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rober\Documents\GitHub\workiac\"/>
    </mc:Choice>
  </mc:AlternateContent>
  <xr:revisionPtr revIDLastSave="0" documentId="13_ncr:1_{AB98B7C3-67D5-416F-AFBA-2BE51A3DAC3B}" xr6:coauthVersionLast="47" xr6:coauthVersionMax="47" xr10:uidLastSave="{00000000-0000-0000-0000-000000000000}"/>
  <bookViews>
    <workbookView xWindow="3060" yWindow="-16320" windowWidth="29040" windowHeight="15720" firstSheet="1" activeTab="5" xr2:uid="{427B1910-0EBC-4548-B0EE-B287BA2270F7}"/>
  </bookViews>
  <sheets>
    <sheet name="Instructions" sheetId="11" r:id="rId1"/>
    <sheet name="Inputs" sheetId="1" r:id="rId2"/>
    <sheet name="Benchmark_Inputs" sheetId="3" r:id="rId3"/>
    <sheet name="Benchmark filtered" sheetId="16" r:id="rId4"/>
    <sheet name="Timelines" sheetId="2" state="hidden" r:id="rId5"/>
    <sheet name="Strategy Chart (log)" sheetId="17" r:id="rId6"/>
    <sheet name="Strategy Chart" sheetId="18" r:id="rId7"/>
    <sheet name="Analysis" sheetId="12" r:id="rId8"/>
    <sheet name="License" sheetId="6" r:id="rId9"/>
  </sheet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 l="1"/>
  <c r="E7" i="3"/>
  <c r="C7" i="3"/>
  <c r="Q1" i="3" l="1"/>
  <c r="D1" i="3"/>
  <c r="E1" i="3"/>
  <c r="F1" i="3"/>
  <c r="G1" i="3"/>
  <c r="H1" i="3"/>
  <c r="I1" i="3"/>
  <c r="J1" i="3"/>
  <c r="K1" i="3"/>
  <c r="L1" i="3"/>
  <c r="M1" i="3"/>
  <c r="N1" i="3"/>
  <c r="O1" i="3"/>
  <c r="P1" i="3"/>
  <c r="R1" i="3"/>
  <c r="S1" i="3"/>
  <c r="T1" i="3"/>
  <c r="U1" i="3"/>
  <c r="W1" i="3"/>
  <c r="X1" i="3"/>
  <c r="Y1" i="3"/>
  <c r="Z1" i="3"/>
  <c r="AA1" i="3"/>
  <c r="D2" i="3"/>
  <c r="E2" i="3"/>
  <c r="F2" i="3"/>
  <c r="G2" i="3"/>
  <c r="H2" i="3"/>
  <c r="I2" i="3"/>
  <c r="J2" i="3"/>
  <c r="K2" i="3"/>
  <c r="L2" i="3"/>
  <c r="M2" i="3"/>
  <c r="N2" i="3"/>
  <c r="O2" i="3"/>
  <c r="P2" i="3"/>
  <c r="Q2" i="3"/>
  <c r="R2" i="3"/>
  <c r="S2" i="3"/>
  <c r="T2" i="3"/>
  <c r="U2" i="3"/>
  <c r="W2" i="3"/>
  <c r="X2" i="3"/>
  <c r="Y2" i="3"/>
  <c r="Z2" i="3"/>
  <c r="AA2" i="3"/>
  <c r="D3" i="3"/>
  <c r="E3" i="3"/>
  <c r="F3" i="3"/>
  <c r="G3" i="3"/>
  <c r="H3" i="3"/>
  <c r="I3" i="3"/>
  <c r="J3" i="3"/>
  <c r="K3" i="3"/>
  <c r="L3" i="3"/>
  <c r="M3" i="3"/>
  <c r="N3" i="3"/>
  <c r="O3" i="3"/>
  <c r="P3" i="3"/>
  <c r="Q3" i="3"/>
  <c r="R3" i="3"/>
  <c r="S3" i="3"/>
  <c r="T3" i="3"/>
  <c r="U3" i="3"/>
  <c r="W3" i="3"/>
  <c r="X3" i="3"/>
  <c r="Y3" i="3"/>
  <c r="Z3" i="3"/>
  <c r="AA3" i="3"/>
  <c r="D5" i="3"/>
  <c r="E5" i="3"/>
  <c r="F5" i="3"/>
  <c r="G5" i="3"/>
  <c r="H5" i="3"/>
  <c r="I5" i="3"/>
  <c r="J5" i="3"/>
  <c r="K5" i="3"/>
  <c r="L5" i="3"/>
  <c r="M5" i="3"/>
  <c r="N5" i="3"/>
  <c r="O5" i="3"/>
  <c r="P5" i="3"/>
  <c r="Q5" i="3"/>
  <c r="R5" i="3"/>
  <c r="S5" i="3"/>
  <c r="T5" i="3"/>
  <c r="U5" i="3"/>
  <c r="W5" i="3"/>
  <c r="X5" i="3"/>
  <c r="Y5" i="3"/>
  <c r="Z5" i="3"/>
  <c r="AA5" i="3"/>
  <c r="D6" i="3"/>
  <c r="E6" i="3"/>
  <c r="F6" i="3"/>
  <c r="G6" i="3"/>
  <c r="H6" i="3"/>
  <c r="I6" i="3"/>
  <c r="J6" i="3"/>
  <c r="K6" i="3"/>
  <c r="L6" i="3"/>
  <c r="M6" i="3"/>
  <c r="N6" i="3"/>
  <c r="O6" i="3"/>
  <c r="P6" i="3"/>
  <c r="Q6" i="3"/>
  <c r="R6" i="3"/>
  <c r="S6" i="3"/>
  <c r="T6" i="3"/>
  <c r="U6" i="3"/>
  <c r="W6" i="3"/>
  <c r="X6" i="3"/>
  <c r="Y6" i="3"/>
  <c r="Z6" i="3"/>
  <c r="AA6" i="3"/>
  <c r="D8" i="3"/>
  <c r="E8" i="3"/>
  <c r="F8" i="3"/>
  <c r="G8" i="3"/>
  <c r="H8" i="3"/>
  <c r="I8" i="3"/>
  <c r="J8" i="3"/>
  <c r="K8" i="3"/>
  <c r="L8" i="3"/>
  <c r="M8" i="3"/>
  <c r="N8" i="3"/>
  <c r="O8" i="3"/>
  <c r="P8" i="3"/>
  <c r="Q8" i="3"/>
  <c r="R8" i="3"/>
  <c r="S8" i="3"/>
  <c r="T8" i="3"/>
  <c r="U8" i="3"/>
  <c r="W8" i="3"/>
  <c r="X8" i="3"/>
  <c r="Y8" i="3"/>
  <c r="Z8" i="3"/>
  <c r="AA8" i="3"/>
  <c r="D9" i="3"/>
  <c r="E9" i="3"/>
  <c r="F9" i="3"/>
  <c r="G9" i="3"/>
  <c r="H9" i="3"/>
  <c r="I9" i="3"/>
  <c r="J9" i="3"/>
  <c r="K9" i="3"/>
  <c r="L9" i="3"/>
  <c r="M9" i="3"/>
  <c r="N9" i="3"/>
  <c r="O9" i="3"/>
  <c r="P9" i="3"/>
  <c r="Q9" i="3"/>
  <c r="R9" i="3"/>
  <c r="S9" i="3"/>
  <c r="T9" i="3"/>
  <c r="U9" i="3"/>
  <c r="W9" i="3"/>
  <c r="X9" i="3"/>
  <c r="Y9" i="3"/>
  <c r="Z9" i="3"/>
  <c r="AA9" i="3"/>
  <c r="C9" i="3"/>
  <c r="C8" i="3"/>
  <c r="C6" i="3"/>
  <c r="C5" i="3"/>
  <c r="C3" i="3"/>
  <c r="C2" i="3"/>
  <c r="C1" i="3"/>
  <c r="B15" i="1"/>
  <c r="C9" i="1"/>
  <c r="C15" i="1" s="1"/>
  <c r="C10" i="1"/>
  <c r="C11" i="1"/>
  <c r="C12" i="1"/>
  <c r="B12" i="1"/>
  <c r="B11" i="1"/>
  <c r="B10" i="1"/>
  <c r="B9" i="1"/>
  <c r="F11" i="2"/>
  <c r="F12" i="2"/>
  <c r="E13" i="2"/>
  <c r="F13" i="2"/>
  <c r="F14" i="2"/>
  <c r="F15" i="2"/>
  <c r="F16" i="2"/>
  <c r="F17" i="2"/>
  <c r="F18" i="2"/>
  <c r="F19" i="2"/>
  <c r="F20" i="2"/>
  <c r="F21" i="2"/>
  <c r="F22" i="2"/>
  <c r="F23" i="2"/>
  <c r="E24" i="2"/>
  <c r="F24" i="2"/>
  <c r="E25" i="2"/>
  <c r="F25" i="2"/>
  <c r="F26" i="2"/>
  <c r="F27" i="2"/>
  <c r="F28" i="2"/>
  <c r="F29" i="2"/>
  <c r="F30" i="2"/>
  <c r="F31" i="2"/>
  <c r="F32" i="2"/>
  <c r="F33" i="2"/>
  <c r="F34" i="2"/>
  <c r="F35" i="2"/>
  <c r="F36" i="2"/>
  <c r="F37" i="2"/>
  <c r="F38" i="2"/>
  <c r="F39" i="2"/>
  <c r="F40" i="2"/>
  <c r="F41" i="2"/>
  <c r="F42" i="2"/>
  <c r="F43" i="2"/>
  <c r="F44" i="2"/>
  <c r="F45" i="2"/>
  <c r="F46" i="2"/>
  <c r="E47" i="2"/>
  <c r="F47" i="2"/>
  <c r="F48" i="2"/>
  <c r="F49" i="2"/>
  <c r="F50" i="2"/>
  <c r="F51" i="2"/>
  <c r="F52" i="2"/>
  <c r="F53" i="2"/>
  <c r="F54" i="2"/>
  <c r="F55" i="2"/>
  <c r="F56" i="2"/>
  <c r="F57" i="2"/>
  <c r="F58" i="2"/>
  <c r="F59" i="2"/>
  <c r="F60" i="2"/>
  <c r="E61" i="2"/>
  <c r="F61" i="2"/>
  <c r="F62" i="2"/>
  <c r="F63" i="2"/>
  <c r="F64" i="2"/>
  <c r="F65" i="2"/>
  <c r="F66" i="2"/>
  <c r="F67" i="2"/>
  <c r="F68" i="2"/>
  <c r="F69" i="2"/>
  <c r="F70" i="2"/>
  <c r="F71" i="2"/>
  <c r="E72" i="2"/>
  <c r="F72" i="2"/>
  <c r="F73" i="2"/>
  <c r="F74" i="2"/>
  <c r="F75" i="2"/>
  <c r="F76" i="2"/>
  <c r="F77" i="2"/>
  <c r="F78" i="2"/>
  <c r="F79" i="2"/>
  <c r="F80" i="2"/>
  <c r="F81" i="2"/>
  <c r="F82" i="2"/>
  <c r="F83" i="2"/>
  <c r="F84" i="2"/>
  <c r="E85" i="2"/>
  <c r="F85" i="2"/>
  <c r="F86" i="2"/>
  <c r="F87" i="2"/>
  <c r="F88" i="2"/>
  <c r="F89" i="2"/>
  <c r="F90" i="2"/>
  <c r="F91" i="2"/>
  <c r="F92" i="2"/>
  <c r="E93" i="2"/>
  <c r="F93" i="2"/>
  <c r="F94" i="2"/>
  <c r="E95" i="2"/>
  <c r="F95" i="2"/>
  <c r="F96" i="2"/>
  <c r="F97" i="2"/>
  <c r="F98" i="2"/>
  <c r="F99" i="2"/>
  <c r="F100" i="2"/>
  <c r="F101" i="2"/>
  <c r="F102" i="2"/>
  <c r="F103" i="2"/>
  <c r="E104" i="2"/>
  <c r="F104" i="2"/>
  <c r="E105" i="2"/>
  <c r="F105" i="2"/>
  <c r="F106" i="2"/>
  <c r="F107" i="2"/>
  <c r="F108" i="2"/>
  <c r="F109" i="2"/>
  <c r="F110" i="2"/>
  <c r="F111" i="2"/>
  <c r="F112" i="2"/>
  <c r="F113" i="2"/>
  <c r="F114" i="2"/>
  <c r="F115" i="2"/>
  <c r="F116" i="2"/>
  <c r="E117" i="2"/>
  <c r="F117" i="2"/>
  <c r="F118" i="2"/>
  <c r="F119" i="2"/>
  <c r="F120" i="2"/>
  <c r="F121" i="2"/>
  <c r="F122" i="2"/>
  <c r="F123" i="2"/>
  <c r="F124" i="2"/>
  <c r="F125" i="2"/>
  <c r="F126" i="2"/>
  <c r="E127" i="2"/>
  <c r="F127" i="2"/>
  <c r="E128" i="2"/>
  <c r="F128" i="2"/>
  <c r="E129" i="2"/>
  <c r="F129" i="2"/>
  <c r="F130" i="2"/>
  <c r="F131" i="2"/>
  <c r="F132" i="2"/>
  <c r="F133" i="2"/>
  <c r="F134" i="2"/>
  <c r="F135" i="2"/>
  <c r="F136" i="2"/>
  <c r="F137" i="2"/>
  <c r="F138" i="2"/>
  <c r="F139" i="2"/>
  <c r="F140" i="2"/>
  <c r="E141" i="2"/>
  <c r="F141" i="2"/>
  <c r="F142" i="2"/>
  <c r="F143" i="2"/>
  <c r="F144" i="2"/>
  <c r="F145" i="2"/>
  <c r="F146" i="2"/>
  <c r="F147" i="2"/>
  <c r="F148" i="2"/>
  <c r="F149" i="2"/>
  <c r="F150" i="2"/>
  <c r="E151" i="2"/>
  <c r="F151" i="2"/>
  <c r="E152" i="2"/>
  <c r="F152" i="2"/>
  <c r="F153" i="2"/>
  <c r="F154" i="2"/>
  <c r="F155" i="2"/>
  <c r="F156" i="2"/>
  <c r="F157" i="2"/>
  <c r="F158" i="2"/>
  <c r="F159" i="2"/>
  <c r="F160" i="2"/>
  <c r="E161" i="2"/>
  <c r="F161" i="2"/>
  <c r="F162" i="2"/>
  <c r="F163" i="2"/>
  <c r="F164" i="2"/>
  <c r="F165" i="2"/>
  <c r="F166" i="2"/>
  <c r="F167" i="2"/>
  <c r="F168" i="2"/>
  <c r="F169" i="2"/>
  <c r="F170" i="2"/>
  <c r="F171" i="2"/>
  <c r="E172" i="2"/>
  <c r="F172" i="2"/>
  <c r="F173" i="2"/>
  <c r="F174" i="2"/>
  <c r="F175" i="2"/>
  <c r="F176" i="2"/>
  <c r="F177" i="2"/>
  <c r="F178" i="2"/>
  <c r="F179" i="2"/>
  <c r="F180" i="2"/>
  <c r="F181" i="2"/>
  <c r="F182" i="2"/>
  <c r="F183" i="2"/>
  <c r="F184" i="2"/>
  <c r="E185" i="2"/>
  <c r="F185" i="2"/>
  <c r="F186" i="2"/>
  <c r="F187" i="2"/>
  <c r="F188" i="2"/>
  <c r="F189" i="2"/>
  <c r="F190" i="2"/>
  <c r="F191" i="2"/>
  <c r="F192" i="2"/>
  <c r="F193" i="2"/>
  <c r="F194" i="2"/>
  <c r="F195" i="2"/>
  <c r="E196" i="2"/>
  <c r="F196" i="2"/>
  <c r="E197" i="2"/>
  <c r="F197" i="2"/>
  <c r="F198" i="2"/>
  <c r="F199" i="2"/>
  <c r="F200" i="2"/>
  <c r="F201" i="2"/>
  <c r="F202" i="2"/>
  <c r="F203" i="2"/>
  <c r="F204" i="2"/>
  <c r="E205" i="2"/>
  <c r="F205" i="2"/>
  <c r="F206" i="2"/>
  <c r="E207" i="2"/>
  <c r="F207" i="2"/>
  <c r="F208" i="2"/>
  <c r="F209" i="2"/>
  <c r="F210" i="2"/>
  <c r="F211" i="2"/>
  <c r="F212" i="2"/>
  <c r="F213" i="2"/>
  <c r="F214" i="2"/>
  <c r="F215" i="2"/>
  <c r="E216" i="2"/>
  <c r="F216" i="2"/>
  <c r="E217" i="2"/>
  <c r="F217" i="2"/>
  <c r="F218" i="2"/>
  <c r="F219" i="2"/>
  <c r="F220" i="2"/>
  <c r="F221" i="2"/>
  <c r="F222" i="2"/>
  <c r="F223" i="2"/>
  <c r="F224" i="2"/>
  <c r="F225" i="2"/>
  <c r="F226" i="2"/>
  <c r="F227" i="2"/>
  <c r="E228" i="2"/>
  <c r="F228" i="2"/>
  <c r="E229" i="2"/>
  <c r="F229" i="2"/>
  <c r="F230" i="2"/>
  <c r="F231" i="2"/>
  <c r="F232" i="2"/>
  <c r="F233" i="2"/>
  <c r="F234" i="2"/>
  <c r="F235" i="2"/>
  <c r="F236" i="2"/>
  <c r="F237" i="2"/>
  <c r="F238" i="2"/>
  <c r="E239" i="2"/>
  <c r="F239" i="2"/>
  <c r="E240" i="2"/>
  <c r="F240" i="2"/>
  <c r="F241" i="2"/>
  <c r="F242" i="2"/>
  <c r="F243" i="2"/>
  <c r="F244" i="2"/>
  <c r="F245" i="2"/>
  <c r="F246" i="2"/>
  <c r="F247" i="2"/>
  <c r="E248" i="2"/>
  <c r="F248" i="2"/>
  <c r="E249" i="2"/>
  <c r="F249" i="2"/>
  <c r="F250" i="2"/>
  <c r="F251" i="2"/>
  <c r="F252" i="2"/>
  <c r="F253" i="2"/>
  <c r="F254" i="2"/>
  <c r="F255" i="2"/>
  <c r="F256" i="2"/>
  <c r="F257" i="2"/>
  <c r="F258" i="2"/>
  <c r="F259" i="2"/>
  <c r="E260" i="2"/>
  <c r="F260" i="2"/>
  <c r="E261" i="2"/>
  <c r="F261" i="2"/>
  <c r="F262" i="2"/>
  <c r="F263" i="2"/>
  <c r="F3" i="2"/>
  <c r="F4" i="2"/>
  <c r="F5" i="2"/>
  <c r="F6" i="2"/>
  <c r="F7" i="2"/>
  <c r="F8" i="2"/>
  <c r="F9" i="2"/>
  <c r="F10"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3" i="2"/>
  <c r="B4" i="2"/>
  <c r="B5" i="2"/>
  <c r="B6" i="2"/>
  <c r="B7" i="2"/>
  <c r="B8" i="2"/>
  <c r="B9" i="2"/>
  <c r="B10" i="2"/>
  <c r="B2" i="2"/>
  <c r="E10" i="3" l="1"/>
  <c r="G151" i="2"/>
  <c r="D238" i="2"/>
  <c r="D206" i="2"/>
  <c r="D174" i="2"/>
  <c r="D158" i="2"/>
  <c r="D110" i="2"/>
  <c r="D30" i="2"/>
  <c r="D14" i="2"/>
  <c r="D254" i="2"/>
  <c r="D222" i="2"/>
  <c r="D190" i="2"/>
  <c r="D142" i="2"/>
  <c r="D126" i="2"/>
  <c r="D94" i="2"/>
  <c r="D78" i="2"/>
  <c r="D62" i="2"/>
  <c r="D46" i="2"/>
  <c r="D6" i="2"/>
  <c r="D93" i="2"/>
  <c r="D109" i="2"/>
  <c r="D221" i="2"/>
  <c r="D61" i="2"/>
  <c r="D253" i="2"/>
  <c r="D173" i="2"/>
  <c r="D77" i="2"/>
  <c r="D157" i="2"/>
  <c r="D29" i="2"/>
  <c r="D237" i="2"/>
  <c r="D45" i="2"/>
  <c r="D205" i="2"/>
  <c r="D189" i="2"/>
  <c r="D141" i="2"/>
  <c r="D125" i="2"/>
  <c r="D13" i="2"/>
  <c r="D227" i="2"/>
  <c r="D259" i="2"/>
  <c r="D67" i="2"/>
  <c r="D243" i="2"/>
  <c r="D211" i="2"/>
  <c r="D195" i="2"/>
  <c r="D179" i="2"/>
  <c r="D163" i="2"/>
  <c r="D147" i="2"/>
  <c r="D131" i="2"/>
  <c r="D115" i="2"/>
  <c r="D99" i="2"/>
  <c r="D83" i="2"/>
  <c r="D35" i="2"/>
  <c r="D51" i="2"/>
  <c r="D19" i="2"/>
  <c r="D9" i="2"/>
  <c r="D8" i="2"/>
  <c r="D7" i="2"/>
  <c r="G185" i="2"/>
  <c r="G105" i="2"/>
  <c r="G217" i="2"/>
  <c r="G161" i="2"/>
  <c r="D236" i="2"/>
  <c r="D204" i="2"/>
  <c r="D188" i="2"/>
  <c r="D156" i="2"/>
  <c r="D140" i="2"/>
  <c r="D124" i="2"/>
  <c r="D108" i="2"/>
  <c r="D92" i="2"/>
  <c r="D76" i="2"/>
  <c r="D60" i="2"/>
  <c r="D44" i="2"/>
  <c r="D28" i="2"/>
  <c r="D12" i="2"/>
  <c r="D251" i="2"/>
  <c r="D235" i="2"/>
  <c r="D219" i="2"/>
  <c r="D203" i="2"/>
  <c r="D187" i="2"/>
  <c r="D171" i="2"/>
  <c r="D155" i="2"/>
  <c r="D139" i="2"/>
  <c r="D123" i="2"/>
  <c r="D107" i="2"/>
  <c r="D91" i="2"/>
  <c r="D75" i="2"/>
  <c r="D59" i="2"/>
  <c r="D43" i="2"/>
  <c r="D27" i="2"/>
  <c r="D11" i="2"/>
  <c r="D4" i="2"/>
  <c r="D252" i="2"/>
  <c r="D220" i="2"/>
  <c r="D172" i="2"/>
  <c r="D258" i="2"/>
  <c r="D242" i="2"/>
  <c r="D226" i="2"/>
  <c r="D210" i="2"/>
  <c r="D194" i="2"/>
  <c r="D178" i="2"/>
  <c r="D162" i="2"/>
  <c r="D146" i="2"/>
  <c r="D130" i="2"/>
  <c r="D114" i="2"/>
  <c r="D98" i="2"/>
  <c r="D82" i="2"/>
  <c r="D66" i="2"/>
  <c r="D50" i="2"/>
  <c r="D34" i="2"/>
  <c r="D18" i="2"/>
  <c r="D257" i="2"/>
  <c r="D241" i="2"/>
  <c r="D225" i="2"/>
  <c r="D209" i="2"/>
  <c r="D193" i="2"/>
  <c r="D177" i="2"/>
  <c r="D161" i="2"/>
  <c r="D145" i="2"/>
  <c r="D129" i="2"/>
  <c r="D113" i="2"/>
  <c r="D97" i="2"/>
  <c r="D81" i="2"/>
  <c r="D65" i="2"/>
  <c r="D49" i="2"/>
  <c r="D33" i="2"/>
  <c r="D17" i="2"/>
  <c r="D2" i="2"/>
  <c r="D256" i="2"/>
  <c r="D240" i="2"/>
  <c r="D224" i="2"/>
  <c r="D208" i="2"/>
  <c r="D192" i="2"/>
  <c r="D176" i="2"/>
  <c r="D160" i="2"/>
  <c r="D144" i="2"/>
  <c r="D128" i="2"/>
  <c r="D112" i="2"/>
  <c r="D96" i="2"/>
  <c r="D80" i="2"/>
  <c r="D64" i="2"/>
  <c r="D48" i="2"/>
  <c r="D32" i="2"/>
  <c r="D16" i="2"/>
  <c r="D10" i="2"/>
  <c r="D255" i="2"/>
  <c r="D239" i="2"/>
  <c r="D223" i="2"/>
  <c r="D207" i="2"/>
  <c r="D191" i="2"/>
  <c r="D175" i="2"/>
  <c r="D159" i="2"/>
  <c r="D143" i="2"/>
  <c r="D127" i="2"/>
  <c r="D111" i="2"/>
  <c r="D95" i="2"/>
  <c r="D79" i="2"/>
  <c r="D63" i="2"/>
  <c r="D47" i="2"/>
  <c r="D31" i="2"/>
  <c r="D15" i="2"/>
  <c r="G261" i="2"/>
  <c r="G207" i="2"/>
  <c r="G95" i="2"/>
  <c r="G205" i="2"/>
  <c r="G141" i="2"/>
  <c r="G197" i="2"/>
  <c r="G85" i="2"/>
  <c r="G25" i="2"/>
  <c r="G249" i="2"/>
  <c r="G47" i="2"/>
  <c r="G229" i="2"/>
  <c r="G61" i="2"/>
  <c r="G129" i="2"/>
  <c r="G240" i="2"/>
  <c r="G152" i="2"/>
  <c r="G72" i="2"/>
  <c r="G228" i="2"/>
  <c r="G196" i="2"/>
  <c r="G13" i="2"/>
  <c r="G260" i="2"/>
  <c r="G248" i="2"/>
  <c r="E14" i="2"/>
  <c r="G14" i="2" s="1"/>
  <c r="E22" i="2"/>
  <c r="G22" i="2" s="1"/>
  <c r="E30" i="2"/>
  <c r="G30" i="2" s="1"/>
  <c r="E38" i="2"/>
  <c r="G38" i="2" s="1"/>
  <c r="E46" i="2"/>
  <c r="G46" i="2" s="1"/>
  <c r="E54" i="2"/>
  <c r="G54" i="2" s="1"/>
  <c r="E62" i="2"/>
  <c r="G62" i="2" s="1"/>
  <c r="E70" i="2"/>
  <c r="G70" i="2" s="1"/>
  <c r="E78" i="2"/>
  <c r="G78" i="2" s="1"/>
  <c r="E86" i="2"/>
  <c r="G86" i="2" s="1"/>
  <c r="E94" i="2"/>
  <c r="G94" i="2" s="1"/>
  <c r="E102" i="2"/>
  <c r="G102" i="2" s="1"/>
  <c r="E110" i="2"/>
  <c r="G110" i="2" s="1"/>
  <c r="E118" i="2"/>
  <c r="G118" i="2" s="1"/>
  <c r="E126" i="2"/>
  <c r="G126" i="2" s="1"/>
  <c r="E134" i="2"/>
  <c r="G134" i="2" s="1"/>
  <c r="E142" i="2"/>
  <c r="G142" i="2" s="1"/>
  <c r="E150" i="2"/>
  <c r="G150" i="2" s="1"/>
  <c r="E158" i="2"/>
  <c r="G158" i="2" s="1"/>
  <c r="E166" i="2"/>
  <c r="G166" i="2" s="1"/>
  <c r="E174" i="2"/>
  <c r="G174" i="2" s="1"/>
  <c r="E182" i="2"/>
  <c r="G182" i="2" s="1"/>
  <c r="E190" i="2"/>
  <c r="G190" i="2" s="1"/>
  <c r="E198" i="2"/>
  <c r="G198" i="2" s="1"/>
  <c r="E206" i="2"/>
  <c r="G206" i="2" s="1"/>
  <c r="E214" i="2"/>
  <c r="G214" i="2" s="1"/>
  <c r="E222" i="2"/>
  <c r="G222" i="2" s="1"/>
  <c r="E230" i="2"/>
  <c r="G230" i="2" s="1"/>
  <c r="E238" i="2"/>
  <c r="G238" i="2" s="1"/>
  <c r="E246" i="2"/>
  <c r="G246" i="2" s="1"/>
  <c r="E254" i="2"/>
  <c r="G254" i="2" s="1"/>
  <c r="E262" i="2"/>
  <c r="G262" i="2" s="1"/>
  <c r="E6" i="2"/>
  <c r="G6" i="2" s="1"/>
  <c r="E9" i="2"/>
  <c r="G9" i="2" s="1"/>
  <c r="E12" i="2"/>
  <c r="G12" i="2" s="1"/>
  <c r="E28" i="2"/>
  <c r="G28" i="2" s="1"/>
  <c r="E44" i="2"/>
  <c r="G44" i="2" s="1"/>
  <c r="E60" i="2"/>
  <c r="G60" i="2" s="1"/>
  <c r="E76" i="2"/>
  <c r="G76" i="2" s="1"/>
  <c r="E92" i="2"/>
  <c r="G92" i="2" s="1"/>
  <c r="E108" i="2"/>
  <c r="G108" i="2" s="1"/>
  <c r="E116" i="2"/>
  <c r="G116" i="2" s="1"/>
  <c r="E124" i="2"/>
  <c r="G124" i="2" s="1"/>
  <c r="E132" i="2"/>
  <c r="G132" i="2" s="1"/>
  <c r="E140" i="2"/>
  <c r="G140" i="2" s="1"/>
  <c r="E148" i="2"/>
  <c r="G148" i="2" s="1"/>
  <c r="E18" i="2"/>
  <c r="G18" i="2" s="1"/>
  <c r="E26" i="2"/>
  <c r="G26" i="2" s="1"/>
  <c r="E34" i="2"/>
  <c r="G34" i="2" s="1"/>
  <c r="E42" i="2"/>
  <c r="G42" i="2" s="1"/>
  <c r="E50" i="2"/>
  <c r="G50" i="2" s="1"/>
  <c r="E58" i="2"/>
  <c r="G58" i="2" s="1"/>
  <c r="E66" i="2"/>
  <c r="G66" i="2" s="1"/>
  <c r="E74" i="2"/>
  <c r="G74" i="2" s="1"/>
  <c r="E82" i="2"/>
  <c r="G82" i="2" s="1"/>
  <c r="E90" i="2"/>
  <c r="G90" i="2" s="1"/>
  <c r="E98" i="2"/>
  <c r="G98" i="2" s="1"/>
  <c r="E106" i="2"/>
  <c r="G106" i="2" s="1"/>
  <c r="E114" i="2"/>
  <c r="G114" i="2" s="1"/>
  <c r="E122" i="2"/>
  <c r="G122" i="2" s="1"/>
  <c r="E130" i="2"/>
  <c r="G130" i="2" s="1"/>
  <c r="E138" i="2"/>
  <c r="G138" i="2" s="1"/>
  <c r="E146" i="2"/>
  <c r="G146" i="2" s="1"/>
  <c r="E154" i="2"/>
  <c r="G154" i="2" s="1"/>
  <c r="E162" i="2"/>
  <c r="G162" i="2" s="1"/>
  <c r="E170" i="2"/>
  <c r="G170" i="2" s="1"/>
  <c r="E178" i="2"/>
  <c r="G178" i="2" s="1"/>
  <c r="E186" i="2"/>
  <c r="G186" i="2" s="1"/>
  <c r="E194" i="2"/>
  <c r="G194" i="2" s="1"/>
  <c r="E202" i="2"/>
  <c r="G202" i="2" s="1"/>
  <c r="E210" i="2"/>
  <c r="G210" i="2" s="1"/>
  <c r="E218" i="2"/>
  <c r="G218" i="2" s="1"/>
  <c r="E226" i="2"/>
  <c r="G226" i="2" s="1"/>
  <c r="E234" i="2"/>
  <c r="G234" i="2" s="1"/>
  <c r="E242" i="2"/>
  <c r="G242" i="2" s="1"/>
  <c r="E250" i="2"/>
  <c r="G250" i="2" s="1"/>
  <c r="E258" i="2"/>
  <c r="G258" i="2" s="1"/>
  <c r="E7" i="2"/>
  <c r="G7" i="2" s="1"/>
  <c r="E8" i="2"/>
  <c r="G8" i="2" s="1"/>
  <c r="E11" i="2"/>
  <c r="G11" i="2" s="1"/>
  <c r="E19" i="2"/>
  <c r="G19" i="2" s="1"/>
  <c r="E27" i="2"/>
  <c r="G27" i="2" s="1"/>
  <c r="E35" i="2"/>
  <c r="G35" i="2" s="1"/>
  <c r="E43" i="2"/>
  <c r="G43" i="2" s="1"/>
  <c r="E51" i="2"/>
  <c r="G51" i="2" s="1"/>
  <c r="E59" i="2"/>
  <c r="G59" i="2" s="1"/>
  <c r="E67" i="2"/>
  <c r="G67" i="2" s="1"/>
  <c r="E75" i="2"/>
  <c r="G75" i="2" s="1"/>
  <c r="E83" i="2"/>
  <c r="G83" i="2" s="1"/>
  <c r="E91" i="2"/>
  <c r="G91" i="2" s="1"/>
  <c r="E99" i="2"/>
  <c r="G99" i="2" s="1"/>
  <c r="E107" i="2"/>
  <c r="G107" i="2" s="1"/>
  <c r="E115" i="2"/>
  <c r="G115" i="2" s="1"/>
  <c r="E123" i="2"/>
  <c r="G123" i="2" s="1"/>
  <c r="E131" i="2"/>
  <c r="G131" i="2" s="1"/>
  <c r="E139" i="2"/>
  <c r="G139" i="2" s="1"/>
  <c r="E147" i="2"/>
  <c r="G147" i="2" s="1"/>
  <c r="E155" i="2"/>
  <c r="G155" i="2" s="1"/>
  <c r="E163" i="2"/>
  <c r="G163" i="2" s="1"/>
  <c r="E171" i="2"/>
  <c r="G171" i="2" s="1"/>
  <c r="E179" i="2"/>
  <c r="G179" i="2" s="1"/>
  <c r="E187" i="2"/>
  <c r="G187" i="2" s="1"/>
  <c r="E195" i="2"/>
  <c r="G195" i="2" s="1"/>
  <c r="E203" i="2"/>
  <c r="G203" i="2" s="1"/>
  <c r="E211" i="2"/>
  <c r="G211" i="2" s="1"/>
  <c r="E219" i="2"/>
  <c r="G219" i="2" s="1"/>
  <c r="E227" i="2"/>
  <c r="G227" i="2" s="1"/>
  <c r="E235" i="2"/>
  <c r="G235" i="2" s="1"/>
  <c r="E243" i="2"/>
  <c r="G243" i="2" s="1"/>
  <c r="E251" i="2"/>
  <c r="G251" i="2" s="1"/>
  <c r="E259" i="2"/>
  <c r="G259" i="2" s="1"/>
  <c r="E10" i="2"/>
  <c r="G10" i="2" s="1"/>
  <c r="E20" i="2"/>
  <c r="G20" i="2" s="1"/>
  <c r="E36" i="2"/>
  <c r="G36" i="2" s="1"/>
  <c r="E52" i="2"/>
  <c r="G52" i="2" s="1"/>
  <c r="E68" i="2"/>
  <c r="G68" i="2" s="1"/>
  <c r="E84" i="2"/>
  <c r="G84" i="2" s="1"/>
  <c r="E37" i="2"/>
  <c r="G37" i="2" s="1"/>
  <c r="E69" i="2"/>
  <c r="G69" i="2" s="1"/>
  <c r="E111" i="2"/>
  <c r="G111" i="2" s="1"/>
  <c r="E121" i="2"/>
  <c r="G121" i="2" s="1"/>
  <c r="E143" i="2"/>
  <c r="G143" i="2" s="1"/>
  <c r="E153" i="2"/>
  <c r="G153" i="2" s="1"/>
  <c r="E173" i="2"/>
  <c r="G173" i="2" s="1"/>
  <c r="E183" i="2"/>
  <c r="G183" i="2" s="1"/>
  <c r="E232" i="2"/>
  <c r="G232" i="2" s="1"/>
  <c r="E252" i="2"/>
  <c r="G252" i="2" s="1"/>
  <c r="E16" i="2"/>
  <c r="G16" i="2" s="1"/>
  <c r="E48" i="2"/>
  <c r="G48" i="2" s="1"/>
  <c r="E80" i="2"/>
  <c r="G80" i="2" s="1"/>
  <c r="E101" i="2"/>
  <c r="G101" i="2" s="1"/>
  <c r="E133" i="2"/>
  <c r="G133" i="2" s="1"/>
  <c r="E164" i="2"/>
  <c r="G164" i="2" s="1"/>
  <c r="E193" i="2"/>
  <c r="G193" i="2" s="1"/>
  <c r="E213" i="2"/>
  <c r="G213" i="2" s="1"/>
  <c r="E223" i="2"/>
  <c r="G223" i="2" s="1"/>
  <c r="E112" i="2"/>
  <c r="G112" i="2" s="1"/>
  <c r="E144" i="2"/>
  <c r="G144" i="2" s="1"/>
  <c r="E184" i="2"/>
  <c r="G184" i="2" s="1"/>
  <c r="E204" i="2"/>
  <c r="G204" i="2" s="1"/>
  <c r="E233" i="2"/>
  <c r="G233" i="2" s="1"/>
  <c r="E253" i="2"/>
  <c r="G253" i="2" s="1"/>
  <c r="E263" i="2"/>
  <c r="G263" i="2" s="1"/>
  <c r="E17" i="2"/>
  <c r="G17" i="2" s="1"/>
  <c r="E39" i="2"/>
  <c r="G39" i="2" s="1"/>
  <c r="E49" i="2"/>
  <c r="G49" i="2" s="1"/>
  <c r="E71" i="2"/>
  <c r="G71" i="2" s="1"/>
  <c r="E81" i="2"/>
  <c r="G81" i="2" s="1"/>
  <c r="E165" i="2"/>
  <c r="G165" i="2" s="1"/>
  <c r="E175" i="2"/>
  <c r="G175" i="2" s="1"/>
  <c r="E224" i="2"/>
  <c r="G224" i="2" s="1"/>
  <c r="E244" i="2"/>
  <c r="G244" i="2" s="1"/>
  <c r="E2" i="2"/>
  <c r="G2" i="2" s="1"/>
  <c r="E237" i="2"/>
  <c r="G237" i="2" s="1"/>
  <c r="E215" i="2"/>
  <c r="G215" i="2" s="1"/>
  <c r="E160" i="2"/>
  <c r="G160" i="2" s="1"/>
  <c r="E247" i="2"/>
  <c r="G247" i="2" s="1"/>
  <c r="E225" i="2"/>
  <c r="G225" i="2" s="1"/>
  <c r="E149" i="2"/>
  <c r="G149" i="2" s="1"/>
  <c r="E257" i="2"/>
  <c r="G257" i="2" s="1"/>
  <c r="E236" i="2"/>
  <c r="G236" i="2" s="1"/>
  <c r="E192" i="2"/>
  <c r="G192" i="2" s="1"/>
  <c r="E136" i="2"/>
  <c r="G136" i="2" s="1"/>
  <c r="E79" i="2"/>
  <c r="G79" i="2" s="1"/>
  <c r="E169" i="2"/>
  <c r="G169" i="2" s="1"/>
  <c r="E21" i="2"/>
  <c r="G21" i="2" s="1"/>
  <c r="E256" i="2"/>
  <c r="G256" i="2" s="1"/>
  <c r="E89" i="2"/>
  <c r="G89" i="2" s="1"/>
  <c r="G239" i="2"/>
  <c r="G128" i="2"/>
  <c r="G117" i="2"/>
  <c r="G216" i="2"/>
  <c r="G104" i="2"/>
  <c r="G24" i="2"/>
  <c r="G172" i="2"/>
  <c r="G127" i="2"/>
  <c r="G93" i="2"/>
  <c r="E137" i="2"/>
  <c r="G137" i="2" s="1"/>
  <c r="E103" i="2"/>
  <c r="G103" i="2" s="1"/>
  <c r="E57" i="2"/>
  <c r="G57" i="2" s="1"/>
  <c r="E33" i="2"/>
  <c r="G33" i="2" s="1"/>
  <c r="E23" i="2"/>
  <c r="G23" i="2" s="1"/>
  <c r="E45" i="2"/>
  <c r="G45" i="2" s="1"/>
  <c r="E181" i="2"/>
  <c r="G181" i="2" s="1"/>
  <c r="E159" i="2"/>
  <c r="G159" i="2" s="1"/>
  <c r="E125" i="2"/>
  <c r="G125" i="2" s="1"/>
  <c r="E113" i="2"/>
  <c r="G113" i="2" s="1"/>
  <c r="E56" i="2"/>
  <c r="G56" i="2" s="1"/>
  <c r="E32" i="2"/>
  <c r="G32" i="2" s="1"/>
  <c r="E245" i="2"/>
  <c r="G245" i="2" s="1"/>
  <c r="E212" i="2"/>
  <c r="G212" i="2" s="1"/>
  <c r="E201" i="2"/>
  <c r="G201" i="2" s="1"/>
  <c r="E191" i="2"/>
  <c r="G191" i="2" s="1"/>
  <c r="E180" i="2"/>
  <c r="G180" i="2" s="1"/>
  <c r="E135" i="2"/>
  <c r="G135" i="2" s="1"/>
  <c r="E100" i="2"/>
  <c r="G100" i="2" s="1"/>
  <c r="E65" i="2"/>
  <c r="G65" i="2" s="1"/>
  <c r="E55" i="2"/>
  <c r="G55" i="2" s="1"/>
  <c r="E31" i="2"/>
  <c r="G31" i="2" s="1"/>
  <c r="E168" i="2"/>
  <c r="G168" i="2" s="1"/>
  <c r="E157" i="2"/>
  <c r="G157" i="2" s="1"/>
  <c r="E77" i="2"/>
  <c r="G77" i="2" s="1"/>
  <c r="E255" i="2"/>
  <c r="G255" i="2" s="1"/>
  <c r="E221" i="2"/>
  <c r="G221" i="2" s="1"/>
  <c r="E200" i="2"/>
  <c r="G200" i="2" s="1"/>
  <c r="E145" i="2"/>
  <c r="G145" i="2" s="1"/>
  <c r="E88" i="2"/>
  <c r="G88" i="2" s="1"/>
  <c r="E64" i="2"/>
  <c r="G64" i="2" s="1"/>
  <c r="E41" i="2"/>
  <c r="G41" i="2" s="1"/>
  <c r="E5" i="2"/>
  <c r="G5" i="2" s="1"/>
  <c r="E189" i="2"/>
  <c r="G189" i="2" s="1"/>
  <c r="E167" i="2"/>
  <c r="G167" i="2" s="1"/>
  <c r="E156" i="2"/>
  <c r="G156" i="2" s="1"/>
  <c r="E109" i="2"/>
  <c r="G109" i="2" s="1"/>
  <c r="E53" i="2"/>
  <c r="G53" i="2" s="1"/>
  <c r="E29" i="2"/>
  <c r="G29" i="2" s="1"/>
  <c r="E4" i="2"/>
  <c r="G4" i="2" s="1"/>
  <c r="E231" i="2"/>
  <c r="G231" i="2" s="1"/>
  <c r="E220" i="2"/>
  <c r="G220" i="2" s="1"/>
  <c r="E209" i="2"/>
  <c r="G209" i="2" s="1"/>
  <c r="E199" i="2"/>
  <c r="G199" i="2" s="1"/>
  <c r="E177" i="2"/>
  <c r="G177" i="2" s="1"/>
  <c r="E120" i="2"/>
  <c r="G120" i="2" s="1"/>
  <c r="E97" i="2"/>
  <c r="G97" i="2" s="1"/>
  <c r="E87" i="2"/>
  <c r="G87" i="2" s="1"/>
  <c r="E63" i="2"/>
  <c r="G63" i="2" s="1"/>
  <c r="E40" i="2"/>
  <c r="G40" i="2" s="1"/>
  <c r="E3" i="2"/>
  <c r="G3" i="2" s="1"/>
  <c r="E241" i="2"/>
  <c r="G241" i="2" s="1"/>
  <c r="E188" i="2"/>
  <c r="G188" i="2" s="1"/>
  <c r="E208" i="2"/>
  <c r="G208" i="2" s="1"/>
  <c r="E176" i="2"/>
  <c r="G176" i="2" s="1"/>
  <c r="E119" i="2"/>
  <c r="G119" i="2" s="1"/>
  <c r="E96" i="2"/>
  <c r="G96" i="2" s="1"/>
  <c r="E73" i="2"/>
  <c r="G73" i="2" s="1"/>
  <c r="E15" i="2"/>
  <c r="G15" i="2" s="1"/>
  <c r="D261" i="2"/>
  <c r="D245" i="2"/>
  <c r="D229" i="2"/>
  <c r="D213" i="2"/>
  <c r="D197" i="2"/>
  <c r="D181" i="2"/>
  <c r="D165" i="2"/>
  <c r="D149" i="2"/>
  <c r="D133" i="2"/>
  <c r="D117" i="2"/>
  <c r="D101" i="2"/>
  <c r="D85" i="2"/>
  <c r="D69" i="2"/>
  <c r="D53" i="2"/>
  <c r="D37" i="2"/>
  <c r="D21" i="2"/>
  <c r="D260" i="2"/>
  <c r="D244" i="2"/>
  <c r="D228" i="2"/>
  <c r="D212" i="2"/>
  <c r="D196" i="2"/>
  <c r="D180" i="2"/>
  <c r="D164" i="2"/>
  <c r="D148" i="2"/>
  <c r="D132" i="2"/>
  <c r="D116" i="2"/>
  <c r="D100" i="2"/>
  <c r="D84" i="2"/>
  <c r="D68" i="2"/>
  <c r="D52" i="2"/>
  <c r="D36" i="2"/>
  <c r="D20" i="2"/>
  <c r="D5" i="2"/>
  <c r="D234" i="2"/>
  <c r="D202" i="2"/>
  <c r="D170" i="2"/>
  <c r="D138" i="2"/>
  <c r="D106" i="2"/>
  <c r="D74" i="2"/>
  <c r="D42" i="2"/>
  <c r="D249" i="2"/>
  <c r="D217" i="2"/>
  <c r="D185" i="2"/>
  <c r="D153" i="2"/>
  <c r="D121" i="2"/>
  <c r="D89" i="2"/>
  <c r="D57" i="2"/>
  <c r="D25" i="2"/>
  <c r="D3" i="2"/>
  <c r="D248" i="2"/>
  <c r="D232" i="2"/>
  <c r="D216" i="2"/>
  <c r="D200" i="2"/>
  <c r="D184" i="2"/>
  <c r="D168" i="2"/>
  <c r="D152" i="2"/>
  <c r="D136" i="2"/>
  <c r="D120" i="2"/>
  <c r="D104" i="2"/>
  <c r="D88" i="2"/>
  <c r="D72" i="2"/>
  <c r="D56" i="2"/>
  <c r="D40" i="2"/>
  <c r="D24" i="2"/>
  <c r="D263" i="2"/>
  <c r="D247" i="2"/>
  <c r="D231" i="2"/>
  <c r="D215" i="2"/>
  <c r="D199" i="2"/>
  <c r="D183" i="2"/>
  <c r="D167" i="2"/>
  <c r="D151" i="2"/>
  <c r="D135" i="2"/>
  <c r="D119" i="2"/>
  <c r="D103" i="2"/>
  <c r="D87" i="2"/>
  <c r="D71" i="2"/>
  <c r="D55" i="2"/>
  <c r="D39" i="2"/>
  <c r="D23" i="2"/>
  <c r="D250" i="2"/>
  <c r="D218" i="2"/>
  <c r="D186" i="2"/>
  <c r="D154" i="2"/>
  <c r="D122" i="2"/>
  <c r="D90" i="2"/>
  <c r="D58" i="2"/>
  <c r="D26" i="2"/>
  <c r="D233" i="2"/>
  <c r="D201" i="2"/>
  <c r="D169" i="2"/>
  <c r="D137" i="2"/>
  <c r="D105" i="2"/>
  <c r="D73" i="2"/>
  <c r="D41" i="2"/>
  <c r="D262" i="2"/>
  <c r="D246" i="2"/>
  <c r="D230" i="2"/>
  <c r="D214" i="2"/>
  <c r="D198" i="2"/>
  <c r="D182" i="2"/>
  <c r="D166" i="2"/>
  <c r="D150" i="2"/>
  <c r="D134" i="2"/>
  <c r="D118" i="2"/>
  <c r="D102" i="2"/>
  <c r="D86" i="2"/>
  <c r="D70" i="2"/>
  <c r="D54" i="2"/>
  <c r="D38" i="2"/>
  <c r="D22" i="2"/>
</calcChain>
</file>

<file path=xl/sharedStrings.xml><?xml version="1.0" encoding="utf-8"?>
<sst xmlns="http://schemas.openxmlformats.org/spreadsheetml/2006/main" count="18275" uniqueCount="2149">
  <si>
    <t>Input</t>
  </si>
  <si>
    <t>Planned Arrival Rate</t>
  </si>
  <si>
    <t>Unplanned Arrival Rate</t>
  </si>
  <si>
    <t>Cancellation rate</t>
  </si>
  <si>
    <t>Service Rate</t>
  </si>
  <si>
    <t>Time</t>
  </si>
  <si>
    <t>PBIs/Day</t>
  </si>
  <si>
    <t>PBIs</t>
  </si>
  <si>
    <t>Units</t>
  </si>
  <si>
    <t>Metric</t>
  </si>
  <si>
    <t>Stability</t>
  </si>
  <si>
    <t>Curent Value</t>
  </si>
  <si>
    <t>Quality</t>
  </si>
  <si>
    <t>Control</t>
  </si>
  <si>
    <t>Mean</t>
  </si>
  <si>
    <t>Max</t>
  </si>
  <si>
    <t>Min</t>
  </si>
  <si>
    <t>Median</t>
  </si>
  <si>
    <t>Current Value</t>
  </si>
  <si>
    <t>System Size (Backlog &amp; Board)</t>
  </si>
  <si>
    <t>Target Value</t>
  </si>
  <si>
    <t>Time to System Size Zero</t>
  </si>
  <si>
    <t>Current: Arrivals</t>
  </si>
  <si>
    <t>Current: Services</t>
  </si>
  <si>
    <t>Target: Arrivals</t>
  </si>
  <si>
    <t>Target: Services</t>
  </si>
  <si>
    <t>Days</t>
  </si>
  <si>
    <t>Inventory Days</t>
  </si>
  <si>
    <t>days</t>
  </si>
  <si>
    <t>System</t>
  </si>
  <si>
    <t>Duration Analysed (days)</t>
  </si>
  <si>
    <t>Psi</t>
  </si>
  <si>
    <t>Strategy</t>
  </si>
  <si>
    <t>alpha R^2</t>
  </si>
  <si>
    <t>epsilon R^2</t>
  </si>
  <si>
    <t>gamma R^2</t>
  </si>
  <si>
    <t>mu R^2</t>
  </si>
  <si>
    <t>Date/Time of Analysis</t>
  </si>
  <si>
    <t>Notes</t>
  </si>
  <si>
    <t>AA</t>
  </si>
  <si>
    <t>Scale-up</t>
  </si>
  <si>
    <t>AAH</t>
  </si>
  <si>
    <t>AAPRFE</t>
  </si>
  <si>
    <t>ACA</t>
  </si>
  <si>
    <t>ACM</t>
  </si>
  <si>
    <t>AEROGEAR</t>
  </si>
  <si>
    <t>Catch-up</t>
  </si>
  <si>
    <t>AESH</t>
  </si>
  <si>
    <t>AF</t>
  </si>
  <si>
    <t>AG</t>
  </si>
  <si>
    <t>AGENT</t>
  </si>
  <si>
    <t>AMQDOC</t>
  </si>
  <si>
    <t>ANA</t>
  </si>
  <si>
    <t>API</t>
  </si>
  <si>
    <t>APIMAN</t>
  </si>
  <si>
    <t>APPAI</t>
  </si>
  <si>
    <t>APPSVC</t>
  </si>
  <si>
    <t>ARQ</t>
  </si>
  <si>
    <t>AUTH</t>
  </si>
  <si>
    <t>BUILD</t>
  </si>
  <si>
    <t>BXMSDOC</t>
  </si>
  <si>
    <t>BYTEMAN</t>
  </si>
  <si>
    <t>CCO</t>
  </si>
  <si>
    <t>CDI</t>
  </si>
  <si>
    <t>Start-up</t>
  </si>
  <si>
    <t>CDITCK</t>
  </si>
  <si>
    <t>CEQ</t>
  </si>
  <si>
    <t>CFE</t>
  </si>
  <si>
    <t>CGW</t>
  </si>
  <si>
    <t>CHE</t>
  </si>
  <si>
    <t>CLAIRDEV</t>
  </si>
  <si>
    <t>CLID</t>
  </si>
  <si>
    <t>CLOUD</t>
  </si>
  <si>
    <t>CM</t>
  </si>
  <si>
    <t>CMCS</t>
  </si>
  <si>
    <t>CMLK</t>
  </si>
  <si>
    <t>Plan-up</t>
  </si>
  <si>
    <t>CMP</t>
  </si>
  <si>
    <t>CMTOOL</t>
  </si>
  <si>
    <t>CNRDOC</t>
  </si>
  <si>
    <t>CNV</t>
  </si>
  <si>
    <t>COCKPIT</t>
  </si>
  <si>
    <t>COMPOSER</t>
  </si>
  <si>
    <t>CONSOLE</t>
  </si>
  <si>
    <t>COO</t>
  </si>
  <si>
    <t>CORS</t>
  </si>
  <si>
    <t>COST</t>
  </si>
  <si>
    <t>COS</t>
  </si>
  <si>
    <t>CPE</t>
  </si>
  <si>
    <t>CRW</t>
  </si>
  <si>
    <t>CSB</t>
  </si>
  <si>
    <t>CS</t>
  </si>
  <si>
    <t>DBAAS</t>
  </si>
  <si>
    <t>DBZ</t>
  </si>
  <si>
    <t>DESIGN</t>
  </si>
  <si>
    <t>DIRSRV</t>
  </si>
  <si>
    <t>DMR</t>
  </si>
  <si>
    <t>DROOLS</t>
  </si>
  <si>
    <t>EAPDOC</t>
  </si>
  <si>
    <t>EJBCLIENT</t>
  </si>
  <si>
    <t>EJBTHREE</t>
  </si>
  <si>
    <t>ELYEE</t>
  </si>
  <si>
    <t>ELYWEB</t>
  </si>
  <si>
    <t>ELY</t>
  </si>
  <si>
    <t>ENTESB</t>
  </si>
  <si>
    <t>ENTMQBR</t>
  </si>
  <si>
    <t>ENTMQCL</t>
  </si>
  <si>
    <t>ENTMQIC</t>
  </si>
  <si>
    <t>ENTMQMAAS</t>
  </si>
  <si>
    <t>ENTMQST</t>
  </si>
  <si>
    <t>ENTMQ</t>
  </si>
  <si>
    <t>ENTSBT</t>
  </si>
  <si>
    <t>ENTVTX</t>
  </si>
  <si>
    <t>ETCD</t>
  </si>
  <si>
    <t>FAI</t>
  </si>
  <si>
    <t>FDP</t>
  </si>
  <si>
    <t>FLPATH</t>
  </si>
  <si>
    <t>FORGE</t>
  </si>
  <si>
    <t>FUSEDOC</t>
  </si>
  <si>
    <t>FUSETOOLS</t>
  </si>
  <si>
    <t>GITOPS</t>
  </si>
  <si>
    <t>GRPA</t>
  </si>
  <si>
    <t>HAL</t>
  </si>
  <si>
    <t>HAWKULAR</t>
  </si>
  <si>
    <t>HAWNG</t>
  </si>
  <si>
    <t>HCCDDF</t>
  </si>
  <si>
    <t>HCIDOCS</t>
  </si>
  <si>
    <t>HELM</t>
  </si>
  <si>
    <t>HIVE</t>
  </si>
  <si>
    <t>HMS</t>
  </si>
  <si>
    <t>HOSTEDCP</t>
  </si>
  <si>
    <t>HRCPP</t>
  </si>
  <si>
    <t>INSTALLER</t>
  </si>
  <si>
    <t>IR</t>
  </si>
  <si>
    <t>ISPN</t>
  </si>
  <si>
    <t>JANDEX</t>
  </si>
  <si>
    <t>JBAS</t>
  </si>
  <si>
    <t>JBCS</t>
  </si>
  <si>
    <t>JBDS</t>
  </si>
  <si>
    <t>JBEAP</t>
  </si>
  <si>
    <t>JBEE</t>
  </si>
  <si>
    <t>JBERET</t>
  </si>
  <si>
    <t>JBIDE</t>
  </si>
  <si>
    <t>JBJCA</t>
  </si>
  <si>
    <t>JBLOGGING</t>
  </si>
  <si>
    <t>JBMAR</t>
  </si>
  <si>
    <t>JBMETA</t>
  </si>
  <si>
    <t>JBNAME</t>
  </si>
  <si>
    <t>JBPAPP</t>
  </si>
  <si>
    <t>JBPM</t>
  </si>
  <si>
    <t>JBTM</t>
  </si>
  <si>
    <t>JBVFS</t>
  </si>
  <si>
    <t>JBWS</t>
  </si>
  <si>
    <t>JDF</t>
  </si>
  <si>
    <t>JDG</t>
  </si>
  <si>
    <t>JGRP</t>
  </si>
  <si>
    <t>JKNS</t>
  </si>
  <si>
    <t>JWS</t>
  </si>
  <si>
    <t>KATA</t>
  </si>
  <si>
    <t>KFLUXUI</t>
  </si>
  <si>
    <t>KIECLOUD</t>
  </si>
  <si>
    <t>KOGITO</t>
  </si>
  <si>
    <t>LOGMGR</t>
  </si>
  <si>
    <t>LOG</t>
  </si>
  <si>
    <t>MAISTRA</t>
  </si>
  <si>
    <t>MCO</t>
  </si>
  <si>
    <t>MDC</t>
  </si>
  <si>
    <t>MGDAPI</t>
  </si>
  <si>
    <t>MGDOBR</t>
  </si>
  <si>
    <t>MGDSR</t>
  </si>
  <si>
    <t>MGDSTRM</t>
  </si>
  <si>
    <t>MGDX</t>
  </si>
  <si>
    <t>MIG</t>
  </si>
  <si>
    <t>MODCLUSTER</t>
  </si>
  <si>
    <t>MODE</t>
  </si>
  <si>
    <t>MODULES</t>
  </si>
  <si>
    <t>MON</t>
  </si>
  <si>
    <t>MR</t>
  </si>
  <si>
    <t>MSC</t>
  </si>
  <si>
    <t>MTA</t>
  </si>
  <si>
    <t>MTV</t>
  </si>
  <si>
    <t>MULTIARCH</t>
  </si>
  <si>
    <t>NE</t>
  </si>
  <si>
    <t>NETOBSERV</t>
  </si>
  <si>
    <t>NEXUS</t>
  </si>
  <si>
    <t>NHE</t>
  </si>
  <si>
    <t>NP</t>
  </si>
  <si>
    <t>OADP</t>
  </si>
  <si>
    <t>OBSDA</t>
  </si>
  <si>
    <t>OBSDOCS</t>
  </si>
  <si>
    <t>OCMUI</t>
  </si>
  <si>
    <t>OCPBUGS</t>
  </si>
  <si>
    <t>OCPBUILD</t>
  </si>
  <si>
    <t>OCPCLOUD</t>
  </si>
  <si>
    <t>OCPNODE</t>
  </si>
  <si>
    <t>OCPPLAN</t>
  </si>
  <si>
    <t>OCPSTRAT</t>
  </si>
  <si>
    <t>ODC</t>
  </si>
  <si>
    <t>ODH</t>
  </si>
  <si>
    <t>OKD</t>
  </si>
  <si>
    <t>OPCT</t>
  </si>
  <si>
    <t>OPECO</t>
  </si>
  <si>
    <t>OPENJDK</t>
  </si>
  <si>
    <t>OPNET</t>
  </si>
  <si>
    <t>OPRUN</t>
  </si>
  <si>
    <t>ORG</t>
  </si>
  <si>
    <t>OSASINFRA</t>
  </si>
  <si>
    <t>OSJC</t>
  </si>
  <si>
    <t>OSPK8</t>
  </si>
  <si>
    <t>OSPRH</t>
  </si>
  <si>
    <t>OSSM</t>
  </si>
  <si>
    <t>OTA</t>
  </si>
  <si>
    <t>OU</t>
  </si>
  <si>
    <t>PD</t>
  </si>
  <si>
    <t>PLANNER</t>
  </si>
  <si>
    <t>PLINK</t>
  </si>
  <si>
    <t>PODAUTO</t>
  </si>
  <si>
    <t>PROJQUAY</t>
  </si>
  <si>
    <t>PSAP</t>
  </si>
  <si>
    <t>PTL</t>
  </si>
  <si>
    <t>QDOCS</t>
  </si>
  <si>
    <t>QUARKUS</t>
  </si>
  <si>
    <t>RAT</t>
  </si>
  <si>
    <t>RDO</t>
  </si>
  <si>
    <t>REMJMX</t>
  </si>
  <si>
    <t>RESTEASY</t>
  </si>
  <si>
    <t>RFE</t>
  </si>
  <si>
    <t>RHBK</t>
  </si>
  <si>
    <t>RHBOP</t>
  </si>
  <si>
    <t>RHBPMS</t>
  </si>
  <si>
    <t>RHCLOUD</t>
  </si>
  <si>
    <t>RHDEVDOCS</t>
  </si>
  <si>
    <t>RHDM</t>
  </si>
  <si>
    <t>RHELC</t>
  </si>
  <si>
    <t>RHELDOCS</t>
  </si>
  <si>
    <t>RHEL</t>
  </si>
  <si>
    <t>RHIDP</t>
  </si>
  <si>
    <t>RHINENG</t>
  </si>
  <si>
    <t>RHODS</t>
  </si>
  <si>
    <t>RHPAM</t>
  </si>
  <si>
    <t>RHSSO</t>
  </si>
  <si>
    <t>RUN</t>
  </si>
  <si>
    <t>SAT</t>
  </si>
  <si>
    <t>SBXBUG</t>
  </si>
  <si>
    <t>SB</t>
  </si>
  <si>
    <t>SDN</t>
  </si>
  <si>
    <t>SDSTRAT</t>
  </si>
  <si>
    <t>SECDATA</t>
  </si>
  <si>
    <t>SECURITY</t>
  </si>
  <si>
    <t>SHRINKRES</t>
  </si>
  <si>
    <t>SHRINKWRAP</t>
  </si>
  <si>
    <t>SKUPPER</t>
  </si>
  <si>
    <t>SO</t>
  </si>
  <si>
    <t>SPLAT</t>
  </si>
  <si>
    <t>SRVKP</t>
  </si>
  <si>
    <t>SRVLOGIC</t>
  </si>
  <si>
    <t>SSLNTV</t>
  </si>
  <si>
    <t>STOR</t>
  </si>
  <si>
    <t>SWATCH</t>
  </si>
  <si>
    <t>SWSQE</t>
  </si>
  <si>
    <t>TACKLE</t>
  </si>
  <si>
    <t>TEIIDDES</t>
  </si>
  <si>
    <t>TEIID</t>
  </si>
  <si>
    <t>TEST</t>
  </si>
  <si>
    <t>THREESCALE</t>
  </si>
  <si>
    <t>TRACING</t>
  </si>
  <si>
    <t>TRT</t>
  </si>
  <si>
    <t>UNDERTOW</t>
  </si>
  <si>
    <t>USHIFT</t>
  </si>
  <si>
    <t>WEJBHTTP</t>
  </si>
  <si>
    <t>WELD</t>
  </si>
  <si>
    <t>WFARQ</t>
  </si>
  <si>
    <t>WFCC</t>
  </si>
  <si>
    <t>WFCOM</t>
  </si>
  <si>
    <t>WFCORE</t>
  </si>
  <si>
    <t>WFDISC</t>
  </si>
  <si>
    <t>WFLY</t>
  </si>
  <si>
    <t>WFMP</t>
  </si>
  <si>
    <t>WFNC</t>
  </si>
  <si>
    <t>WFSSL</t>
  </si>
  <si>
    <t>WFTC</t>
  </si>
  <si>
    <t>WFWIP</t>
  </si>
  <si>
    <t>WINC</t>
  </si>
  <si>
    <t>AS7</t>
  </si>
  <si>
    <t>REM3</t>
  </si>
  <si>
    <t>WINDUPRULE</t>
  </si>
  <si>
    <t>WINDUP</t>
  </si>
  <si>
    <t>WRKLDS</t>
  </si>
  <si>
    <t>WTO</t>
  </si>
  <si>
    <t>XNIO</t>
  </si>
  <si>
    <t>Mode</t>
  </si>
  <si>
    <t>Legend</t>
  </si>
  <si>
    <t>Output</t>
  </si>
  <si>
    <t>First Quartile</t>
  </si>
  <si>
    <t>Third Quartile</t>
  </si>
  <si>
    <t>All</t>
  </si>
  <si>
    <t>Last100</t>
  </si>
  <si>
    <t>Group</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</si>
  <si>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</si>
  <si>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</si>
  <si>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</si>
  <si>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</si>
  <si>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</si>
  <si>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</si>
  <si>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</si>
  <si>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</si>
  <si>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</si>
  <si>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</si>
  <si>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</si>
  <si>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</si>
  <si>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</si>
  <si>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</si>
  <si>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</si>
  <si>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</si>
  <si>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</si>
  <si>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</si>
  <si>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</si>
  <si>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</si>
  <si>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</si>
  <si>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</si>
  <si>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</si>
  <si>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</si>
  <si>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</si>
  <si>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</si>
  <si>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</si>
  <si>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</si>
  <si>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</si>
  <si>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</si>
  <si>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</si>
  <si>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</si>
  <si>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</si>
  <si>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</si>
  <si>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</si>
  <si>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</si>
  <si>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</si>
  <si>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</si>
  <si>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</si>
  <si>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</si>
  <si>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</si>
  <si>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</si>
  <si>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</si>
  <si>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</si>
  <si>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</si>
  <si>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</si>
  <si>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</si>
  <si>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</si>
  <si>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</si>
  <si>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</si>
  <si>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</si>
  <si>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</si>
  <si>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</si>
  <si>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</si>
  <si>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</si>
  <si>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</si>
  <si>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</si>
  <si>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</si>
  <si>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</si>
  <si>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</si>
  <si>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</si>
  <si>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</si>
  <si>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</si>
  <si>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</si>
  <si>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</si>
  <si>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</si>
  <si>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</si>
  <si>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</si>
  <si>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</si>
  <si>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</si>
  <si>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</si>
  <si>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</si>
  <si>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</si>
  <si>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</si>
  <si>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</si>
  <si>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</si>
  <si>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</si>
  <si>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</si>
  <si>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</si>
  <si>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</si>
  <si>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</si>
  <si>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</si>
  <si>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</si>
  <si>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</si>
  <si>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</si>
  <si>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</si>
  <si>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</si>
  <si>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</si>
  <si>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</si>
  <si>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</si>
  <si>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</si>
  <si>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</si>
  <si>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</si>
  <si>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</si>
  <si>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</si>
  <si>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</si>
  <si>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</si>
  <si>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</si>
  <si>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</si>
  <si>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</si>
  <si>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</si>
  <si>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</si>
  <si>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</si>
  <si>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</si>
  <si>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</si>
  <si>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</si>
  <si>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</si>
  <si>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</si>
  <si>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</si>
  <si>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</si>
  <si>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</si>
  <si>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</si>
  <si>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</si>
  <si>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</si>
  <si>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</si>
  <si>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</si>
  <si>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</si>
  <si>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</si>
  <si>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</si>
  <si>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</si>
  <si>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</si>
  <si>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</si>
  <si>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</si>
  <si>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</si>
  <si>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</si>
  <si>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</si>
  <si>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</si>
  <si>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</si>
  <si>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</si>
  <si>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</si>
  <si>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</si>
  <si>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</si>
  <si>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</si>
  <si>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</si>
  <si>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</si>
  <si>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</si>
  <si>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</si>
  <si>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</si>
  <si>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</si>
  <si>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</si>
  <si>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</si>
  <si>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</si>
  <si>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</si>
  <si>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</si>
  <si>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</si>
  <si>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</si>
  <si>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</si>
  <si>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</si>
  <si>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</si>
  <si>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</si>
  <si>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</si>
  <si>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</si>
  <si>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</si>
  <si>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</si>
  <si>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</si>
  <si>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</si>
  <si>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</si>
  <si>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</si>
  <si>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</si>
  <si>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</si>
  <si>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</si>
  <si>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</si>
  <si>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</si>
  <si>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</si>
  <si>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</si>
  <si>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</si>
  <si>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</si>
  <si>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</si>
  <si>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</si>
  <si>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</si>
  <si>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</si>
  <si>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</si>
  <si>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</si>
  <si>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</si>
  <si>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</si>
  <si>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</si>
  <si>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</si>
  <si>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</si>
  <si>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</si>
  <si>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</si>
  <si>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</si>
  <si>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</si>
  <si>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</si>
  <si>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</si>
  <si>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</si>
  <si>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</si>
  <si>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</si>
  <si>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</si>
  <si>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</si>
  <si>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</si>
  <si>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</si>
  <si>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</si>
  <si>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</si>
  <si>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</si>
  <si>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</si>
  <si>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</si>
  <si>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</si>
  <si>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</si>
  <si>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</si>
  <si>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</si>
  <si>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</si>
  <si>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</si>
  <si>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</si>
  <si>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</si>
  <si>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</si>
  <si>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</si>
  <si>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</si>
  <si>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</si>
  <si>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</si>
  <si>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</si>
  <si>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</si>
  <si>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</si>
  <si>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</si>
  <si>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</si>
  <si>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</si>
  <si>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</si>
  <si>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</si>
  <si>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</si>
  <si>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</si>
  <si>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</si>
  <si>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</si>
  <si>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</si>
  <si>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</si>
  <si>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</si>
  <si>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</si>
  <si>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</si>
  <si>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</si>
  <si>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</si>
  <si>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</si>
  <si>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</si>
  <si>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</si>
  <si>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</si>
  <si>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</si>
  <si>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</si>
  <si>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</si>
  <si>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</si>
  <si>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</si>
  <si>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</si>
  <si>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</si>
  <si>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</si>
  <si>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</si>
  <si>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</si>
  <si>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</si>
  <si>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</si>
  <si>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</si>
  <si>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</si>
  <si>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</si>
  <si>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</si>
  <si>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</si>
  <si>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</si>
  <si>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</si>
  <si>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</si>
  <si>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</si>
  <si>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</si>
  <si>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</si>
  <si>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</si>
  <si>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</si>
  <si>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</si>
  <si>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</si>
  <si>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</si>
  <si>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</si>
  <si>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</si>
  <si>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</si>
  <si>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</si>
  <si>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</si>
  <si>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</si>
  <si>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</si>
  <si>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</si>
  <si>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</si>
  <si>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</si>
  <si>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</si>
  <si>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</si>
  <si>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</si>
  <si>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</si>
  <si>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</si>
  <si>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</si>
  <si>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</si>
  <si>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</si>
  <si>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</si>
  <si>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</si>
  <si>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</si>
  <si>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</si>
  <si>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</si>
  <si>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</si>
  <si>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</si>
  <si>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</si>
  <si>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</si>
  <si>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</si>
  <si>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</si>
  <si>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</si>
  <si>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</si>
  <si>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</si>
  <si>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</si>
  <si>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</si>
  <si>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</si>
  <si>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</si>
  <si>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</si>
  <si>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</si>
  <si>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</si>
  <si>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</si>
  <si>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</si>
  <si>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</si>
  <si>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</si>
  <si>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</si>
  <si>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</si>
  <si>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</si>
  <si>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</si>
  <si>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</si>
  <si>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</si>
  <si>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</si>
  <si>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</si>
  <si>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</si>
  <si>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</si>
  <si>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</si>
  <si>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</si>
  <si>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</si>
  <si>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</si>
  <si>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</si>
  <si>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</si>
  <si>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</si>
  <si>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</si>
  <si>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</si>
  <si>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</si>
  <si>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</si>
  <si>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</si>
  <si>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</si>
  <si>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</si>
  <si>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</si>
  <si>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</si>
  <si>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</si>
  <si>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</si>
  <si>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</si>
  <si>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</si>
  <si>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</si>
  <si>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</si>
  <si>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</si>
  <si>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</si>
  <si>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</si>
  <si>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</si>
  <si>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</si>
  <si>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</si>
  <si>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</si>
  <si>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</si>
  <si>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</si>
  <si>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</si>
  <si>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</si>
  <si>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</si>
  <si>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</si>
  <si>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</si>
  <si>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</si>
  <si>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</si>
  <si>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</si>
  <si>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</si>
  <si>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</si>
  <si>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</si>
  <si>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</si>
  <si>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</si>
  <si>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</si>
  <si>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</si>
  <si>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</si>
  <si>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</si>
  <si>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</si>
  <si>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</si>
  <si>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</si>
  <si>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</si>
  <si>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</si>
  <si>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</si>
  <si>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</si>
  <si>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</si>
  <si>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</si>
  <si>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</si>
  <si>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</si>
  <si>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</si>
  <si>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</si>
  <si>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</si>
  <si>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</si>
  <si>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</si>
  <si>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</si>
  <si>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</si>
  <si>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</si>
  <si>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</si>
  <si>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</si>
  <si>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</si>
  <si>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</si>
  <si>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</si>
  <si>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</si>
  <si>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</si>
  <si>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</si>
  <si>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</si>
  <si>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</si>
  <si>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</si>
  <si>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</si>
  <si>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</si>
  <si>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</si>
  <si>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</si>
  <si>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</si>
  <si>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</si>
  <si>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</si>
  <si>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</si>
  <si>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</si>
  <si>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</si>
  <si>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</si>
  <si>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</si>
  <si>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</si>
  <si>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</si>
  <si>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</si>
  <si>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</si>
  <si>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</si>
  <si>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</si>
  <si>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</si>
  <si>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</si>
  <si>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</si>
  <si>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</si>
  <si>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</si>
  <si>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</si>
  <si>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</si>
  <si>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</si>
  <si>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</si>
  <si>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</si>
  <si>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</si>
  <si>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</si>
  <si>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</si>
  <si>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</si>
  <si>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</si>
  <si>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</si>
  <si>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</si>
  <si>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</si>
  <si>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</si>
  <si>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</si>
  <si>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</si>
  <si>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</si>
  <si>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</si>
  <si>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</si>
  <si>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</si>
  <si>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</si>
  <si>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</si>
  <si>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</si>
  <si>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</si>
  <si>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</si>
  <si>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</si>
  <si>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</si>
  <si>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</si>
  <si>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</si>
  <si>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</si>
  <si>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</si>
  <si>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</si>
  <si>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</si>
  <si>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</si>
  <si>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</si>
  <si>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</si>
  <si>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</si>
  <si>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</si>
  <si>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</si>
  <si>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</si>
  <si>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</si>
  <si>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</si>
  <si>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</si>
  <si>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</si>
  <si>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</si>
  <si>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</si>
  <si>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</si>
  <si>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</si>
  <si>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</si>
  <si>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</si>
  <si>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</si>
  <si>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</si>
  <si>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</si>
  <si>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</si>
  <si>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</si>
  <si>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</si>
  <si>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</si>
  <si>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</si>
  <si>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</si>
  <si>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</si>
  <si>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</si>
  <si>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</si>
  <si>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</si>
  <si>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</si>
  <si>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</si>
  <si>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</si>
  <si>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</si>
  <si>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</si>
  <si>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</si>
  <si>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</si>
  <si>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</si>
  <si>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</si>
  <si>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</si>
  <si>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</si>
  <si>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</si>
  <si>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</si>
  <si>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</si>
  <si>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</si>
  <si>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</si>
  <si>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</si>
  <si>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</si>
  <si>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</si>
  <si>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</si>
  <si>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</si>
  <si>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</si>
  <si>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</si>
  <si>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</si>
  <si>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</si>
  <si>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</si>
  <si>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</si>
  <si>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</si>
  <si>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</si>
  <si>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</si>
  <si>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</si>
  <si>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</si>
  <si>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</si>
  <si>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</si>
  <si>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</si>
  <si>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</si>
  <si>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How to Apply These Terms to Your New Programs</t>
  </si>
  <si>
    <t xml:space="preserve">  If you develop a new program, and you want it to be of the greatest</t>
  </si>
  <si>
    <t>possible use to the public, the best way to achieve this is to make it</t>
  </si>
  <si>
    <t>free software which everyone can redistribute and change under these terms.</t>
  </si>
  <si>
    <t xml:space="preserve">  To do so, attach the following notices to the program.  It is safest</t>
  </si>
  <si>
    <t>to attach them to the start of each source file to most effectively</t>
  </si>
  <si>
    <t>state the exclusion of warranty; and each file should have at least</t>
  </si>
  <si>
    <t>the "copyright" line and a pointer to where the full notice is found.</t>
  </si>
  <si>
    <t xml:space="preserve">    &lt;one line to give the program's name and a brief idea of what it does.&gt;</t>
  </si>
  <si>
    <t xml:space="preserve">    Copyright (C) &lt;year&gt;  &lt;name of author&gt;</t>
  </si>
  <si>
    <t xml:space="preserve">    This program is free software: you can redistribute it and/or modify</t>
  </si>
  <si>
    <t xml:space="preserve">    it under the terms of the GNU General Public License as published by</t>
  </si>
  <si>
    <t xml:space="preserve">    the Free Software Foundation, either version 3 of the License, or</t>
  </si>
  <si>
    <t xml:space="preserve">    (at your option) any later version.</t>
  </si>
  <si>
    <t xml:space="preserve">    This program is distributed in the hope that it will be useful,</t>
  </si>
  <si>
    <t xml:space="preserve">    but WITHOUT ANY WARRANTY; without even the implied warranty of</t>
  </si>
  <si>
    <t xml:space="preserve">    MERCHANTABILITY or FITNESS FOR A PARTICULAR PURPOSE.  See the</t>
  </si>
  <si>
    <t xml:space="preserve">    GNU General Public License for more details.</t>
  </si>
  <si>
    <t xml:space="preserve">    You should have received a copy of the GNU General Public License</t>
  </si>
  <si>
    <t xml:space="preserve">    along with this program.  If not, see &lt;https://www.gnu.org/licenses/&gt;.</t>
  </si>
  <si>
    <t>Also add information on how to contact you by electronic and paper mail.</t>
  </si>
  <si>
    <t xml:space="preserve">  If the program does terminal interaction, make it output a short</t>
  </si>
  <si>
    <t>notice like this when it starts in an interactive mode:</t>
  </si>
  <si>
    <t xml:space="preserve">    &lt;program&gt;  Copyright (C) &lt;year&gt;  &lt;name of author&gt;</t>
  </si>
  <si>
    <t xml:space="preserve">    This program comes with ABSOLUTELY NO WARRANTY; for details type `show w'.</t>
  </si>
  <si>
    <t xml:space="preserve">    This is free software, and you are welcome to redistribute it</t>
  </si>
  <si>
    <t xml:space="preserve">    under certain conditions; type `show c' for details.</t>
  </si>
  <si>
    <t>The hypothetical commands `show w' and `show c' should show the appropriate</t>
  </si>
  <si>
    <t>parts of the General Public License.  Of course, your program's commands</t>
  </si>
  <si>
    <t>might be different; for a GUI interface, you would use an "about box".</t>
  </si>
  <si>
    <t xml:space="preserve">  You should also get your employer (if you work as a programmer) or school,</t>
  </si>
  <si>
    <t>if any, to sign a "copyright disclaimer" for the program, if necessary.</t>
  </si>
  <si>
    <t>For more information on this, and how to apply and follow the GNU GPL, see</t>
  </si>
  <si>
    <t>&lt;https://www.gnu.org/licenses/&gt;.</t>
  </si>
  <si>
    <t xml:space="preserve">  The GNU General Public License does not permit incorporating your program</t>
  </si>
  <si>
    <t>into proprietary programs.  If your program is a subroutine library, you</t>
  </si>
  <si>
    <t>may consider it more useful to permit linking proprietary applications with</t>
  </si>
  <si>
    <t>the library.  If this is what you want to do, use the GNU Lesser General</t>
  </si>
  <si>
    <t>Public License instead of this License.  But first, please read</t>
  </si>
  <si>
    <t>&lt;https://www.gnu.org/licenses/why-not-lgpl.html&gt;.</t>
  </si>
  <si>
    <t xml:space="preserve">The Workiac Ready Reckoner is a tool to help Engineering Managers allocate resources (people and machinery) more effectively to minimise waste and maximise throughput. Unlike previous systems that assume systems are stable, Workiac looks at both supply and demand of work recorded in a work tracking tool (for example Jira) to help determine the best course of action. A benchmark of three non-dimensional numbers helps to compare any system against hundreds of others for Stability, Quality and Control.  </t>
  </si>
  <si>
    <t>Purpose:</t>
  </si>
  <si>
    <t>V1.0</t>
  </si>
  <si>
    <t>Workiac Ready Reckoner</t>
  </si>
  <si>
    <t xml:space="preserve"> </t>
  </si>
  <si>
    <t>N/A</t>
  </si>
  <si>
    <t>VIRTSTRAT</t>
  </si>
  <si>
    <t>NaN</t>
  </si>
  <si>
    <t>Indeterminate</t>
  </si>
  <si>
    <t>WAGB</t>
  </si>
  <si>
    <t>What is Workiac?</t>
  </si>
  <si>
    <t>Who is it for?</t>
  </si>
  <si>
    <r>
      <t>Workiac takes input csv files from a work tracking tool (for example Jira / ADO) and using a set of scripts extracts data for comparison. The Workiac Ready Reckoner takes some of this data to use calculate the arrival and service rates and the Stability Metric, The Quality Metric and the Control Metric and compare these against a benchmark of other systems to understand the existing sytem and make predicitions for it's performance in future.
The</t>
    </r>
    <r>
      <rPr>
        <b/>
        <sz val="11"/>
        <color theme="1"/>
        <rFont val="Aptos Narrow"/>
        <family val="2"/>
        <scheme val="minor"/>
      </rPr>
      <t xml:space="preserve"> </t>
    </r>
    <r>
      <rPr>
        <i/>
        <sz val="11"/>
        <color theme="1"/>
        <rFont val="Aptos Narrow"/>
        <family val="2"/>
        <scheme val="minor"/>
      </rPr>
      <t>Stability Metric</t>
    </r>
    <r>
      <rPr>
        <sz val="11"/>
        <color theme="1"/>
        <rFont val="Aptos Narrow"/>
        <family val="2"/>
        <scheme val="minor"/>
      </rPr>
      <t xml:space="preserve"> is a ration of the average rate work is marked as Done in a system divided by the average rate work arrives into that system. The average arrival rate is the average rate planned work arrives plus the averate rate unplanned work arrives minus the average rate work is cancelled. A Stability Metric between 0 and 1 indicates the system is unstable. A Stability Metric greater than 1 indicates the system is stable. A Stability Metric less than 0 indicates a high cancellation rate \  
The </t>
    </r>
    <r>
      <rPr>
        <i/>
        <sz val="11"/>
        <color theme="1"/>
        <rFont val="Aptos Narrow"/>
        <family val="2"/>
        <scheme val="minor"/>
      </rPr>
      <t>Quality Metric</t>
    </r>
    <r>
      <rPr>
        <sz val="11"/>
        <color theme="1"/>
        <rFont val="Aptos Narrow"/>
        <family val="2"/>
        <scheme val="minor"/>
      </rPr>
      <t xml:space="preserve"> is a ration of the average rate planned work arrives in a system divided by the sum of the average planned work rate plus the average unplanned work rate. A quality metric of 1 means the system handles only planned work. A quality metric of 0 means the system handles only unplanned work. 
The </t>
    </r>
    <r>
      <rPr>
        <i/>
        <sz val="11"/>
        <color theme="1"/>
        <rFont val="Aptos Narrow"/>
        <family val="2"/>
        <scheme val="minor"/>
      </rPr>
      <t>Control Metric</t>
    </r>
    <r>
      <rPr>
        <sz val="11"/>
        <color theme="1"/>
        <rFont val="Aptos Narrow"/>
        <family val="2"/>
        <scheme val="minor"/>
      </rPr>
      <t xml:space="preserve"> is a ration of the average arrival rate divided by the sum of the average planned rate and the average unplanned rate. The control metric shows the fraction of work that is rejected / cancelled. A control metric of 1 means no work is cancelled while a value less than 1 suggests that some cancellation is happening.
The </t>
    </r>
    <r>
      <rPr>
        <i/>
        <sz val="11"/>
        <color theme="1"/>
        <rFont val="Aptos Narrow"/>
        <family val="2"/>
        <scheme val="minor"/>
      </rPr>
      <t xml:space="preserve">Inventory Days </t>
    </r>
    <r>
      <rPr>
        <sz val="11"/>
        <color theme="1"/>
        <rFont val="Aptos Narrow"/>
        <family val="2"/>
        <scheme val="minor"/>
      </rPr>
      <t xml:space="preserve"> is a ration of the current system size divided by average service rate. It shows the number of days of inventory remaining if no additional work arrived. A low number of inventory days 
The Workiac Ready Reckoner takes 5 inputs to calculate the four metrics and generate  system predictions. The inputs are:
- Average Planned Arrival Rate
- Average Unplanned Arrival Rate
- Average Cancellation Rate
- Average Service Rate
- Current system Size.
These data can be extracted from standard system information by plotting a data fit line through cumulative flow graphs. Alternatively a set of scripts exist to extract this data. They are here: https://github.com/zerob000/workiac </t>
    </r>
  </si>
  <si>
    <t>Workiac is for people responsible for coordinating and managing systems of work. It originated by studying the work performed by Agile software development teams but isn’t limited to this. Any work that forms a queue of tasks to be performed should be analyzable.</t>
  </si>
  <si>
    <t>When to use it?</t>
  </si>
  <si>
    <t>The Ready Reckoner can be used to analyze a system, to determine its current performance and compare against hundreds of other systems . It can also be used to determine if the system is stable and, if not, what possible steps would be required to stabilise it. Finally, for stable systems it can help predict, based on historic data the answer to the question, "when will we be done?"</t>
  </si>
  <si>
    <t>The source code and examples are available at https://github.com/zerob000/workiac</t>
  </si>
  <si>
    <t>Where can I find more information / assets?</t>
  </si>
  <si>
    <t>How do I get started?</t>
  </si>
  <si>
    <r>
      <t xml:space="preserve">1. Gather the following information for your system:
- Average Planned Arrival Rate
- Average Unplanned Arrival Rate
- Average Cancellation Rate
- Average Service Rate
- Current system Size.
2. In the </t>
    </r>
    <r>
      <rPr>
        <i/>
        <sz val="11"/>
        <color theme="1"/>
        <rFont val="Aptos Narrow"/>
        <family val="2"/>
        <scheme val="minor"/>
      </rPr>
      <t>Inputs</t>
    </r>
    <r>
      <rPr>
        <sz val="11"/>
        <color theme="1"/>
        <rFont val="Aptos Narrow"/>
        <family val="2"/>
        <scheme val="minor"/>
      </rPr>
      <t xml:space="preserve"> tab, in the </t>
    </r>
    <r>
      <rPr>
        <i/>
        <sz val="11"/>
        <color theme="1"/>
        <rFont val="Aptos Narrow"/>
        <family val="2"/>
        <scheme val="minor"/>
      </rPr>
      <t>Current Values</t>
    </r>
    <r>
      <rPr>
        <sz val="11"/>
        <color theme="1"/>
        <rFont val="Aptos Narrow"/>
        <family val="2"/>
        <scheme val="minor"/>
      </rPr>
      <t xml:space="preserve"> section enter the current information.
3. In the Inputs tab, in the Target Values section enter target information.
The metrics and charts update entirely.</t>
    </r>
  </si>
  <si>
    <t>AC</t>
  </si>
  <si>
    <t>AW</t>
  </si>
  <si>
    <t>BI</t>
  </si>
  <si>
    <t>BP</t>
  </si>
  <si>
    <t>CB</t>
  </si>
  <si>
    <t>CE</t>
  </si>
  <si>
    <t>DC</t>
  </si>
  <si>
    <t>DI</t>
  </si>
  <si>
    <t>DM</t>
  </si>
  <si>
    <t>FC</t>
  </si>
  <si>
    <t>FH</t>
  </si>
  <si>
    <t>FI</t>
  </si>
  <si>
    <t>FP</t>
  </si>
  <si>
    <t>GM</t>
  </si>
  <si>
    <t>HQ</t>
  </si>
  <si>
    <t>HV</t>
  </si>
  <si>
    <t>IA</t>
  </si>
  <si>
    <t>ID</t>
  </si>
  <si>
    <t>IO</t>
  </si>
  <si>
    <t>IS</t>
  </si>
  <si>
    <t>MB</t>
  </si>
  <si>
    <t>MC</t>
  </si>
  <si>
    <t>TX</t>
  </si>
  <si>
    <t>STL</t>
  </si>
  <si>
    <t>INDY</t>
  </si>
  <si>
    <t>GRID</t>
  </si>
  <si>
    <t>FGJ</t>
  </si>
  <si>
    <t>FABP</t>
  </si>
  <si>
    <t>FABN</t>
  </si>
  <si>
    <t>FABJ</t>
  </si>
  <si>
    <t>FABG</t>
  </si>
  <si>
    <t>FABCT</t>
  </si>
  <si>
    <t>FABCN</t>
  </si>
  <si>
    <t>FABCJ</t>
  </si>
  <si>
    <t>FABCAG</t>
  </si>
  <si>
    <t>FABC</t>
  </si>
  <si>
    <t>FABB</t>
  </si>
  <si>
    <t>FAB</t>
  </si>
  <si>
    <t>BESU</t>
  </si>
  <si>
    <t>BE</t>
  </si>
  <si>
    <t>DAOS</t>
  </si>
  <si>
    <t>CART</t>
  </si>
  <si>
    <t>TCAP</t>
  </si>
  <si>
    <t>RTFACT</t>
  </si>
  <si>
    <t>NMAP</t>
  </si>
  <si>
    <t>MAP</t>
  </si>
  <si>
    <t>JUX</t>
  </si>
  <si>
    <t>HAP</t>
  </si>
  <si>
    <t>GAP</t>
  </si>
  <si>
    <t>BAP</t>
  </si>
  <si>
    <t>SRCTREEWIN</t>
  </si>
  <si>
    <t>SRCTREE</t>
  </si>
  <si>
    <t>SER</t>
  </si>
  <si>
    <t>SCALE</t>
  </si>
  <si>
    <t>JWMCLOUD</t>
  </si>
  <si>
    <t>JSWSERVER</t>
  </si>
  <si>
    <t>JSWCLOUD</t>
  </si>
  <si>
    <t>JSDSERVER</t>
  </si>
  <si>
    <t>JSDCLOUD</t>
  </si>
  <si>
    <t>JRASERVER</t>
  </si>
  <si>
    <t>JRACLOUD</t>
  </si>
  <si>
    <t>JPOSERVER</t>
  </si>
  <si>
    <t>JIRAAUTOSERVER</t>
  </si>
  <si>
    <t>I18N</t>
  </si>
  <si>
    <t>FE</t>
  </si>
  <si>
    <t>CWD</t>
  </si>
  <si>
    <t>CRUC</t>
  </si>
  <si>
    <t>CONFSERVER</t>
  </si>
  <si>
    <t>CONFCLOUD</t>
  </si>
  <si>
    <t>CLOV</t>
  </si>
  <si>
    <t>BSERV</t>
  </si>
  <si>
    <t>BCLOUD</t>
  </si>
  <si>
    <t>BAM</t>
  </si>
  <si>
    <t>ACCESS</t>
  </si>
  <si>
    <t>WEBHOOKS</t>
  </si>
  <si>
    <t>VOTE</t>
  </si>
  <si>
    <t>VHS</t>
  </si>
  <si>
    <t>VCACHE</t>
  </si>
  <si>
    <t>UPM</t>
  </si>
  <si>
    <t>SVN</t>
  </si>
  <si>
    <t>STRM</t>
  </si>
  <si>
    <t>SPFE</t>
  </si>
  <si>
    <t>SPEAKEASY</t>
  </si>
  <si>
    <t>SOY</t>
  </si>
  <si>
    <t>SNIP</t>
  </si>
  <si>
    <t>SELENIUM</t>
  </si>
  <si>
    <t>SCANNER</t>
  </si>
  <si>
    <t>SAL</t>
  </si>
  <si>
    <t>REST</t>
  </si>
  <si>
    <t>REFAPP</t>
  </si>
  <si>
    <t>RAB</t>
  </si>
  <si>
    <t>PTRUNNER</t>
  </si>
  <si>
    <t>PRETTY</t>
  </si>
  <si>
    <t>PLVS</t>
  </si>
  <si>
    <t>PLUGWEB</t>
  </si>
  <si>
    <t>PLUG</t>
  </si>
  <si>
    <t>PLE</t>
  </si>
  <si>
    <t>PLATFORM</t>
  </si>
  <si>
    <t>PL</t>
  </si>
  <si>
    <t>OAUTH</t>
  </si>
  <si>
    <t>MPJC</t>
  </si>
  <si>
    <t>MJF</t>
  </si>
  <si>
    <t>LESS</t>
  </si>
  <si>
    <t>JWSP</t>
  </si>
  <si>
    <t>JTOOL</t>
  </si>
  <si>
    <t>JSDECO</t>
  </si>
  <si>
    <t>JRTE</t>
  </si>
  <si>
    <t>JRJC</t>
  </si>
  <si>
    <t>JPERF</t>
  </si>
  <si>
    <t>JICAL</t>
  </si>
  <si>
    <t>JDDAP</t>
  </si>
  <si>
    <t>JCHART</t>
  </si>
  <si>
    <t>JCAL</t>
  </si>
  <si>
    <t>HACK</t>
  </si>
  <si>
    <t>FRGE</t>
  </si>
  <si>
    <t>FISH</t>
  </si>
  <si>
    <t>FASTDEV</t>
  </si>
  <si>
    <t>EVENT</t>
  </si>
  <si>
    <t>DEVBOX</t>
  </si>
  <si>
    <t>CSUR</t>
  </si>
  <si>
    <t>CSE</t>
  </si>
  <si>
    <t>CPSP</t>
  </si>
  <si>
    <t>CPC</t>
  </si>
  <si>
    <t>CHA</t>
  </si>
  <si>
    <t>CACHE</t>
  </si>
  <si>
    <t>BROWSERS</t>
  </si>
  <si>
    <t>AUI</t>
  </si>
  <si>
    <t>ATST</t>
  </si>
  <si>
    <t>ATR</t>
  </si>
  <si>
    <t>ATLASSDK</t>
  </si>
  <si>
    <t>ASAP</t>
  </si>
  <si>
    <t>APL</t>
  </si>
  <si>
    <t>AO</t>
  </si>
  <si>
    <t>AMPS</t>
  </si>
  <si>
    <t>AMKT</t>
  </si>
  <si>
    <t>ADGF</t>
  </si>
  <si>
    <t>ACSPRING</t>
  </si>
  <si>
    <t>ACJS</t>
  </si>
  <si>
    <t>ACJIRA</t>
  </si>
  <si>
    <t>ACEJS</t>
  </si>
  <si>
    <t>ACC</t>
  </si>
  <si>
    <t>ABD</t>
  </si>
  <si>
    <t>CONJ</t>
  </si>
  <si>
    <t>CONCPP</t>
  </si>
  <si>
    <t>CONC</t>
  </si>
  <si>
    <t>MDEV</t>
  </si>
  <si>
    <t>ODBC</t>
  </si>
  <si>
    <t>MXS</t>
  </si>
  <si>
    <t>MDBF</t>
  </si>
  <si>
    <t>MCOL</t>
  </si>
  <si>
    <t>CONPY</t>
  </si>
  <si>
    <t>CONJS</t>
  </si>
  <si>
    <t>IMFC</t>
  </si>
  <si>
    <t>IJBI</t>
  </si>
  <si>
    <t>ICS</t>
  </si>
  <si>
    <t>ICC</t>
  </si>
  <si>
    <t>WEB</t>
  </si>
  <si>
    <t>REALMS</t>
  </si>
  <si>
    <t>MCPE</t>
  </si>
  <si>
    <t>MCL</t>
  </si>
  <si>
    <t>MCD</t>
  </si>
  <si>
    <t>MCCE</t>
  </si>
  <si>
    <t>BDS</t>
  </si>
  <si>
    <t>WT</t>
  </si>
  <si>
    <t>VSCODE</t>
  </si>
  <si>
    <t>TOOLS</t>
  </si>
  <si>
    <t>SWIFT</t>
  </si>
  <si>
    <t>SPARK</t>
  </si>
  <si>
    <t>SERVER</t>
  </si>
  <si>
    <t>RUST</t>
  </si>
  <si>
    <t>RUBY</t>
  </si>
  <si>
    <t>PYTHON</t>
  </si>
  <si>
    <t>PHPLIB</t>
  </si>
  <si>
    <t>PHPC</t>
  </si>
  <si>
    <t>NODE</t>
  </si>
  <si>
    <t>MOTOR</t>
  </si>
  <si>
    <t>MONGOSH</t>
  </si>
  <si>
    <t>MONGOID</t>
  </si>
  <si>
    <t>MONGOCRYPT</t>
  </si>
  <si>
    <t>KAFKA</t>
  </si>
  <si>
    <t>JAVA</t>
  </si>
  <si>
    <t>GODRIVER</t>
  </si>
  <si>
    <t>EVG</t>
  </si>
  <si>
    <t>DRIVERS</t>
  </si>
  <si>
    <t>DOCS</t>
  </si>
  <si>
    <t>DAG</t>
  </si>
  <si>
    <t>CXX</t>
  </si>
  <si>
    <t>CSHARP</t>
  </si>
  <si>
    <t>COMPASS</t>
  </si>
  <si>
    <t>CDRIVER</t>
  </si>
  <si>
    <t>QTWEBSITE</t>
  </si>
  <si>
    <t>QTWB</t>
  </si>
  <si>
    <t>QTVSADDINBUG</t>
  </si>
  <si>
    <t>QTSOLBUG</t>
  </si>
  <si>
    <t>QTQAINFRA</t>
  </si>
  <si>
    <t>QTMOBILITY</t>
  </si>
  <si>
    <t>QTMCU</t>
  </si>
  <si>
    <t>QTJIRA</t>
  </si>
  <si>
    <t>QTIFW</t>
  </si>
  <si>
    <t>QTCREATORBUG</t>
  </si>
  <si>
    <t>QTBUG</t>
  </si>
  <si>
    <t>QT3DS</t>
  </si>
  <si>
    <t>QSR</t>
  </si>
  <si>
    <t>QDS</t>
  </si>
  <si>
    <t>QBS</t>
  </si>
  <si>
    <t>PYSIDE</t>
  </si>
  <si>
    <t>COIN</t>
  </si>
  <si>
    <t>AUTOSUITE</t>
  </si>
  <si>
    <t>WISE</t>
  </si>
  <si>
    <t>WFK2</t>
  </si>
  <si>
    <t>USMINT</t>
  </si>
  <si>
    <t>THORN</t>
  </si>
  <si>
    <t>TEIIDWEBTL</t>
  </si>
  <si>
    <t>TEIIDWEBCN</t>
  </si>
  <si>
    <t>TEIIDSB</t>
  </si>
  <si>
    <t>SWITCHYARD</t>
  </si>
  <si>
    <t>SOA</t>
  </si>
  <si>
    <t>SNOWDROP</t>
  </si>
  <si>
    <t>RIFTSAW</t>
  </si>
  <si>
    <t>RHOSPDOC</t>
  </si>
  <si>
    <t>RHMWINT</t>
  </si>
  <si>
    <t>RHD</t>
  </si>
  <si>
    <t>RHBRMS</t>
  </si>
  <si>
    <t>POL</t>
  </si>
  <si>
    <t>OSSMDOC</t>
  </si>
  <si>
    <t>OSDK</t>
  </si>
  <si>
    <t>OLM</t>
  </si>
  <si>
    <t>NOTIF</t>
  </si>
  <si>
    <t>MBT</t>
  </si>
  <si>
    <t>LOGTOOL</t>
  </si>
  <si>
    <t>KEYCLOAK</t>
  </si>
  <si>
    <t>JBTHR</t>
  </si>
  <si>
    <t>JBSSO</t>
  </si>
  <si>
    <t>JBSEAM</t>
  </si>
  <si>
    <t>JBRULES</t>
  </si>
  <si>
    <t>JBEWS</t>
  </si>
  <si>
    <t>JBESB</t>
  </si>
  <si>
    <t>JBCLUSTER</t>
  </si>
  <si>
    <t>JBADMCON</t>
  </si>
  <si>
    <t>IPROTO</t>
  </si>
  <si>
    <t>HRJS</t>
  </si>
  <si>
    <t>HOR</t>
  </si>
  <si>
    <t>HAC</t>
  </si>
  <si>
    <t>FUSEJON</t>
  </si>
  <si>
    <t>ERT</t>
  </si>
  <si>
    <t>ERRAI</t>
  </si>
  <si>
    <t>ERDEMO</t>
  </si>
  <si>
    <t>EMB</t>
  </si>
  <si>
    <t>DEVEX</t>
  </si>
  <si>
    <t>DEVELOPER</t>
  </si>
  <si>
    <t>DASHBUILDE</t>
  </si>
  <si>
    <t>CPDEVOPS</t>
  </si>
  <si>
    <t>COVIDSAFE</t>
  </si>
  <si>
    <t>CDK</t>
  </si>
  <si>
    <t>CAPEDWARF</t>
  </si>
  <si>
    <t>BPMC</t>
  </si>
  <si>
    <t>ARMOCP</t>
  </si>
  <si>
    <t>APPDUX</t>
  </si>
  <si>
    <t>YAFT</t>
  </si>
  <si>
    <t>TXB</t>
  </si>
  <si>
    <t>TIME</t>
  </si>
  <si>
    <t>TII</t>
  </si>
  <si>
    <t>SMS</t>
  </si>
  <si>
    <t>SLIB</t>
  </si>
  <si>
    <t>SKE</t>
  </si>
  <si>
    <t>SCO</t>
  </si>
  <si>
    <t>SAK</t>
  </si>
  <si>
    <t>QUALTRICS</t>
  </si>
  <si>
    <t>QNA</t>
  </si>
  <si>
    <t>PROD</t>
  </si>
  <si>
    <t>NFS</t>
  </si>
  <si>
    <t>MAPS</t>
  </si>
  <si>
    <t>GRBK</t>
  </si>
  <si>
    <t>GAL</t>
  </si>
  <si>
    <t>FARM</t>
  </si>
  <si>
    <t>EVALSYS</t>
  </si>
  <si>
    <t>DASH</t>
  </si>
  <si>
    <t>CLOG</t>
  </si>
  <si>
    <t>CHK</t>
  </si>
  <si>
    <t>BW</t>
  </si>
  <si>
    <t>BBB</t>
  </si>
  <si>
    <t>STORM</t>
  </si>
  <si>
    <t>OPEN</t>
  </si>
  <si>
    <t>XD</t>
  </si>
  <si>
    <t>SWS</t>
  </si>
  <si>
    <t>SWF</t>
  </si>
  <si>
    <t>STS</t>
  </si>
  <si>
    <t>SPRNETREST</t>
  </si>
  <si>
    <t>SPRNET</t>
  </si>
  <si>
    <t>SPR</t>
  </si>
  <si>
    <t>SOCIALTW</t>
  </si>
  <si>
    <t>SOCIALLI</t>
  </si>
  <si>
    <t>SOCIALFB</t>
  </si>
  <si>
    <t>SOCIAL</t>
  </si>
  <si>
    <t>SLICE</t>
  </si>
  <si>
    <t>SJC</t>
  </si>
  <si>
    <t>SHL</t>
  </si>
  <si>
    <t>SHDP</t>
  </si>
  <si>
    <t>SGF</t>
  </si>
  <si>
    <t>SETHREADNET</t>
  </si>
  <si>
    <t>SESURF</t>
  </si>
  <si>
    <t>SESPRINGPYTHONPY</t>
  </si>
  <si>
    <t>SESPRINGACTIONSCRIPTAS</t>
  </si>
  <si>
    <t>SES</t>
  </si>
  <si>
    <t>SEDBFO</t>
  </si>
  <si>
    <t>SECOAUTH</t>
  </si>
  <si>
    <t>SEC</t>
  </si>
  <si>
    <t>ROOFLEX</t>
  </si>
  <si>
    <t>ROO</t>
  </si>
  <si>
    <t>RCP</t>
  </si>
  <si>
    <t>OSGI</t>
  </si>
  <si>
    <t>MOD</t>
  </si>
  <si>
    <t>MOBILE</t>
  </si>
  <si>
    <t>LDAP</t>
  </si>
  <si>
    <t>INTSAMPLES</t>
  </si>
  <si>
    <t>INTEXT</t>
  </si>
  <si>
    <t>INT</t>
  </si>
  <si>
    <t>INFRA</t>
  </si>
  <si>
    <t>IDE</t>
  </si>
  <si>
    <t>GREENHOUSE</t>
  </si>
  <si>
    <t>DATASOLR</t>
  </si>
  <si>
    <t>DATAREST</t>
  </si>
  <si>
    <t>DATAREDIS</t>
  </si>
  <si>
    <t>DATAMONGO</t>
  </si>
  <si>
    <t>DATALDAP</t>
  </si>
  <si>
    <t>DATAKV</t>
  </si>
  <si>
    <t>DATAJPA</t>
  </si>
  <si>
    <t>DATAJDBC</t>
  </si>
  <si>
    <t>DATAGRAPH</t>
  </si>
  <si>
    <t>DATAGEODE</t>
  </si>
  <si>
    <t>DATAES</t>
  </si>
  <si>
    <t>DATACOUCH</t>
  </si>
  <si>
    <t>DATACMNS</t>
  </si>
  <si>
    <t>DATACASS</t>
  </si>
  <si>
    <t>BATCHADM</t>
  </si>
  <si>
    <t>BATCH</t>
  </si>
  <si>
    <t>ANDROID</t>
  </si>
  <si>
    <t>AMQP</t>
  </si>
  <si>
    <t>OSSRH</t>
  </si>
  <si>
    <t>MVNCENTRAL</t>
  </si>
  <si>
    <t>DX</t>
  </si>
  <si>
    <t>ZOOKEEPER</t>
  </si>
  <si>
    <t>ZETACOMP</t>
  </si>
  <si>
    <t>ZEPPELIN</t>
  </si>
  <si>
    <t>YUNIKORN</t>
  </si>
  <si>
    <t>YETUS</t>
  </si>
  <si>
    <t>YARN</t>
  </si>
  <si>
    <t>XW</t>
  </si>
  <si>
    <t>XMLSCHEMA</t>
  </si>
  <si>
    <t>XMLRPC</t>
  </si>
  <si>
    <t>XMLCOMMONS</t>
  </si>
  <si>
    <t>XMLBEANS</t>
  </si>
  <si>
    <t>XGC</t>
  </si>
  <si>
    <t>XERCESP</t>
  </si>
  <si>
    <t>XERCESJ</t>
  </si>
  <si>
    <t>XERCESC</t>
  </si>
  <si>
    <t>XBEAN</t>
  </si>
  <si>
    <t>XAP</t>
  </si>
  <si>
    <t>XALANJ</t>
  </si>
  <si>
    <t>XALANC</t>
  </si>
  <si>
    <t>WW</t>
  </si>
  <si>
    <t>WSS</t>
  </si>
  <si>
    <t>WSRP4J</t>
  </si>
  <si>
    <t>WSIF</t>
  </si>
  <si>
    <t>WSCOMMONS</t>
  </si>
  <si>
    <t>WOOKIE</t>
  </si>
  <si>
    <t>WODEN</t>
  </si>
  <si>
    <t>WINK</t>
  </si>
  <si>
    <t>WICKET</t>
  </si>
  <si>
    <t>WHIRR</t>
  </si>
  <si>
    <t>WHIMSY</t>
  </si>
  <si>
    <t>WEEX</t>
  </si>
  <si>
    <t>WAYANG</t>
  </si>
  <si>
    <t>WAVE</t>
  </si>
  <si>
    <t>WAGON</t>
  </si>
  <si>
    <t>VYSPER</t>
  </si>
  <si>
    <t>VXQUERY</t>
  </si>
  <si>
    <t>VFS</t>
  </si>
  <si>
    <t>VELTOOLS</t>
  </si>
  <si>
    <t>VELOCITY</t>
  </si>
  <si>
    <t>VCL</t>
  </si>
  <si>
    <t>VALIDATOR</t>
  </si>
  <si>
    <t>USERGRID</t>
  </si>
  <si>
    <t>UNOMI</t>
  </si>
  <si>
    <t>UIMA</t>
  </si>
  <si>
    <t>TWILL</t>
  </si>
  <si>
    <t>TUWENI</t>
  </si>
  <si>
    <t>TUSCANY</t>
  </si>
  <si>
    <t>TST</t>
  </si>
  <si>
    <t>TS</t>
  </si>
  <si>
    <t>TRINIDAD</t>
  </si>
  <si>
    <t>TRB</t>
  </si>
  <si>
    <t>TRANSACTION</t>
  </si>
  <si>
    <t>TRAINING</t>
  </si>
  <si>
    <t>TRAFODION</t>
  </si>
  <si>
    <t>TORQUEOLD</t>
  </si>
  <si>
    <t>TORQUE</t>
  </si>
  <si>
    <t>TOREE</t>
  </si>
  <si>
    <t>TOMEE</t>
  </si>
  <si>
    <t>TOMAHAWK</t>
  </si>
  <si>
    <t>TOBAGO</t>
  </si>
  <si>
    <t>TM</t>
  </si>
  <si>
    <t>TINKERPOP</t>
  </si>
  <si>
    <t>TILES</t>
  </si>
  <si>
    <t>TIKA</t>
  </si>
  <si>
    <t>THRIFT</t>
  </si>
  <si>
    <t>TEZ</t>
  </si>
  <si>
    <t>TEXT</t>
  </si>
  <si>
    <t>TEPHRA</t>
  </si>
  <si>
    <t>TC</t>
  </si>
  <si>
    <t>TAVERNA</t>
  </si>
  <si>
    <t>TAPESTRY</t>
  </si>
  <si>
    <t>TAP5</t>
  </si>
  <si>
    <t>TAMAYA</t>
  </si>
  <si>
    <t>TAJO</t>
  </si>
  <si>
    <t>SYSTEMDS</t>
  </si>
  <si>
    <t>SYNCOPE</t>
  </si>
  <si>
    <t>SYNAPSE</t>
  </si>
  <si>
    <t>SUREFIRE</t>
  </si>
  <si>
    <t>SUBMARINE</t>
  </si>
  <si>
    <t>STREAMS</t>
  </si>
  <si>
    <t>STREAMPIPES</t>
  </si>
  <si>
    <t>STRATOS</t>
  </si>
  <si>
    <t>STR</t>
  </si>
  <si>
    <t>STONEHENGE</t>
  </si>
  <si>
    <t>STEVE</t>
  </si>
  <si>
    <t>STDCXX</t>
  </si>
  <si>
    <t>STATISTICS</t>
  </si>
  <si>
    <t>STANBOL</t>
  </si>
  <si>
    <t>SSHD</t>
  </si>
  <si>
    <t>SQOOP</t>
  </si>
  <si>
    <t>SPOT</t>
  </si>
  <si>
    <t>SOLR</t>
  </si>
  <si>
    <t>SOAP</t>
  </si>
  <si>
    <t>SMXCOMP</t>
  </si>
  <si>
    <t>SMX4NMR</t>
  </si>
  <si>
    <t>SMX4KNL</t>
  </si>
  <si>
    <t>SMX4</t>
  </si>
  <si>
    <t>SM</t>
  </si>
  <si>
    <t>SLING</t>
  </si>
  <si>
    <t>SLIDER</t>
  </si>
  <si>
    <t>SIS</t>
  </si>
  <si>
    <t>SIRONA</t>
  </si>
  <si>
    <t>SINGA</t>
  </si>
  <si>
    <t>SHIRO</t>
  </si>
  <si>
    <t>SHINDIG</t>
  </si>
  <si>
    <t>SHALE</t>
  </si>
  <si>
    <t>SERF</t>
  </si>
  <si>
    <t>SENTRY</t>
  </si>
  <si>
    <t>SEDONA</t>
  </si>
  <si>
    <t>SDAP</t>
  </si>
  <si>
    <t>SCXML</t>
  </si>
  <si>
    <t>SCOUT</t>
  </si>
  <si>
    <t>SCM</t>
  </si>
  <si>
    <t>SCIMPLE</t>
  </si>
  <si>
    <t>SCB</t>
  </si>
  <si>
    <t>SANTUARIO</t>
  </si>
  <si>
    <t>SANDESHA2C</t>
  </si>
  <si>
    <t>SANDESHA2</t>
  </si>
  <si>
    <t>SANDBOX</t>
  </si>
  <si>
    <t>SAMZA</t>
  </si>
  <si>
    <t>SAMOA</t>
  </si>
  <si>
    <t>S4</t>
  </si>
  <si>
    <t>S2GRAPH</t>
  </si>
  <si>
    <t>RYA</t>
  </si>
  <si>
    <t>RUNTIME</t>
  </si>
  <si>
    <t>ROL</t>
  </si>
  <si>
    <t>ROCKETMQ</t>
  </si>
  <si>
    <t>RNG</t>
  </si>
  <si>
    <t>RIVER</t>
  </si>
  <si>
    <t>RIPPLE</t>
  </si>
  <si>
    <t>RESOURCES</t>
  </si>
  <si>
    <t>REEF</t>
  </si>
  <si>
    <t>RAVE</t>
  </si>
  <si>
    <t>RATIS</t>
  </si>
  <si>
    <t>RANGER</t>
  </si>
  <si>
    <t>RAMPARTC</t>
  </si>
  <si>
    <t>RAMPART</t>
  </si>
  <si>
    <t>QUICKSTEP</t>
  </si>
  <si>
    <t>QPIDJMS</t>
  </si>
  <si>
    <t>QPIDIT</t>
  </si>
  <si>
    <t>QPID</t>
  </si>
  <si>
    <t>PYLUCENE</t>
  </si>
  <si>
    <t>PROVISIONR</t>
  </si>
  <si>
    <t>PROTON</t>
  </si>
  <si>
    <t>PROTOCOLS</t>
  </si>
  <si>
    <t>PORTLETBRIDGE</t>
  </si>
  <si>
    <t>POOL</t>
  </si>
  <si>
    <t>POLYGENE</t>
  </si>
  <si>
    <t>PODLINGNAMESEARCH</t>
  </si>
  <si>
    <t>PNIX</t>
  </si>
  <si>
    <t>PLUTO</t>
  </si>
  <si>
    <t>PLC4X</t>
  </si>
  <si>
    <t>PIVOT</t>
  </si>
  <si>
    <t>PIRK</t>
  </si>
  <si>
    <t>PIO</t>
  </si>
  <si>
    <t>PIG</t>
  </si>
  <si>
    <t>PHOTARK</t>
  </si>
  <si>
    <t>PHOENIX</t>
  </si>
  <si>
    <t>PDFBOX</t>
  </si>
  <si>
    <t>PB</t>
  </si>
  <si>
    <t>PARQUET</t>
  </si>
  <si>
    <t>OWB</t>
  </si>
  <si>
    <t>ORCHESTRA</t>
  </si>
  <si>
    <t>ORC</t>
  </si>
  <si>
    <t>OPENOFFICE</t>
  </si>
  <si>
    <t>OPENNLP</t>
  </si>
  <si>
    <t>OPENMEETINGS</t>
  </si>
  <si>
    <t>OPENJPA</t>
  </si>
  <si>
    <t>OPENEJB</t>
  </si>
  <si>
    <t>OOZIE</t>
  </si>
  <si>
    <t>OODT</t>
  </si>
  <si>
    <t>ONAMI</t>
  </si>
  <si>
    <t>OMID</t>
  </si>
  <si>
    <t>OLTU</t>
  </si>
  <si>
    <t>OLIO</t>
  </si>
  <si>
    <t>OLINGO</t>
  </si>
  <si>
    <t>OJB</t>
  </si>
  <si>
    <t>OGNL</t>
  </si>
  <si>
    <t>OFBIZ</t>
  </si>
  <si>
    <t>OEP</t>
  </si>
  <si>
    <t>ODFTOOLKIT</t>
  </si>
  <si>
    <t>ODE</t>
  </si>
  <si>
    <t>OCM</t>
  </si>
  <si>
    <t>OAK</t>
  </si>
  <si>
    <t>NUTCH</t>
  </si>
  <si>
    <t>NUMBERS</t>
  </si>
  <si>
    <t>NPANDAY</t>
  </si>
  <si>
    <t>NLPCRAFT</t>
  </si>
  <si>
    <t>NIFIREG</t>
  </si>
  <si>
    <t>NIFI</t>
  </si>
  <si>
    <t>NETBEANSINFRA</t>
  </si>
  <si>
    <t>NETBEANS</t>
  </si>
  <si>
    <t>NET</t>
  </si>
  <si>
    <t>NEMO</t>
  </si>
  <si>
    <t>MYRIAD</t>
  </si>
  <si>
    <t>MYNEWTDOC</t>
  </si>
  <si>
    <t>MYFACESTEST</t>
  </si>
  <si>
    <t>MYFACES</t>
  </si>
  <si>
    <t>MXNET</t>
  </si>
  <si>
    <t>MWRAPPER</t>
  </si>
  <si>
    <t>MWAR</t>
  </si>
  <si>
    <t>MVERIFIER</t>
  </si>
  <si>
    <t>MUSE</t>
  </si>
  <si>
    <t>MTOOLCHAINS</t>
  </si>
  <si>
    <t>MTOMCAT</t>
  </si>
  <si>
    <t>MSOURCES</t>
  </si>
  <si>
    <t>MSKINS</t>
  </si>
  <si>
    <t>MSITE</t>
  </si>
  <si>
    <t>MSHARED</t>
  </si>
  <si>
    <t>MSHADE</t>
  </si>
  <si>
    <t>MSCMPUB</t>
  </si>
  <si>
    <t>MRUNIT</t>
  </si>
  <si>
    <t>MRRESOURCES</t>
  </si>
  <si>
    <t>MRQL</t>
  </si>
  <si>
    <t>MRM</t>
  </si>
  <si>
    <t>MRESOURCES</t>
  </si>
  <si>
    <t>MRESOLVER</t>
  </si>
  <si>
    <t>MREPOSITORY</t>
  </si>
  <si>
    <t>MRELEASE</t>
  </si>
  <si>
    <t>MRAR</t>
  </si>
  <si>
    <t>MPT</t>
  </si>
  <si>
    <t>MPOM</t>
  </si>
  <si>
    <t>MPMD</t>
  </si>
  <si>
    <t>MPLUGINTESTING</t>
  </si>
  <si>
    <t>MPLUGIN</t>
  </si>
  <si>
    <t>MPIR</t>
  </si>
  <si>
    <t>MPH</t>
  </si>
  <si>
    <t>MPDF</t>
  </si>
  <si>
    <t>MODPYTHON</t>
  </si>
  <si>
    <t>MODELER</t>
  </si>
  <si>
    <t>MNGSITE</t>
  </si>
  <si>
    <t>MNG</t>
  </si>
  <si>
    <t>MNEMONIC</t>
  </si>
  <si>
    <t>MLINKCHECK</t>
  </si>
  <si>
    <t>MJLINK</t>
  </si>
  <si>
    <t>MJAVADOC</t>
  </si>
  <si>
    <t>MJARSIGNER</t>
  </si>
  <si>
    <t>MJAR</t>
  </si>
  <si>
    <t>MINVOKER</t>
  </si>
  <si>
    <t>MINSTALL</t>
  </si>
  <si>
    <t>MINIFICPP</t>
  </si>
  <si>
    <t>MINIFI</t>
  </si>
  <si>
    <t>MINDEXER</t>
  </si>
  <si>
    <t>MIME4J</t>
  </si>
  <si>
    <t>MILAGRO</t>
  </si>
  <si>
    <t>MGPG</t>
  </si>
  <si>
    <t>MFCOMMONS</t>
  </si>
  <si>
    <t>METRON</t>
  </si>
  <si>
    <t>METAMODEL</t>
  </si>
  <si>
    <t>MESOS</t>
  </si>
  <si>
    <t>MENFORCER</t>
  </si>
  <si>
    <t>MEJB</t>
  </si>
  <si>
    <t>MEECROWAVE</t>
  </si>
  <si>
    <t>MECLIPSE</t>
  </si>
  <si>
    <t>MEAR</t>
  </si>
  <si>
    <t>MDOCCK</t>
  </si>
  <si>
    <t>MDOAP</t>
  </si>
  <si>
    <t>MDEPLOY</t>
  </si>
  <si>
    <t>MDEP</t>
  </si>
  <si>
    <t>MCOMPILER</t>
  </si>
  <si>
    <t>MCLEAN</t>
  </si>
  <si>
    <t>MCHECKSTYLE</t>
  </si>
  <si>
    <t>MCHANGES</t>
  </si>
  <si>
    <t>MCHANGELOG</t>
  </si>
  <si>
    <t>MAVIBOT</t>
  </si>
  <si>
    <t>MATH</t>
  </si>
  <si>
    <t>MASSEMBLY</t>
  </si>
  <si>
    <t>MASFRES</t>
  </si>
  <si>
    <t>MARVIN</t>
  </si>
  <si>
    <t>MARMOTTA</t>
  </si>
  <si>
    <t>MARCHETYPES</t>
  </si>
  <si>
    <t>MAPREDUCE</t>
  </si>
  <si>
    <t>MANTTASKS</t>
  </si>
  <si>
    <t>MANTRUN</t>
  </si>
  <si>
    <t>MANT</t>
  </si>
  <si>
    <t>MAILET</t>
  </si>
  <si>
    <t>MAILBOX</t>
  </si>
  <si>
    <t>MAHOUT</t>
  </si>
  <si>
    <t>MADLIB</t>
  </si>
  <si>
    <t>MACR</t>
  </si>
  <si>
    <t>LUCY</t>
  </si>
  <si>
    <t>LUCENENET</t>
  </si>
  <si>
    <t>LUCENE</t>
  </si>
  <si>
    <t>LOGGING</t>
  </si>
  <si>
    <t>LOGCXX</t>
  </si>
  <si>
    <t>LOG4PHP</t>
  </si>
  <si>
    <t>LOG4NET</t>
  </si>
  <si>
    <t>LOG4J2</t>
  </si>
  <si>
    <t>LIVY</t>
  </si>
  <si>
    <t>LIMINAL</t>
  </si>
  <si>
    <t>LIBCLOUD</t>
  </si>
  <si>
    <t>LENS</t>
  </si>
  <si>
    <t>LEGAL</t>
  </si>
  <si>
    <t>LANG</t>
  </si>
  <si>
    <t>LABS</t>
  </si>
  <si>
    <t>KYLIN</t>
  </si>
  <si>
    <t>KUDU</t>
  </si>
  <si>
    <t>KNOX</t>
  </si>
  <si>
    <t>KARAF</t>
  </si>
  <si>
    <t>KALUMET</t>
  </si>
  <si>
    <t>JXR</t>
  </si>
  <si>
    <t>JXPATH</t>
  </si>
  <si>
    <t>JUNEAU</t>
  </si>
  <si>
    <t>JUDDI</t>
  </si>
  <si>
    <t>JSPWIKI</t>
  </si>
  <si>
    <t>JSPF</t>
  </si>
  <si>
    <t>JSIEVE</t>
  </si>
  <si>
    <t>JS2</t>
  </si>
  <si>
    <t>JS1</t>
  </si>
  <si>
    <t>JOSHUA</t>
  </si>
  <si>
    <t>JOHNZON</t>
  </si>
  <si>
    <t>JEXL</t>
  </si>
  <si>
    <t>JENA</t>
  </si>
  <si>
    <t>JELLY</t>
  </si>
  <si>
    <t>JDO</t>
  </si>
  <si>
    <t>JDKIM</t>
  </si>
  <si>
    <t>JCS</t>
  </si>
  <si>
    <t>JCRVLT</t>
  </si>
  <si>
    <t>JCRSITE</t>
  </si>
  <si>
    <t>JCRRMI</t>
  </si>
  <si>
    <t>JCR</t>
  </si>
  <si>
    <t>JCLOUDS</t>
  </si>
  <si>
    <t>JCI</t>
  </si>
  <si>
    <t>JAXME</t>
  </si>
  <si>
    <t>JAMES</t>
  </si>
  <si>
    <t>IVYDE</t>
  </si>
  <si>
    <t>IVY</t>
  </si>
  <si>
    <t>ISIS</t>
  </si>
  <si>
    <t>IOTDB</t>
  </si>
  <si>
    <t>IOTA</t>
  </si>
  <si>
    <t>INLONG</t>
  </si>
  <si>
    <t>INCUBATOR</t>
  </si>
  <si>
    <t>IMPERIUS</t>
  </si>
  <si>
    <t>IMPALA</t>
  </si>
  <si>
    <t>IMAP</t>
  </si>
  <si>
    <t>IMAGING</t>
  </si>
  <si>
    <t>IGNITE</t>
  </si>
  <si>
    <t>IBATISNET</t>
  </si>
  <si>
    <t>IBATIS</t>
  </si>
  <si>
    <t>HUPA</t>
  </si>
  <si>
    <t>HUDI</t>
  </si>
  <si>
    <t>HTTPDRAFT</t>
  </si>
  <si>
    <t>HTTPCORE</t>
  </si>
  <si>
    <t>HTTPCLIENT</t>
  </si>
  <si>
    <t>HTTPASYNC</t>
  </si>
  <si>
    <t>HTRACE</t>
  </si>
  <si>
    <t>HORN</t>
  </si>
  <si>
    <t>HOP</t>
  </si>
  <si>
    <t>HIVEMIND</t>
  </si>
  <si>
    <t>HIVEMALL</t>
  </si>
  <si>
    <t>HISE</t>
  </si>
  <si>
    <t>HELIX</t>
  </si>
  <si>
    <t>HDT</t>
  </si>
  <si>
    <t>HDFS</t>
  </si>
  <si>
    <t>HDDS</t>
  </si>
  <si>
    <t>HCATALOG</t>
  </si>
  <si>
    <t>HBASE</t>
  </si>
  <si>
    <t>HAWQ</t>
  </si>
  <si>
    <t>HARMONY</t>
  </si>
  <si>
    <t>HAMA</t>
  </si>
  <si>
    <t>HADOOP</t>
  </si>
  <si>
    <t>GUMP</t>
  </si>
  <si>
    <t>GUACAMOLE</t>
  </si>
  <si>
    <t>GROOVY</t>
  </si>
  <si>
    <t>GRIFFIN</t>
  </si>
  <si>
    <t>GRFT</t>
  </si>
  <si>
    <t>GOSSIP</t>
  </si>
  <si>
    <t>GORA</t>
  </si>
  <si>
    <t>GOBBLIN</t>
  </si>
  <si>
    <t>GIRAPH</t>
  </si>
  <si>
    <t>GERONIMODEVTOOLS</t>
  </si>
  <si>
    <t>GERONIMO</t>
  </si>
  <si>
    <t>GEOMETRY</t>
  </si>
  <si>
    <t>GEODE</t>
  </si>
  <si>
    <t>GEARPUMP</t>
  </si>
  <si>
    <t>FUNCTOR</t>
  </si>
  <si>
    <t>FTPSERVER</t>
  </si>
  <si>
    <t>FREEMARKER</t>
  </si>
  <si>
    <t>FOR</t>
  </si>
  <si>
    <t>FOP</t>
  </si>
  <si>
    <t>FLUME</t>
  </si>
  <si>
    <t>FLINK</t>
  </si>
  <si>
    <t>FLEX</t>
  </si>
  <si>
    <t>FLAGON</t>
  </si>
  <si>
    <t>FINERACT</t>
  </si>
  <si>
    <t>FINCN</t>
  </si>
  <si>
    <t>FILEUPLOAD</t>
  </si>
  <si>
    <t>FELIX</t>
  </si>
  <si>
    <t>FEDIZ</t>
  </si>
  <si>
    <t>FALCON</t>
  </si>
  <si>
    <t>EXTVAL</t>
  </si>
  <si>
    <t>EXTSCRIPT</t>
  </si>
  <si>
    <t>EXTCDI</t>
  </si>
  <si>
    <t>EXLBR</t>
  </si>
  <si>
    <t>EXEC</t>
  </si>
  <si>
    <t>ETCH</t>
  </si>
  <si>
    <t>ESME</t>
  </si>
  <si>
    <t>EMPIREDB</t>
  </si>
  <si>
    <t>EMAIL</t>
  </si>
  <si>
    <t>EDGENT</t>
  </si>
  <si>
    <t>EASYANT</t>
  </si>
  <si>
    <t>EAGLE</t>
  </si>
  <si>
    <t>DUBBO</t>
  </si>
  <si>
    <t>DTACLOUD</t>
  </si>
  <si>
    <t>DROIDS</t>
  </si>
  <si>
    <t>DRILL</t>
  </si>
  <si>
    <t>DOXIATOOLS</t>
  </si>
  <si>
    <t>DOXIASITETOOLS</t>
  </si>
  <si>
    <t>DOXIA</t>
  </si>
  <si>
    <t>DOSGI</t>
  </si>
  <si>
    <t>DORMANT</t>
  </si>
  <si>
    <t>DMAP</t>
  </si>
  <si>
    <t>DL</t>
  </si>
  <si>
    <t>DISPATCH</t>
  </si>
  <si>
    <t>DIRSTUDIO</t>
  </si>
  <si>
    <t>DIRSHARED</t>
  </si>
  <si>
    <t>DIRSERVER</t>
  </si>
  <si>
    <t>DIRMINA</t>
  </si>
  <si>
    <t>DIRKRB</t>
  </si>
  <si>
    <t>DIRECTMEMORY</t>
  </si>
  <si>
    <t>DIRAPI</t>
  </si>
  <si>
    <t>DIR</t>
  </si>
  <si>
    <t>DIGESTER</t>
  </si>
  <si>
    <t>DERBY</t>
  </si>
  <si>
    <t>DELTASPIKE</t>
  </si>
  <si>
    <t>DDLUTILS</t>
  </si>
  <si>
    <t>DBUTILS</t>
  </si>
  <si>
    <t>DBCP</t>
  </si>
  <si>
    <t>DAYTRADER</t>
  </si>
  <si>
    <t>DATALAB</t>
  </si>
  <si>
    <t>DATAFU</t>
  </si>
  <si>
    <t>DAFFODIL</t>
  </si>
  <si>
    <t>DAEMON</t>
  </si>
  <si>
    <t>CXFXJC</t>
  </si>
  <si>
    <t>CXF</t>
  </si>
  <si>
    <t>CURATOR</t>
  </si>
  <si>
    <t>CTAKES</t>
  </si>
  <si>
    <t>CSV</t>
  </si>
  <si>
    <t>CRYPTO</t>
  </si>
  <si>
    <t>CRUNCH</t>
  </si>
  <si>
    <t>CRAIL</t>
  </si>
  <si>
    <t>COUCHDB</t>
  </si>
  <si>
    <t>COR</t>
  </si>
  <si>
    <t>CONTINUUM</t>
  </si>
  <si>
    <t>CONNECTORS</t>
  </si>
  <si>
    <t>CONFIGURATION</t>
  </si>
  <si>
    <t>COMPRESS</t>
  </si>
  <si>
    <t>COMMONSSITE</t>
  </si>
  <si>
    <t>COMMONSRDF</t>
  </si>
  <si>
    <t>COMDEV</t>
  </si>
  <si>
    <t>COLLECTIONS</t>
  </si>
  <si>
    <t>CODEC</t>
  </si>
  <si>
    <t>COCOON3</t>
  </si>
  <si>
    <t>COCOON</t>
  </si>
  <si>
    <t>CMIS</t>
  </si>
  <si>
    <t>CLOWNFISH</t>
  </si>
  <si>
    <t>CLOUDSTACK</t>
  </si>
  <si>
    <t>CLKE</t>
  </si>
  <si>
    <t>CLK</t>
  </si>
  <si>
    <t>CLIMATE</t>
  </si>
  <si>
    <t>CLI</t>
  </si>
  <si>
    <t>CLEREZZA</t>
  </si>
  <si>
    <t>CHUKWA</t>
  </si>
  <si>
    <t>CHAINSAW</t>
  </si>
  <si>
    <t>CHAIN</t>
  </si>
  <si>
    <t>CELIX</t>
  </si>
  <si>
    <t>CAY</t>
  </si>
  <si>
    <t>CASSANDRA</t>
  </si>
  <si>
    <t>CARBONDATA</t>
  </si>
  <si>
    <t>CAMEL</t>
  </si>
  <si>
    <t>CALCITE</t>
  </si>
  <si>
    <t>CACTUS</t>
  </si>
  <si>
    <t>BVAL</t>
  </si>
  <si>
    <t>BUILDR</t>
  </si>
  <si>
    <t>BSF</t>
  </si>
  <si>
    <t>BROOKLYN</t>
  </si>
  <si>
    <t>BOOKKEEPER</t>
  </si>
  <si>
    <t>BLUR</t>
  </si>
  <si>
    <t>BIGTOP</t>
  </si>
  <si>
    <t>BETWIXT</t>
  </si>
  <si>
    <t>BEEHIVE</t>
  </si>
  <si>
    <t>BEANUTILS</t>
  </si>
  <si>
    <t>BEAM</t>
  </si>
  <si>
    <t>BCEL</t>
  </si>
  <si>
    <t>BATIK</t>
  </si>
  <si>
    <t>BATCHEE</t>
  </si>
  <si>
    <t>BAHIR</t>
  </si>
  <si>
    <t>AXISCPP</t>
  </si>
  <si>
    <t>AXIS2C</t>
  </si>
  <si>
    <t>AXIS2</t>
  </si>
  <si>
    <t>AXIS</t>
  </si>
  <si>
    <t>AXIOM</t>
  </si>
  <si>
    <t>AWF</t>
  </si>
  <si>
    <t>AVRO</t>
  </si>
  <si>
    <t>AURORA</t>
  </si>
  <si>
    <t>ATTIC</t>
  </si>
  <si>
    <t>ATLAS</t>
  </si>
  <si>
    <t>ASYNCWEB</t>
  </si>
  <si>
    <t>ASTERIXDB</t>
  </si>
  <si>
    <t>ARTEMIS</t>
  </si>
  <si>
    <t>ARROW</t>
  </si>
  <si>
    <t>ARIES</t>
  </si>
  <si>
    <t>ARIA</t>
  </si>
  <si>
    <t>ARCHETYPE</t>
  </si>
  <si>
    <t>APOLLO</t>
  </si>
  <si>
    <t>APLO</t>
  </si>
  <si>
    <t>APISIX</t>
  </si>
  <si>
    <t>APEXMALHAR</t>
  </si>
  <si>
    <t>APEXCORE</t>
  </si>
  <si>
    <t>APA</t>
  </si>
  <si>
    <t>ANY23</t>
  </si>
  <si>
    <t>ANAKIA</t>
  </si>
  <si>
    <t>AMQNET</t>
  </si>
  <si>
    <t>AMQCPP</t>
  </si>
  <si>
    <t>AMQ</t>
  </si>
  <si>
    <t>AMBARI</t>
  </si>
  <si>
    <t>AMATERASU</t>
  </si>
  <si>
    <t>AIRFLOW</t>
  </si>
  <si>
    <t>AIRAVATA</t>
  </si>
  <si>
    <t>AGILA</t>
  </si>
  <si>
    <t>AGEOLD</t>
  </si>
  <si>
    <t>AGE2</t>
  </si>
  <si>
    <t>ADDR</t>
  </si>
  <si>
    <t>ACE</t>
  </si>
  <si>
    <t>ACCUMULO</t>
  </si>
  <si>
    <t>ABDERA</t>
  </si>
  <si>
    <t>AAR</t>
  </si>
  <si>
    <t>REPO</t>
  </si>
  <si>
    <t>ALOY</t>
  </si>
  <si>
    <t>APSTUD</t>
  </si>
  <si>
    <t>TIDOC</t>
  </si>
  <si>
    <t>DURACLOUD</t>
  </si>
  <si>
    <t>MDL</t>
  </si>
  <si>
    <t>APIKIT</t>
  </si>
  <si>
    <t>MULE</t>
  </si>
  <si>
    <t>TISTUD</t>
  </si>
  <si>
    <t>TIMOB</t>
  </si>
  <si>
    <t>DNN</t>
  </si>
  <si>
    <t>TAWOS</t>
  </si>
  <si>
    <t>Target: System Size</t>
  </si>
  <si>
    <t>Current: System Size</t>
  </si>
  <si>
    <t>Count</t>
  </si>
  <si>
    <t>YOKO</t>
  </si>
  <si>
    <t>GSHELL</t>
  </si>
  <si>
    <t>Inter-service rate (Days/PBI)</t>
  </si>
  <si>
    <t>PJR_ASF</t>
  </si>
  <si>
    <t>WADI</t>
  </si>
  <si>
    <t>DACCO</t>
  </si>
  <si>
    <t>CASTOR</t>
  </si>
  <si>
    <t>JACKSON</t>
  </si>
  <si>
    <t>HYDRACACHE</t>
  </si>
  <si>
    <t>HTCJ</t>
  </si>
  <si>
    <t>HAUS</t>
  </si>
  <si>
    <t>GPARS</t>
  </si>
  <si>
    <t>GLDP</t>
  </si>
  <si>
    <t>GFS</t>
  </si>
  <si>
    <t>MNGECLIPSE</t>
  </si>
  <si>
    <t>GEOT</t>
  </si>
  <si>
    <t>GEOS</t>
  </si>
  <si>
    <t>FABRICTHREE</t>
  </si>
  <si>
    <t>EUREKAJ</t>
  </si>
  <si>
    <t>ENUNCIATE</t>
  </si>
  <si>
    <t>DISPL</t>
  </si>
  <si>
    <t>UDIG</t>
  </si>
  <si>
    <t>SYMMETRICDS</t>
  </si>
  <si>
    <t>SONARPLUGINS</t>
  </si>
  <si>
    <t>SONARDOTNT</t>
  </si>
  <si>
    <t>SONAR</t>
  </si>
  <si>
    <t>OPENXMA</t>
  </si>
  <si>
    <t>YFACES</t>
  </si>
  <si>
    <t>XTENLANG</t>
  </si>
  <si>
    <t>XPR</t>
  </si>
  <si>
    <t>XFIRE</t>
  </si>
  <si>
    <t>TYNAMO</t>
  </si>
  <si>
    <t>SONARIDE</t>
  </si>
  <si>
    <t>XSTR</t>
  </si>
  <si>
    <t>XDP</t>
  </si>
  <si>
    <t>WAFFLE</t>
  </si>
  <si>
    <t>XLITE</t>
  </si>
  <si>
    <t>XSITE</t>
  </si>
  <si>
    <t>SVNA</t>
  </si>
  <si>
    <t>SONARJAVA</t>
  </si>
  <si>
    <t>TRAILS</t>
  </si>
  <si>
    <t>XDOCLET</t>
  </si>
  <si>
    <t>WSTX</t>
  </si>
  <si>
    <t>MILYN</t>
  </si>
  <si>
    <t>JRUBY</t>
  </si>
  <si>
    <t>PLX</t>
  </si>
  <si>
    <t>TQL</t>
  </si>
  <si>
    <t>TIMTAM</t>
  </si>
  <si>
    <t>SWIZZLE</t>
  </si>
  <si>
    <t>STAX</t>
  </si>
  <si>
    <t>RVM</t>
  </si>
  <si>
    <t>STAXMATE</t>
  </si>
  <si>
    <t>PREON</t>
  </si>
  <si>
    <t>PLATYPUS</t>
  </si>
  <si>
    <t>MULTIVERSE</t>
  </si>
  <si>
    <t>SONARJNKNS</t>
  </si>
  <si>
    <t>SETPOINT</t>
  </si>
  <si>
    <t>NMAVEN</t>
  </si>
  <si>
    <t>NANO</t>
  </si>
  <si>
    <t>MPCLOVER</t>
  </si>
  <si>
    <t>MWEBSTART</t>
  </si>
  <si>
    <t>MSHITTY</t>
  </si>
  <si>
    <t>MSELENIUM</t>
  </si>
  <si>
    <t>MRP</t>
  </si>
  <si>
    <t>REDBACK</t>
  </si>
  <si>
    <t>QUAERE</t>
  </si>
  <si>
    <t>MVEL</t>
  </si>
  <si>
    <t>QDOX</t>
  </si>
  <si>
    <t>PROM</t>
  </si>
  <si>
    <t>PLXCOMP</t>
  </si>
  <si>
    <t>SERVICECONDUIT</t>
  </si>
  <si>
    <t>PLXUTILS</t>
  </si>
  <si>
    <t>MTRUEZIP</t>
  </si>
  <si>
    <t>MUNIX</t>
  </si>
  <si>
    <t>PLJ</t>
  </si>
  <si>
    <t>PICO</t>
  </si>
  <si>
    <t>PERFFORJ</t>
  </si>
  <si>
    <t>MWAS</t>
  </si>
  <si>
    <t>NEO</t>
  </si>
  <si>
    <t>OAUTHSS</t>
  </si>
  <si>
    <t>MPA</t>
  </si>
  <si>
    <t>MVERSIONS</t>
  </si>
  <si>
    <t>MXMLBEANS</t>
  </si>
  <si>
    <t>MWEBLOGIC</t>
  </si>
  <si>
    <t>MSQL</t>
  </si>
  <si>
    <t>MTAGLIST</t>
  </si>
  <si>
    <t>MSONAR</t>
  </si>
  <si>
    <t>MSANDBOX</t>
  </si>
  <si>
    <t>MRPM</t>
  </si>
  <si>
    <t>MPTEST</t>
  </si>
  <si>
    <t>MRMIC</t>
  </si>
  <si>
    <t>MOJO</t>
  </si>
  <si>
    <t>MRETRO</t>
  </si>
  <si>
    <t>MPIDEA</t>
  </si>
  <si>
    <t>MODELLO</t>
  </si>
  <si>
    <t>MPXDOC</t>
  </si>
  <si>
    <t>MPWAR</t>
  </si>
  <si>
    <t>MPPDF</t>
  </si>
  <si>
    <t>MPSCM</t>
  </si>
  <si>
    <t>MPMULTIPROJECT</t>
  </si>
  <si>
    <t>MPCHECKSTYLE</t>
  </si>
  <si>
    <t>MNGFAQ</t>
  </si>
  <si>
    <t>MPECLIPSE</t>
  </si>
  <si>
    <t>MPEAR</t>
  </si>
  <si>
    <t>MPJAR</t>
  </si>
  <si>
    <t>MPJAVADOC</t>
  </si>
  <si>
    <t>MPDASHBOARD</t>
  </si>
  <si>
    <t>MPCRUISECONTROL</t>
  </si>
  <si>
    <t>MPCHANGELOG</t>
  </si>
  <si>
    <t>MPARTIFACT</t>
  </si>
  <si>
    <t>MOPENJPA</t>
  </si>
  <si>
    <t>MAVENUPLOAD</t>
  </si>
  <si>
    <t>MODFORJ</t>
  </si>
  <si>
    <t>MNGBOOK</t>
  </si>
  <si>
    <t>MNBMODULE</t>
  </si>
  <si>
    <t>MERCURY</t>
  </si>
  <si>
    <t>MBUILDHELPER</t>
  </si>
  <si>
    <t>MHIBERNATE</t>
  </si>
  <si>
    <t>MGROOVY</t>
  </si>
  <si>
    <t>MEV</t>
  </si>
  <si>
    <t>MJAVACC</t>
  </si>
  <si>
    <t>MJS</t>
  </si>
  <si>
    <t>MJBOSS</t>
  </si>
  <si>
    <t>MKEYTOOL</t>
  </si>
  <si>
    <t>MJNCSS</t>
  </si>
  <si>
    <t>MLICENSE</t>
  </si>
  <si>
    <t>MJSPC</t>
  </si>
  <si>
    <t>MJAXB</t>
  </si>
  <si>
    <t>MJBOSSPACK</t>
  </si>
  <si>
    <t>MFINDBUGS</t>
  </si>
  <si>
    <t>MFITNESSE</t>
  </si>
  <si>
    <t>MEVENIDE</t>
  </si>
  <si>
    <t>KOLJA</t>
  </si>
  <si>
    <t>MCOBERTURA</t>
  </si>
  <si>
    <t>MGWT</t>
  </si>
  <si>
    <t>MIDEA</t>
  </si>
  <si>
    <t>MEXEC</t>
  </si>
  <si>
    <t>MDWEB</t>
  </si>
  <si>
    <t>MCASTOR</t>
  </si>
  <si>
    <t>LIVETRIBE</t>
  </si>
  <si>
    <t>MCHRONOS</t>
  </si>
  <si>
    <t>MBUILDNUM</t>
  </si>
  <si>
    <t>IZPACK</t>
  </si>
  <si>
    <t>MCLIRR</t>
  </si>
  <si>
    <t>MAVEN</t>
  </si>
  <si>
    <t>MCASSANDRA</t>
  </si>
  <si>
    <t>MAXISTOOLS</t>
  </si>
  <si>
    <t>MAVENPROXY</t>
  </si>
  <si>
    <t>MAPPASM</t>
  </si>
  <si>
    <t>MAPFACES</t>
  </si>
  <si>
    <t>MASPECTJ</t>
  </si>
  <si>
    <t>MANIMALSNIFFER</t>
  </si>
  <si>
    <t>LINGO</t>
  </si>
  <si>
    <t>JTESTR</t>
  </si>
  <si>
    <t>JAXEN</t>
  </si>
  <si>
    <t>JBEHAVE</t>
  </si>
  <si>
    <t>GRIFFON</t>
  </si>
  <si>
    <t>GRAILS</t>
  </si>
  <si>
    <t>GUMTREE</t>
  </si>
  <si>
    <t>GREPO</t>
  </si>
  <si>
    <t>GRECLIPSE</t>
  </si>
  <si>
    <t>JANINO</t>
  </si>
  <si>
    <t>IDEACLEARCASE</t>
  </si>
  <si>
    <t>GRAILSPLUGINS</t>
  </si>
  <si>
    <t>JAVANCSS</t>
  </si>
  <si>
    <t>GMOD</t>
  </si>
  <si>
    <t>GMAVEN</t>
  </si>
  <si>
    <t>DYNJS</t>
  </si>
  <si>
    <t>ESPER</t>
  </si>
  <si>
    <t>GFX</t>
  </si>
  <si>
    <t>FEST</t>
  </si>
  <si>
    <t>GEB</t>
  </si>
  <si>
    <t>GEO</t>
  </si>
  <si>
    <t>GEOBATCH</t>
  </si>
  <si>
    <t>DFORMS</t>
  </si>
  <si>
    <t>GANT</t>
  </si>
  <si>
    <t>COCACHE</t>
  </si>
  <si>
    <t>EASYMOCK</t>
  </si>
  <si>
    <t>CARGO</t>
  </si>
  <si>
    <t>BOO</t>
  </si>
  <si>
    <t>CUANTO</t>
  </si>
  <si>
    <t>CONSTELLATION</t>
  </si>
  <si>
    <t>CHEN</t>
  </si>
  <si>
    <t>CBUILDS</t>
  </si>
  <si>
    <t>CAKE</t>
  </si>
  <si>
    <t>BTM</t>
  </si>
  <si>
    <t>ACT</t>
  </si>
  <si>
    <t>BERKANO</t>
  </si>
  <si>
    <t>PJR_CODEHAUS</t>
  </si>
  <si>
    <t>HSEARCH</t>
  </si>
  <si>
    <t>HHH</t>
  </si>
  <si>
    <t>HBX</t>
  </si>
  <si>
    <t>HB</t>
  </si>
  <si>
    <t>EJB</t>
  </si>
  <si>
    <t>ANN</t>
  </si>
  <si>
    <t>WEBSITE</t>
  </si>
  <si>
    <t>METAGEN</t>
  </si>
  <si>
    <t>OGM</t>
  </si>
  <si>
    <t>JPA</t>
  </si>
  <si>
    <t>HVAL</t>
  </si>
  <si>
    <t>HSHARDS</t>
  </si>
  <si>
    <t>HCANN</t>
  </si>
  <si>
    <t>HQLPARSER</t>
  </si>
  <si>
    <t>BVTCK</t>
  </si>
  <si>
    <t>PJR_HIBERNATE</t>
  </si>
  <si>
    <t>JBEPP</t>
  </si>
  <si>
    <t>IMMUTANT</t>
  </si>
  <si>
    <t>JBANN</t>
  </si>
  <si>
    <t>GTNPORTAL</t>
  </si>
  <si>
    <t>GUVNORSOA</t>
  </si>
  <si>
    <t>GUVNOR</t>
  </si>
  <si>
    <t>GTNMOP</t>
  </si>
  <si>
    <t>GPD</t>
  </si>
  <si>
    <t>EXOJCR</t>
  </si>
  <si>
    <t>BLACKTIE</t>
  </si>
  <si>
    <t>BGBUILD</t>
  </si>
  <si>
    <t>ARQGRA</t>
  </si>
  <si>
    <t>JBINSTALL</t>
  </si>
  <si>
    <t>RF</t>
  </si>
  <si>
    <t>RTGOV</t>
  </si>
  <si>
    <t>WBRI</t>
  </si>
  <si>
    <t>WELDX</t>
  </si>
  <si>
    <t>WELDINT</t>
  </si>
  <si>
    <t>SRAMP</t>
  </si>
  <si>
    <t>SOAG</t>
  </si>
  <si>
    <t>TTALE</t>
  </si>
  <si>
    <t>TOOLSDOC</t>
  </si>
  <si>
    <t>STEAM</t>
  </si>
  <si>
    <t>SOLDER</t>
  </si>
  <si>
    <t>TOHU</t>
  </si>
  <si>
    <t>SASL</t>
  </si>
  <si>
    <t>RFSBOX</t>
  </si>
  <si>
    <t>SEAMSECURITY</t>
  </si>
  <si>
    <t>RFPL</t>
  </si>
  <si>
    <t>SAVARA</t>
  </si>
  <si>
    <t>SRAMPUI</t>
  </si>
  <si>
    <t>SHRINKDESC</t>
  </si>
  <si>
    <t>SF</t>
  </si>
  <si>
    <t>SEAMREST</t>
  </si>
  <si>
    <t>SEAMWICKET</t>
  </si>
  <si>
    <t>SEAMREPORTS</t>
  </si>
  <si>
    <t>SEAMREMOTING</t>
  </si>
  <si>
    <t>SEAMSOCIAL</t>
  </si>
  <si>
    <t>SEAMINTL</t>
  </si>
  <si>
    <t>SEAMFACES</t>
  </si>
  <si>
    <t>SEAMPERSIST</t>
  </si>
  <si>
    <t>SEAMMAIL</t>
  </si>
  <si>
    <t>SEAMJMS</t>
  </si>
  <si>
    <t>SEAM</t>
  </si>
  <si>
    <t>SEAMCRON</t>
  </si>
  <si>
    <t>SCRIBBLE</t>
  </si>
  <si>
    <t>SCALATE</t>
  </si>
  <si>
    <t>RAILO</t>
  </si>
  <si>
    <t>PBR</t>
  </si>
  <si>
    <t>PLFED</t>
  </si>
  <si>
    <t>PLINK2</t>
  </si>
  <si>
    <t>MIGR</t>
  </si>
  <si>
    <t>MPJDOCBOOK</t>
  </si>
  <si>
    <t>PLIDM</t>
  </si>
  <si>
    <t>PCACHE</t>
  </si>
  <si>
    <t>PRESSGANG</t>
  </si>
  <si>
    <t>KOSMOS</t>
  </si>
  <si>
    <t>JBXB</t>
  </si>
  <si>
    <t>LIVEOAK</t>
  </si>
  <si>
    <t>NETTY</t>
  </si>
  <si>
    <t>JOPR</t>
  </si>
  <si>
    <t>JBSHOTOKU</t>
  </si>
  <si>
    <t>JSFUNIT</t>
  </si>
  <si>
    <t>MOP</t>
  </si>
  <si>
    <t>MODETOOLS</t>
  </si>
  <si>
    <t>JBWIKI</t>
  </si>
  <si>
    <t>JBTIS</t>
  </si>
  <si>
    <t>JBWEB</t>
  </si>
  <si>
    <t>JBSER</t>
  </si>
  <si>
    <t>JBPORTAL</t>
  </si>
  <si>
    <t>JBPAPP6</t>
  </si>
  <si>
    <t>JBOSGI</t>
  </si>
  <si>
    <t>JBNET</t>
  </si>
  <si>
    <t>JBREM</t>
  </si>
  <si>
    <t>JBPROFILER</t>
  </si>
  <si>
    <t>JBID</t>
  </si>
  <si>
    <t>JBLAB</t>
  </si>
  <si>
    <t>JBREFLECT</t>
  </si>
  <si>
    <t>JBNMAN</t>
  </si>
  <si>
    <t>JBMICROCONT</t>
  </si>
  <si>
    <t>JBFORUMS</t>
  </si>
  <si>
    <t>JBMESSAGING</t>
  </si>
  <si>
    <t>JBMDR</t>
  </si>
  <si>
    <t>JBMAIL</t>
  </si>
  <si>
    <t>JBKERNEL</t>
  </si>
  <si>
    <t>JBNATIVE</t>
  </si>
  <si>
    <t>JBNADM</t>
  </si>
  <si>
    <t>JBMAN</t>
  </si>
  <si>
    <t>JBJMX</t>
  </si>
  <si>
    <t>JBJPA</t>
  </si>
  <si>
    <t>JBDEPLOY</t>
  </si>
  <si>
    <t>JBCACHE</t>
  </si>
  <si>
    <t>JBBENCH</t>
  </si>
  <si>
    <t>JBAOP</t>
  </si>
  <si>
    <t>JBCL</t>
  </si>
  <si>
    <t>FMC</t>
  </si>
  <si>
    <t>HORNETQ</t>
  </si>
  <si>
    <t>ECLIPSE</t>
  </si>
  <si>
    <t>JBDOCS</t>
  </si>
  <si>
    <t>JBBUILD</t>
  </si>
  <si>
    <t>JBCOMMON</t>
  </si>
  <si>
    <t>EMBJOPR</t>
  </si>
  <si>
    <t>DTGOV</t>
  </si>
  <si>
    <t>CIRRAS</t>
  </si>
  <si>
    <t>JBBOOT</t>
  </si>
  <si>
    <t>JBBLOG</t>
  </si>
  <si>
    <t>JBASPECT</t>
  </si>
  <si>
    <t>JBASMP</t>
  </si>
  <si>
    <t>JBASM</t>
  </si>
  <si>
    <t>ESB</t>
  </si>
  <si>
    <t>AGJS</t>
  </si>
  <si>
    <t>GTNPC</t>
  </si>
  <si>
    <t>GRAVEL</t>
  </si>
  <si>
    <t>ENVERS</t>
  </si>
  <si>
    <t>JASSIST</t>
  </si>
  <si>
    <t>BRMS</t>
  </si>
  <si>
    <t>GTNWSRP</t>
  </si>
  <si>
    <t>AGSEC</t>
  </si>
  <si>
    <t>HIBERNATE</t>
  </si>
  <si>
    <t>AGDROID</t>
  </si>
  <si>
    <t>GTNWCI</t>
  </si>
  <si>
    <t>GADGETS</t>
  </si>
  <si>
    <t>FUSEFORGE</t>
  </si>
  <si>
    <t>GTNMGMT</t>
  </si>
  <si>
    <t>FORGEPLUGINS</t>
  </si>
  <si>
    <t>EJBBOOK</t>
  </si>
  <si>
    <t>EDG</t>
  </si>
  <si>
    <t>BUILDTRK</t>
  </si>
  <si>
    <t>ASPATCH</t>
  </si>
  <si>
    <t>BPEL</t>
  </si>
  <si>
    <t>AGPUSH</t>
  </si>
  <si>
    <t>AGOVA</t>
  </si>
  <si>
    <t>ARQRUSH</t>
  </si>
  <si>
    <t>AJSF</t>
  </si>
  <si>
    <t>ANDIAMO</t>
  </si>
  <si>
    <t>AGSMPLPUSH</t>
  </si>
  <si>
    <t>AGIOS</t>
  </si>
  <si>
    <t>PJR_JBOSS</t>
  </si>
  <si>
    <t>INTSCALA</t>
  </si>
  <si>
    <t>GRADLE</t>
  </si>
  <si>
    <t>PJR_SPRING</t>
  </si>
  <si>
    <t>USD</t>
  </si>
  <si>
    <t>0.16099999999999998</t>
  </si>
  <si>
    <t>PJD2_Spring</t>
  </si>
  <si>
    <t>PJD2_Sonatype</t>
  </si>
  <si>
    <t>PJD2_SecondLife</t>
  </si>
  <si>
    <t>PJD2_Sakai</t>
  </si>
  <si>
    <t>PJD2_RedHat</t>
  </si>
  <si>
    <t>PJD2_Qt</t>
  </si>
  <si>
    <t>PJD2_MongoDB</t>
  </si>
  <si>
    <t>PJD2_Mojang</t>
  </si>
  <si>
    <t>PJD2_Mindville</t>
  </si>
  <si>
    <t>PJD2_MariaDB</t>
  </si>
  <si>
    <t>PJD2_JiraEcoSystem</t>
  </si>
  <si>
    <t>PJD2_Jira</t>
  </si>
  <si>
    <t>PJD2_Jfrog</t>
  </si>
  <si>
    <t>PJD2_IntelDAOS</t>
  </si>
  <si>
    <t>PJD2_Hyperledger</t>
  </si>
  <si>
    <t>PJD2_Apache</t>
  </si>
  <si>
    <t>Row Labels</t>
  </si>
  <si>
    <t>Grand Total</t>
  </si>
  <si>
    <t>Average of Inventory Days</t>
  </si>
  <si>
    <t>Average of Psi</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</si>
  <si>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</si>
  <si>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</si>
  <si>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</si>
  <si>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</si>
  <si>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</si>
  <si>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</si>
  <si>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</si>
  <si>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</si>
  <si>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</si>
  <si>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</si>
  <si>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</si>
  <si>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</si>
  <si>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</si>
  <si>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</si>
  <si>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</si>
  <si>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</si>
  <si>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</si>
  <si>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</si>
  <si>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</si>
  <si>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</si>
  <si>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</si>
  <si>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</si>
  <si>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</si>
  <si>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</si>
  <si>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ψ</t>
  </si>
  <si>
    <t>ID Reference</t>
  </si>
  <si>
    <t>SM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</si>
</sst>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7"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
      <b/>
      <sz val="16"/>
      <color theme="1"/>
      <name val="Aptos Narrow"/>
      <family val="2"/>
      <scheme val="minor"/>
    </font>
    <font>
      <i/>
      <sz val="11"/>
      <color theme="1"/>
      <name val="Aptos Narrow"/>
      <family val="2"/>
      <scheme val="minor"/>
    </font>
    <font>
      <i/>
      <sz val="11"/>
      <color theme="1"/>
      <name val="Aptos Narrow"/>
      <family val="2"/>
    </font>
  </fonts>
  <fills count="8">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3" tint="0.749992370372631"/>
        <bgColor indexed="64"/>
      </patternFill>
    </fill>
    <fill>
      <patternFill patternType="solid">
        <fgColor theme="1"/>
        <bgColor theme="1"/>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1"/>
      </left>
      <right/>
      <top style="thin">
        <color theme="1"/>
      </top>
      <bottom/>
      <diagonal/>
    </border>
    <border>
      <left/>
      <right/>
      <top style="thin">
        <color theme="1"/>
      </top>
      <bottom/>
      <diagonal/>
    </border>
    <border>
      <left style="thin">
        <color theme="1"/>
      </left>
      <right/>
      <top/>
      <bottom/>
      <diagonal/>
    </border>
  </borders>
  <cellStyleXfs count="1">
    <xf numFmtId="0" fontId="0" fillId="0" borderId="0"/>
  </cellStyleXfs>
  <cellXfs count="33">
    <xf numFmtId="0" fontId="0" fillId="0" borderId="0" xfId="0"/>
    <xf numFmtId="0" fontId="1" fillId="0" borderId="0" xfId="0" applyFont="1"/>
    <xf numFmtId="1" fontId="0" fillId="0" borderId="0" xfId="0" applyNumberFormat="1"/>
    <xf numFmtId="0" fontId="0" fillId="2" borderId="0" xfId="0" applyFill="1"/>
    <xf numFmtId="2" fontId="0" fillId="3" borderId="1" xfId="0" applyNumberFormat="1" applyFill="1" applyBorder="1"/>
    <xf numFmtId="0" fontId="0" fillId="3" borderId="1" xfId="0" applyFill="1" applyBorder="1"/>
    <xf numFmtId="0" fontId="1" fillId="4" borderId="1" xfId="0" applyFont="1" applyFill="1" applyBorder="1"/>
    <xf numFmtId="0" fontId="0" fillId="4" borderId="1" xfId="0" applyFill="1" applyBorder="1"/>
    <xf numFmtId="0" fontId="2" fillId="5" borderId="1" xfId="0" applyFont="1" applyFill="1" applyBorder="1"/>
    <xf numFmtId="22" fontId="0" fillId="0" borderId="0" xfId="0" applyNumberFormat="1"/>
    <xf numFmtId="165" fontId="0" fillId="0" borderId="0" xfId="0" applyNumberFormat="1"/>
    <xf numFmtId="2" fontId="0" fillId="6" borderId="1" xfId="0" applyNumberFormat="1" applyFill="1" applyBorder="1"/>
    <xf numFmtId="0" fontId="2" fillId="5" borderId="2" xfId="0" applyFont="1" applyFill="1" applyBorder="1"/>
    <xf numFmtId="2" fontId="0" fillId="3" borderId="3" xfId="0" applyNumberFormat="1" applyFill="1" applyBorder="1"/>
    <xf numFmtId="2" fontId="0" fillId="6" borderId="4" xfId="0" applyNumberFormat="1" applyFill="1" applyBorder="1"/>
    <xf numFmtId="0" fontId="0" fillId="0" borderId="0" xfId="0" applyAlignment="1">
      <alignment wrapText="1"/>
    </xf>
    <xf numFmtId="0" fontId="4" fillId="0" borderId="0" xfId="0" applyFont="1"/>
    <xf numFmtId="0" fontId="0" fillId="0" borderId="0" xfId="0" applyAlignment="1">
      <alignment vertical="top" wrapText="1"/>
    </xf>
    <xf numFmtId="47" fontId="0" fillId="0" borderId="0" xfId="0" applyNumberFormat="1"/>
    <xf numFmtId="164" fontId="0" fillId="0" borderId="0" xfId="0" applyNumberFormat="1"/>
    <xf numFmtId="0" fontId="0" fillId="0" borderId="0" xfId="0" pivotButton="1"/>
    <xf numFmtId="2" fontId="0" fillId="0" borderId="0" xfId="0" applyNumberFormat="1"/>
    <xf numFmtId="0" fontId="0" fillId="0" borderId="0" xfId="0" quotePrefix="1"/>
    <xf numFmtId="14" fontId="0" fillId="0" borderId="0" xfId="0" applyNumberFormat="1"/>
    <xf numFmtId="2" fontId="0" fillId="4" borderId="1" xfId="0" applyNumberFormat="1" applyFill="1" applyBorder="1"/>
    <xf numFmtId="0" fontId="0" fillId="0" borderId="5" xfId="0" applyFont="1" applyBorder="1"/>
    <xf numFmtId="0" fontId="0" fillId="0" borderId="6" xfId="0" applyFont="1" applyBorder="1"/>
    <xf numFmtId="0" fontId="0" fillId="0" borderId="0" xfId="0" applyAlignment="1">
      <alignment horizontal="left"/>
    </xf>
    <xf numFmtId="0" fontId="0" fillId="0" borderId="0" xfId="0" applyNumberFormat="1"/>
    <xf numFmtId="0" fontId="2" fillId="7" borderId="7" xfId="0" applyFont="1" applyFill="1" applyBorder="1"/>
    <xf numFmtId="0" fontId="2" fillId="7" borderId="0" xfId="0" applyFont="1" applyFill="1" applyBorder="1"/>
    <xf numFmtId="0" fontId="6" fillId="0" borderId="0" xfId="0" applyFont="1"/>
    <xf numFmtId="0" fontId="5" fillId="0" borderId="0" xfId="0" applyFont="1"/>
  </cellXfs>
  <cellStyles count="1">
    <cellStyle name="Normal" xfId="0" builtinId="0"/>
  </cellStyles>
  <dxfs count="13">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1"/>
          <bgColor theme="1"/>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1"/>
        </left>
        <right/>
        <top style="thin">
          <color theme="1"/>
        </top>
        <bottom/>
        <vertical/>
        <horizontal/>
      </border>
    </dxf>
    <dxf>
      <border outline="0">
        <top style="thin">
          <color theme="1"/>
        </top>
      </border>
    </dxf>
    <dxf>
      <numFmt numFmtId="2" formatCode="0.00"/>
    </dxf>
    <dxf>
      <numFmt numFmtId="29" formatCode="mm:ss.0"/>
    </dxf>
    <dxf>
      <numFmt numFmtId="27" formatCode="dd/mm/yyyy\ hh:mm"/>
    </dxf>
    <dxf>
      <numFmt numFmtId="27" formatCode="dd/mm/yyyy\ hh:mm"/>
    </dxf>
  </dxfs>
  <tableStyles count="0" defaultTableStyle="TableStyleMedium2" defaultPivotStyle="PivotStyleLight16"/>
  <colors>
    <mruColors>
      <color rgb="FFFF8989"/>
      <color rgb="FFFF29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chartsheet" Target="chartsheets/sheet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7.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System</a:t>
            </a:r>
            <a:r>
              <a:rPr lang="en-IE" sz="2000" baseline="0"/>
              <a:t> Predictions based on Current and Target Data</a:t>
            </a:r>
            <a:endParaRPr lang="en-IE"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E"/>
        </a:p>
      </c:txPr>
    </c:title>
    <c:autoTitleDeleted val="0"/>
    <c:plotArea>
      <c:layout/>
      <c:scatterChart>
        <c:scatterStyle val="lineMarker"/>
        <c:varyColors val="0"/>
        <c:ser>
          <c:idx val="0"/>
          <c:order val="0"/>
          <c:tx>
            <c:strRef>
              <c:f>Timelines!$B$1</c:f>
              <c:strCache>
                <c:ptCount val="1"/>
                <c:pt idx="0">
                  <c:v>Current: Arrivals</c:v>
                </c:pt>
              </c:strCache>
            </c:strRef>
          </c:tx>
          <c:spPr>
            <a:ln w="19050" cap="rnd">
              <a:solidFill>
                <a:srgbClr val="FF000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Timelines!$B$2:$B$263</c:f>
              <c:numCache>
                <c:formatCode>0</c:formatCode>
                <c:ptCount val="262"/>
                <c:pt idx="0">
                  <c:v>1007</c:v>
                </c:pt>
                <c:pt idx="1">
                  <c:v>1051.5619999999999</c:v>
                </c:pt>
                <c:pt idx="2">
                  <c:v>1096.124</c:v>
                </c:pt>
                <c:pt idx="3">
                  <c:v>1140.6859999999999</c:v>
                </c:pt>
                <c:pt idx="4">
                  <c:v>1185.248</c:v>
                </c:pt>
                <c:pt idx="5">
                  <c:v>1229.81</c:v>
                </c:pt>
                <c:pt idx="6">
                  <c:v>1274.3720000000001</c:v>
                </c:pt>
                <c:pt idx="7">
                  <c:v>1318.934</c:v>
                </c:pt>
                <c:pt idx="8">
                  <c:v>1363.4960000000001</c:v>
                </c:pt>
                <c:pt idx="9">
                  <c:v>1408.058</c:v>
                </c:pt>
                <c:pt idx="10">
                  <c:v>1452.6200000000001</c:v>
                </c:pt>
                <c:pt idx="11">
                  <c:v>1497.182</c:v>
                </c:pt>
                <c:pt idx="12">
                  <c:v>1541.7440000000001</c:v>
                </c:pt>
                <c:pt idx="13">
                  <c:v>1586.306</c:v>
                </c:pt>
                <c:pt idx="14">
                  <c:v>1630.8679999999999</c:v>
                </c:pt>
                <c:pt idx="15">
                  <c:v>1675.43</c:v>
                </c:pt>
                <c:pt idx="16">
                  <c:v>1719.9920000000002</c:v>
                </c:pt>
                <c:pt idx="17">
                  <c:v>1764.5540000000001</c:v>
                </c:pt>
                <c:pt idx="18">
                  <c:v>1809.116</c:v>
                </c:pt>
                <c:pt idx="19">
                  <c:v>1853.6780000000001</c:v>
                </c:pt>
                <c:pt idx="20">
                  <c:v>1898.2400000000002</c:v>
                </c:pt>
                <c:pt idx="21">
                  <c:v>1942.8020000000001</c:v>
                </c:pt>
                <c:pt idx="22">
                  <c:v>1987.364</c:v>
                </c:pt>
                <c:pt idx="23">
                  <c:v>2031.9260000000002</c:v>
                </c:pt>
                <c:pt idx="24">
                  <c:v>2076.4880000000003</c:v>
                </c:pt>
                <c:pt idx="25">
                  <c:v>2121.0500000000002</c:v>
                </c:pt>
                <c:pt idx="26">
                  <c:v>2165.6120000000001</c:v>
                </c:pt>
                <c:pt idx="27">
                  <c:v>2210.174</c:v>
                </c:pt>
                <c:pt idx="28">
                  <c:v>2254.7359999999999</c:v>
                </c:pt>
                <c:pt idx="29">
                  <c:v>2299.2979999999998</c:v>
                </c:pt>
                <c:pt idx="30">
                  <c:v>2343.86</c:v>
                </c:pt>
                <c:pt idx="31">
                  <c:v>2388.422</c:v>
                </c:pt>
                <c:pt idx="32">
                  <c:v>2432.9840000000004</c:v>
                </c:pt>
                <c:pt idx="33">
                  <c:v>2477.5460000000003</c:v>
                </c:pt>
                <c:pt idx="34">
                  <c:v>2522.1080000000002</c:v>
                </c:pt>
                <c:pt idx="35">
                  <c:v>2566.67</c:v>
                </c:pt>
                <c:pt idx="36">
                  <c:v>2611.232</c:v>
                </c:pt>
                <c:pt idx="37">
                  <c:v>2655.7939999999999</c:v>
                </c:pt>
                <c:pt idx="38">
                  <c:v>2700.3560000000002</c:v>
                </c:pt>
                <c:pt idx="39">
                  <c:v>2744.9180000000001</c:v>
                </c:pt>
                <c:pt idx="40">
                  <c:v>2789.4800000000005</c:v>
                </c:pt>
                <c:pt idx="41">
                  <c:v>2834.0420000000004</c:v>
                </c:pt>
                <c:pt idx="42">
                  <c:v>2878.6040000000003</c:v>
                </c:pt>
                <c:pt idx="43">
                  <c:v>2923.1660000000002</c:v>
                </c:pt>
                <c:pt idx="44">
                  <c:v>2967.7280000000001</c:v>
                </c:pt>
                <c:pt idx="45">
                  <c:v>3012.29</c:v>
                </c:pt>
                <c:pt idx="46">
                  <c:v>3056.8520000000003</c:v>
                </c:pt>
                <c:pt idx="47">
                  <c:v>3101.4140000000002</c:v>
                </c:pt>
                <c:pt idx="48">
                  <c:v>3145.9760000000001</c:v>
                </c:pt>
                <c:pt idx="49">
                  <c:v>3190.538</c:v>
                </c:pt>
                <c:pt idx="50">
                  <c:v>3235.1000000000004</c:v>
                </c:pt>
                <c:pt idx="51">
                  <c:v>3279.6620000000003</c:v>
                </c:pt>
                <c:pt idx="52">
                  <c:v>3324.2240000000002</c:v>
                </c:pt>
                <c:pt idx="53">
                  <c:v>3368.7860000000001</c:v>
                </c:pt>
                <c:pt idx="54">
                  <c:v>3413.3480000000004</c:v>
                </c:pt>
                <c:pt idx="55">
                  <c:v>3457.9100000000003</c:v>
                </c:pt>
                <c:pt idx="56">
                  <c:v>3502.4720000000002</c:v>
                </c:pt>
                <c:pt idx="57">
                  <c:v>3547.0340000000001</c:v>
                </c:pt>
                <c:pt idx="58">
                  <c:v>3591.596</c:v>
                </c:pt>
                <c:pt idx="59">
                  <c:v>3636.1580000000004</c:v>
                </c:pt>
                <c:pt idx="60">
                  <c:v>3680.7200000000003</c:v>
                </c:pt>
                <c:pt idx="61">
                  <c:v>3725.2820000000002</c:v>
                </c:pt>
                <c:pt idx="62">
                  <c:v>3769.8440000000001</c:v>
                </c:pt>
                <c:pt idx="63">
                  <c:v>3814.4060000000004</c:v>
                </c:pt>
                <c:pt idx="64">
                  <c:v>3858.9680000000003</c:v>
                </c:pt>
                <c:pt idx="65">
                  <c:v>3903.53</c:v>
                </c:pt>
                <c:pt idx="66">
                  <c:v>3948.0920000000001</c:v>
                </c:pt>
                <c:pt idx="67">
                  <c:v>3992.6540000000005</c:v>
                </c:pt>
                <c:pt idx="68">
                  <c:v>4037.2160000000003</c:v>
                </c:pt>
                <c:pt idx="69">
                  <c:v>4081.7780000000002</c:v>
                </c:pt>
                <c:pt idx="70">
                  <c:v>4126.34</c:v>
                </c:pt>
                <c:pt idx="71">
                  <c:v>4170.902</c:v>
                </c:pt>
                <c:pt idx="72">
                  <c:v>4215.4639999999999</c:v>
                </c:pt>
                <c:pt idx="73">
                  <c:v>4260.0259999999998</c:v>
                </c:pt>
                <c:pt idx="74">
                  <c:v>4304.5879999999997</c:v>
                </c:pt>
                <c:pt idx="75">
                  <c:v>4349.1499999999996</c:v>
                </c:pt>
                <c:pt idx="76">
                  <c:v>4393.7120000000004</c:v>
                </c:pt>
                <c:pt idx="77">
                  <c:v>4438.2740000000003</c:v>
                </c:pt>
                <c:pt idx="78">
                  <c:v>4482.8360000000002</c:v>
                </c:pt>
                <c:pt idx="79">
                  <c:v>4527.3980000000001</c:v>
                </c:pt>
                <c:pt idx="80">
                  <c:v>4571.9600000000009</c:v>
                </c:pt>
                <c:pt idx="81">
                  <c:v>4616.5220000000008</c:v>
                </c:pt>
                <c:pt idx="82">
                  <c:v>4661.0840000000007</c:v>
                </c:pt>
                <c:pt idx="83">
                  <c:v>4705.6460000000006</c:v>
                </c:pt>
                <c:pt idx="84">
                  <c:v>4750.2080000000005</c:v>
                </c:pt>
                <c:pt idx="85">
                  <c:v>4794.7700000000004</c:v>
                </c:pt>
                <c:pt idx="86">
                  <c:v>4839.3320000000003</c:v>
                </c:pt>
                <c:pt idx="87">
                  <c:v>4883.8940000000002</c:v>
                </c:pt>
                <c:pt idx="88">
                  <c:v>4928.4560000000001</c:v>
                </c:pt>
                <c:pt idx="89">
                  <c:v>4973.018</c:v>
                </c:pt>
                <c:pt idx="90">
                  <c:v>5017.58</c:v>
                </c:pt>
                <c:pt idx="91">
                  <c:v>5062.1419999999998</c:v>
                </c:pt>
                <c:pt idx="92">
                  <c:v>5106.7040000000006</c:v>
                </c:pt>
                <c:pt idx="93">
                  <c:v>5151.2660000000005</c:v>
                </c:pt>
                <c:pt idx="94">
                  <c:v>5195.8280000000004</c:v>
                </c:pt>
                <c:pt idx="95">
                  <c:v>5240.3900000000003</c:v>
                </c:pt>
                <c:pt idx="96">
                  <c:v>5284.9520000000002</c:v>
                </c:pt>
                <c:pt idx="97">
                  <c:v>5329.5140000000001</c:v>
                </c:pt>
                <c:pt idx="98">
                  <c:v>5374.076</c:v>
                </c:pt>
                <c:pt idx="99">
                  <c:v>5418.6380000000008</c:v>
                </c:pt>
                <c:pt idx="100">
                  <c:v>5463.2000000000007</c:v>
                </c:pt>
                <c:pt idx="101">
                  <c:v>5507.7620000000006</c:v>
                </c:pt>
                <c:pt idx="102">
                  <c:v>5552.3240000000005</c:v>
                </c:pt>
                <c:pt idx="103">
                  <c:v>5596.8860000000004</c:v>
                </c:pt>
                <c:pt idx="104">
                  <c:v>5641.4480000000003</c:v>
                </c:pt>
                <c:pt idx="105">
                  <c:v>5686.01</c:v>
                </c:pt>
                <c:pt idx="106">
                  <c:v>5730.5720000000001</c:v>
                </c:pt>
                <c:pt idx="107">
                  <c:v>5775.134</c:v>
                </c:pt>
                <c:pt idx="108">
                  <c:v>5819.6960000000008</c:v>
                </c:pt>
                <c:pt idx="109">
                  <c:v>5864.2580000000007</c:v>
                </c:pt>
                <c:pt idx="110">
                  <c:v>5908.8200000000006</c:v>
                </c:pt>
                <c:pt idx="111">
                  <c:v>5953.3820000000005</c:v>
                </c:pt>
                <c:pt idx="112">
                  <c:v>5997.9440000000004</c:v>
                </c:pt>
                <c:pt idx="113">
                  <c:v>6042.5060000000003</c:v>
                </c:pt>
                <c:pt idx="114">
                  <c:v>6087.0680000000002</c:v>
                </c:pt>
                <c:pt idx="115">
                  <c:v>6131.63</c:v>
                </c:pt>
                <c:pt idx="116">
                  <c:v>6176.192</c:v>
                </c:pt>
                <c:pt idx="117">
                  <c:v>6220.7540000000008</c:v>
                </c:pt>
                <c:pt idx="118">
                  <c:v>6265.3160000000007</c:v>
                </c:pt>
                <c:pt idx="119">
                  <c:v>6309.8780000000006</c:v>
                </c:pt>
                <c:pt idx="120">
                  <c:v>6354.4400000000005</c:v>
                </c:pt>
                <c:pt idx="121">
                  <c:v>6399.0020000000004</c:v>
                </c:pt>
                <c:pt idx="122">
                  <c:v>6443.5640000000003</c:v>
                </c:pt>
                <c:pt idx="123">
                  <c:v>6488.1260000000002</c:v>
                </c:pt>
                <c:pt idx="124">
                  <c:v>6532.6880000000001</c:v>
                </c:pt>
                <c:pt idx="125">
                  <c:v>6577.2500000000009</c:v>
                </c:pt>
                <c:pt idx="126">
                  <c:v>6621.8120000000008</c:v>
                </c:pt>
                <c:pt idx="127">
                  <c:v>6666.3740000000007</c:v>
                </c:pt>
                <c:pt idx="128">
                  <c:v>6710.9360000000006</c:v>
                </c:pt>
                <c:pt idx="129">
                  <c:v>6755.4980000000005</c:v>
                </c:pt>
                <c:pt idx="130">
                  <c:v>6800.06</c:v>
                </c:pt>
                <c:pt idx="131">
                  <c:v>6844.6220000000003</c:v>
                </c:pt>
                <c:pt idx="132">
                  <c:v>6889.1840000000002</c:v>
                </c:pt>
                <c:pt idx="133">
                  <c:v>6933.7460000000001</c:v>
                </c:pt>
                <c:pt idx="134">
                  <c:v>6978.3080000000009</c:v>
                </c:pt>
                <c:pt idx="135">
                  <c:v>7022.8700000000008</c:v>
                </c:pt>
                <c:pt idx="136">
                  <c:v>7067.4320000000007</c:v>
                </c:pt>
                <c:pt idx="137">
                  <c:v>7111.9940000000006</c:v>
                </c:pt>
                <c:pt idx="138">
                  <c:v>7156.5560000000005</c:v>
                </c:pt>
                <c:pt idx="139">
                  <c:v>7201.1180000000004</c:v>
                </c:pt>
                <c:pt idx="140">
                  <c:v>7245.68</c:v>
                </c:pt>
                <c:pt idx="141">
                  <c:v>7290.2420000000002</c:v>
                </c:pt>
                <c:pt idx="142">
                  <c:v>7334.804000000001</c:v>
                </c:pt>
                <c:pt idx="143">
                  <c:v>7379.3660000000009</c:v>
                </c:pt>
                <c:pt idx="144">
                  <c:v>7423.9280000000008</c:v>
                </c:pt>
                <c:pt idx="145">
                  <c:v>7468.4900000000007</c:v>
                </c:pt>
                <c:pt idx="146">
                  <c:v>7513.0520000000006</c:v>
                </c:pt>
                <c:pt idx="147">
                  <c:v>7557.6140000000005</c:v>
                </c:pt>
                <c:pt idx="148">
                  <c:v>7602.1760000000004</c:v>
                </c:pt>
                <c:pt idx="149">
                  <c:v>7646.7380000000003</c:v>
                </c:pt>
                <c:pt idx="150">
                  <c:v>7691.3</c:v>
                </c:pt>
                <c:pt idx="151">
                  <c:v>7735.862000000001</c:v>
                </c:pt>
                <c:pt idx="152">
                  <c:v>7780.4240000000009</c:v>
                </c:pt>
                <c:pt idx="153">
                  <c:v>7824.9860000000008</c:v>
                </c:pt>
                <c:pt idx="154">
                  <c:v>7869.5480000000007</c:v>
                </c:pt>
                <c:pt idx="155">
                  <c:v>7914.1100000000006</c:v>
                </c:pt>
                <c:pt idx="156">
                  <c:v>7958.6720000000005</c:v>
                </c:pt>
                <c:pt idx="157">
                  <c:v>8003.2340000000004</c:v>
                </c:pt>
                <c:pt idx="158">
                  <c:v>8047.7960000000003</c:v>
                </c:pt>
                <c:pt idx="159">
                  <c:v>8092.3580000000002</c:v>
                </c:pt>
                <c:pt idx="160">
                  <c:v>8136.920000000001</c:v>
                </c:pt>
                <c:pt idx="161">
                  <c:v>8181.4820000000009</c:v>
                </c:pt>
                <c:pt idx="162">
                  <c:v>8226.0440000000017</c:v>
                </c:pt>
                <c:pt idx="163">
                  <c:v>8270.6059999999998</c:v>
                </c:pt>
                <c:pt idx="164">
                  <c:v>8315.1680000000015</c:v>
                </c:pt>
                <c:pt idx="165">
                  <c:v>8359.73</c:v>
                </c:pt>
                <c:pt idx="166">
                  <c:v>8404.2920000000013</c:v>
                </c:pt>
                <c:pt idx="167">
                  <c:v>8448.8539999999994</c:v>
                </c:pt>
                <c:pt idx="168">
                  <c:v>8493.4160000000011</c:v>
                </c:pt>
                <c:pt idx="169">
                  <c:v>8537.978000000001</c:v>
                </c:pt>
                <c:pt idx="170">
                  <c:v>8582.5400000000009</c:v>
                </c:pt>
                <c:pt idx="171">
                  <c:v>8627.1020000000008</c:v>
                </c:pt>
                <c:pt idx="172">
                  <c:v>8671.6640000000007</c:v>
                </c:pt>
                <c:pt idx="173">
                  <c:v>8716.2260000000006</c:v>
                </c:pt>
                <c:pt idx="174">
                  <c:v>8760.7880000000005</c:v>
                </c:pt>
                <c:pt idx="175">
                  <c:v>8805.35</c:v>
                </c:pt>
                <c:pt idx="176">
                  <c:v>8849.9120000000003</c:v>
                </c:pt>
                <c:pt idx="177">
                  <c:v>8894.474000000002</c:v>
                </c:pt>
                <c:pt idx="178">
                  <c:v>8939.0360000000001</c:v>
                </c:pt>
                <c:pt idx="179">
                  <c:v>8983.5980000000018</c:v>
                </c:pt>
                <c:pt idx="180">
                  <c:v>9028.16</c:v>
                </c:pt>
                <c:pt idx="181">
                  <c:v>9072.7220000000016</c:v>
                </c:pt>
                <c:pt idx="182">
                  <c:v>9117.2839999999997</c:v>
                </c:pt>
                <c:pt idx="183">
                  <c:v>9161.8460000000014</c:v>
                </c:pt>
                <c:pt idx="184">
                  <c:v>9206.4080000000013</c:v>
                </c:pt>
                <c:pt idx="185">
                  <c:v>9250.9700000000012</c:v>
                </c:pt>
                <c:pt idx="186">
                  <c:v>9295.5320000000011</c:v>
                </c:pt>
                <c:pt idx="187">
                  <c:v>9340.094000000001</c:v>
                </c:pt>
                <c:pt idx="188">
                  <c:v>9384.6560000000009</c:v>
                </c:pt>
                <c:pt idx="189">
                  <c:v>9429.2180000000008</c:v>
                </c:pt>
                <c:pt idx="190">
                  <c:v>9473.7800000000007</c:v>
                </c:pt>
                <c:pt idx="191">
                  <c:v>9518.3420000000006</c:v>
                </c:pt>
                <c:pt idx="192">
                  <c:v>9562.9040000000005</c:v>
                </c:pt>
                <c:pt idx="193">
                  <c:v>9607.4660000000003</c:v>
                </c:pt>
                <c:pt idx="194">
                  <c:v>9652.0280000000002</c:v>
                </c:pt>
                <c:pt idx="195">
                  <c:v>9696.59</c:v>
                </c:pt>
                <c:pt idx="196">
                  <c:v>9741.152</c:v>
                </c:pt>
                <c:pt idx="197">
                  <c:v>9785.7139999999999</c:v>
                </c:pt>
                <c:pt idx="198">
                  <c:v>9830.2760000000017</c:v>
                </c:pt>
                <c:pt idx="199">
                  <c:v>9874.8380000000016</c:v>
                </c:pt>
                <c:pt idx="200">
                  <c:v>9919.4000000000015</c:v>
                </c:pt>
                <c:pt idx="201">
                  <c:v>9963.9620000000014</c:v>
                </c:pt>
                <c:pt idx="202">
                  <c:v>10008.524000000001</c:v>
                </c:pt>
                <c:pt idx="203">
                  <c:v>10053.086000000001</c:v>
                </c:pt>
                <c:pt idx="204">
                  <c:v>10097.648000000001</c:v>
                </c:pt>
                <c:pt idx="205">
                  <c:v>10142.210000000001</c:v>
                </c:pt>
                <c:pt idx="206">
                  <c:v>10186.772000000001</c:v>
                </c:pt>
                <c:pt idx="207">
                  <c:v>10231.334000000001</c:v>
                </c:pt>
                <c:pt idx="208">
                  <c:v>10275.896000000001</c:v>
                </c:pt>
                <c:pt idx="209">
                  <c:v>10320.458000000001</c:v>
                </c:pt>
                <c:pt idx="210">
                  <c:v>10365.02</c:v>
                </c:pt>
                <c:pt idx="211">
                  <c:v>10409.582</c:v>
                </c:pt>
                <c:pt idx="212">
                  <c:v>10454.144</c:v>
                </c:pt>
                <c:pt idx="213">
                  <c:v>10498.706</c:v>
                </c:pt>
                <c:pt idx="214">
                  <c:v>10543.268</c:v>
                </c:pt>
                <c:pt idx="215">
                  <c:v>10587.83</c:v>
                </c:pt>
                <c:pt idx="216">
                  <c:v>10632.392000000002</c:v>
                </c:pt>
                <c:pt idx="217">
                  <c:v>10676.954000000002</c:v>
                </c:pt>
                <c:pt idx="218">
                  <c:v>10721.516000000001</c:v>
                </c:pt>
                <c:pt idx="219">
                  <c:v>10766.078000000001</c:v>
                </c:pt>
                <c:pt idx="220">
                  <c:v>10810.640000000001</c:v>
                </c:pt>
                <c:pt idx="221">
                  <c:v>10855.202000000001</c:v>
                </c:pt>
                <c:pt idx="222">
                  <c:v>10899.764000000001</c:v>
                </c:pt>
                <c:pt idx="223">
                  <c:v>10944.326000000001</c:v>
                </c:pt>
                <c:pt idx="224">
                  <c:v>10988.888000000001</c:v>
                </c:pt>
                <c:pt idx="225">
                  <c:v>11033.45</c:v>
                </c:pt>
                <c:pt idx="226">
                  <c:v>11078.012000000001</c:v>
                </c:pt>
                <c:pt idx="227">
                  <c:v>11122.574000000001</c:v>
                </c:pt>
                <c:pt idx="228">
                  <c:v>11167.136</c:v>
                </c:pt>
                <c:pt idx="229">
                  <c:v>11211.698</c:v>
                </c:pt>
                <c:pt idx="230">
                  <c:v>11256.26</c:v>
                </c:pt>
                <c:pt idx="231">
                  <c:v>11300.822</c:v>
                </c:pt>
                <c:pt idx="232">
                  <c:v>11345.384</c:v>
                </c:pt>
                <c:pt idx="233">
                  <c:v>11389.946000000002</c:v>
                </c:pt>
                <c:pt idx="234">
                  <c:v>11434.508000000002</c:v>
                </c:pt>
                <c:pt idx="235">
                  <c:v>11479.070000000002</c:v>
                </c:pt>
                <c:pt idx="236">
                  <c:v>11523.632000000001</c:v>
                </c:pt>
                <c:pt idx="237">
                  <c:v>11568.194000000001</c:v>
                </c:pt>
                <c:pt idx="238">
                  <c:v>11612.756000000001</c:v>
                </c:pt>
                <c:pt idx="239">
                  <c:v>11657.318000000001</c:v>
                </c:pt>
                <c:pt idx="240">
                  <c:v>11701.880000000001</c:v>
                </c:pt>
                <c:pt idx="241">
                  <c:v>11746.442000000001</c:v>
                </c:pt>
                <c:pt idx="242">
                  <c:v>11791.004000000001</c:v>
                </c:pt>
                <c:pt idx="243">
                  <c:v>11835.566000000001</c:v>
                </c:pt>
                <c:pt idx="244">
                  <c:v>11880.128000000001</c:v>
                </c:pt>
                <c:pt idx="245">
                  <c:v>11924.69</c:v>
                </c:pt>
                <c:pt idx="246">
                  <c:v>11969.252</c:v>
                </c:pt>
                <c:pt idx="247">
                  <c:v>12013.814</c:v>
                </c:pt>
                <c:pt idx="248">
                  <c:v>12058.376</c:v>
                </c:pt>
                <c:pt idx="249">
                  <c:v>12102.938</c:v>
                </c:pt>
                <c:pt idx="250">
                  <c:v>12147.500000000002</c:v>
                </c:pt>
                <c:pt idx="251">
                  <c:v>12192.062000000002</c:v>
                </c:pt>
                <c:pt idx="252">
                  <c:v>12236.624000000002</c:v>
                </c:pt>
                <c:pt idx="253">
                  <c:v>12281.186000000002</c:v>
                </c:pt>
                <c:pt idx="254">
                  <c:v>12325.748000000001</c:v>
                </c:pt>
                <c:pt idx="255">
                  <c:v>12370.310000000001</c:v>
                </c:pt>
                <c:pt idx="256">
                  <c:v>12414.872000000001</c:v>
                </c:pt>
                <c:pt idx="257">
                  <c:v>12459.434000000001</c:v>
                </c:pt>
                <c:pt idx="258">
                  <c:v>12503.996000000001</c:v>
                </c:pt>
                <c:pt idx="259">
                  <c:v>12548.558000000001</c:v>
                </c:pt>
                <c:pt idx="260">
                  <c:v>12593.12</c:v>
                </c:pt>
                <c:pt idx="261">
                  <c:v>12637.682000000001</c:v>
                </c:pt>
              </c:numCache>
            </c:numRef>
          </c:yVal>
          <c:smooth val="0"/>
          <c:extLst>
            <c:ext xmlns:c16="http://schemas.microsoft.com/office/drawing/2014/chart" uri="{C3380CC4-5D6E-409C-BE32-E72D297353CC}">
              <c16:uniqueId val="{00000000-B246-40DF-8122-F7290E41584C}"/>
            </c:ext>
          </c:extLst>
        </c:ser>
        <c:ser>
          <c:idx val="1"/>
          <c:order val="1"/>
          <c:tx>
            <c:strRef>
              <c:f>Timelines!$C$1</c:f>
              <c:strCache>
                <c:ptCount val="1"/>
                <c:pt idx="0">
                  <c:v>Current: Services</c:v>
                </c:pt>
              </c:strCache>
            </c:strRef>
          </c:tx>
          <c:spPr>
            <a:ln w="19050" cap="rnd">
              <a:solidFill>
                <a:srgbClr val="00B050"/>
              </a:solidFill>
              <a:prstDash val="solid"/>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Timelines!$C$2:$C$263</c:f>
              <c:numCache>
                <c:formatCode>0</c:formatCode>
                <c:ptCount val="262"/>
                <c:pt idx="0">
                  <c:v>0</c:v>
                </c:pt>
                <c:pt idx="1">
                  <c:v>41.188000000000002</c:v>
                </c:pt>
                <c:pt idx="2">
                  <c:v>82.376000000000005</c:v>
                </c:pt>
                <c:pt idx="3">
                  <c:v>123.56400000000001</c:v>
                </c:pt>
                <c:pt idx="4">
                  <c:v>164.75200000000001</c:v>
                </c:pt>
                <c:pt idx="5">
                  <c:v>205.94</c:v>
                </c:pt>
                <c:pt idx="6">
                  <c:v>247.12800000000001</c:v>
                </c:pt>
                <c:pt idx="7">
                  <c:v>288.31600000000003</c:v>
                </c:pt>
                <c:pt idx="8">
                  <c:v>329.50400000000002</c:v>
                </c:pt>
                <c:pt idx="9">
                  <c:v>370.69200000000001</c:v>
                </c:pt>
                <c:pt idx="10">
                  <c:v>411.88</c:v>
                </c:pt>
                <c:pt idx="11">
                  <c:v>453.06800000000004</c:v>
                </c:pt>
                <c:pt idx="12">
                  <c:v>494.25600000000003</c:v>
                </c:pt>
                <c:pt idx="13">
                  <c:v>535.44400000000007</c:v>
                </c:pt>
                <c:pt idx="14">
                  <c:v>576.63200000000006</c:v>
                </c:pt>
                <c:pt idx="15">
                  <c:v>617.82000000000005</c:v>
                </c:pt>
                <c:pt idx="16">
                  <c:v>659.00800000000004</c:v>
                </c:pt>
                <c:pt idx="17">
                  <c:v>700.19600000000003</c:v>
                </c:pt>
                <c:pt idx="18">
                  <c:v>741.38400000000001</c:v>
                </c:pt>
                <c:pt idx="19">
                  <c:v>782.572</c:v>
                </c:pt>
                <c:pt idx="20">
                  <c:v>823.76</c:v>
                </c:pt>
                <c:pt idx="21">
                  <c:v>864.94800000000009</c:v>
                </c:pt>
                <c:pt idx="22">
                  <c:v>906.13600000000008</c:v>
                </c:pt>
                <c:pt idx="23">
                  <c:v>947.32400000000007</c:v>
                </c:pt>
                <c:pt idx="24">
                  <c:v>988.51200000000006</c:v>
                </c:pt>
                <c:pt idx="25">
                  <c:v>1029.7</c:v>
                </c:pt>
                <c:pt idx="26">
                  <c:v>1070.8880000000001</c:v>
                </c:pt>
                <c:pt idx="27">
                  <c:v>1112.076</c:v>
                </c:pt>
                <c:pt idx="28">
                  <c:v>1153.2640000000001</c:v>
                </c:pt>
                <c:pt idx="29">
                  <c:v>1194.452</c:v>
                </c:pt>
                <c:pt idx="30">
                  <c:v>1235.6400000000001</c:v>
                </c:pt>
                <c:pt idx="31">
                  <c:v>1276.828</c:v>
                </c:pt>
                <c:pt idx="32">
                  <c:v>1318.0160000000001</c:v>
                </c:pt>
                <c:pt idx="33">
                  <c:v>1359.2040000000002</c:v>
                </c:pt>
                <c:pt idx="34">
                  <c:v>1400.3920000000001</c:v>
                </c:pt>
                <c:pt idx="35">
                  <c:v>1441.5800000000002</c:v>
                </c:pt>
                <c:pt idx="36">
                  <c:v>1482.768</c:v>
                </c:pt>
                <c:pt idx="37">
                  <c:v>1523.9560000000001</c:v>
                </c:pt>
                <c:pt idx="38">
                  <c:v>1565.144</c:v>
                </c:pt>
                <c:pt idx="39">
                  <c:v>1606.3320000000001</c:v>
                </c:pt>
                <c:pt idx="40">
                  <c:v>1647.52</c:v>
                </c:pt>
                <c:pt idx="41">
                  <c:v>1688.7080000000001</c:v>
                </c:pt>
                <c:pt idx="42">
                  <c:v>1729.8960000000002</c:v>
                </c:pt>
                <c:pt idx="43">
                  <c:v>1771.0840000000001</c:v>
                </c:pt>
                <c:pt idx="44">
                  <c:v>1812.2720000000002</c:v>
                </c:pt>
                <c:pt idx="45">
                  <c:v>1853.46</c:v>
                </c:pt>
                <c:pt idx="46">
                  <c:v>1894.6480000000001</c:v>
                </c:pt>
                <c:pt idx="47">
                  <c:v>1935.836</c:v>
                </c:pt>
                <c:pt idx="48">
                  <c:v>1977.0240000000001</c:v>
                </c:pt>
                <c:pt idx="49">
                  <c:v>2018.2120000000002</c:v>
                </c:pt>
                <c:pt idx="50">
                  <c:v>2059.4</c:v>
                </c:pt>
                <c:pt idx="51">
                  <c:v>2100.5880000000002</c:v>
                </c:pt>
                <c:pt idx="52">
                  <c:v>2141.7760000000003</c:v>
                </c:pt>
                <c:pt idx="53">
                  <c:v>2182.9639999999999</c:v>
                </c:pt>
                <c:pt idx="54">
                  <c:v>2224.152</c:v>
                </c:pt>
                <c:pt idx="55">
                  <c:v>2265.34</c:v>
                </c:pt>
                <c:pt idx="56">
                  <c:v>2306.5280000000002</c:v>
                </c:pt>
                <c:pt idx="57">
                  <c:v>2347.7160000000003</c:v>
                </c:pt>
                <c:pt idx="58">
                  <c:v>2388.904</c:v>
                </c:pt>
                <c:pt idx="59">
                  <c:v>2430.0920000000001</c:v>
                </c:pt>
                <c:pt idx="60">
                  <c:v>2471.2800000000002</c:v>
                </c:pt>
                <c:pt idx="61">
                  <c:v>2512.4680000000003</c:v>
                </c:pt>
                <c:pt idx="62">
                  <c:v>2553.6559999999999</c:v>
                </c:pt>
                <c:pt idx="63">
                  <c:v>2594.8440000000001</c:v>
                </c:pt>
                <c:pt idx="64">
                  <c:v>2636.0320000000002</c:v>
                </c:pt>
                <c:pt idx="65">
                  <c:v>2677.2200000000003</c:v>
                </c:pt>
                <c:pt idx="66">
                  <c:v>2718.4080000000004</c:v>
                </c:pt>
                <c:pt idx="67">
                  <c:v>2759.596</c:v>
                </c:pt>
                <c:pt idx="68">
                  <c:v>2800.7840000000001</c:v>
                </c:pt>
                <c:pt idx="69">
                  <c:v>2841.9720000000002</c:v>
                </c:pt>
                <c:pt idx="70">
                  <c:v>2883.1600000000003</c:v>
                </c:pt>
                <c:pt idx="71">
                  <c:v>2924.348</c:v>
                </c:pt>
                <c:pt idx="72">
                  <c:v>2965.5360000000001</c:v>
                </c:pt>
                <c:pt idx="73">
                  <c:v>3006.7240000000002</c:v>
                </c:pt>
                <c:pt idx="74">
                  <c:v>3047.9120000000003</c:v>
                </c:pt>
                <c:pt idx="75">
                  <c:v>3089.1000000000004</c:v>
                </c:pt>
                <c:pt idx="76">
                  <c:v>3130.288</c:v>
                </c:pt>
                <c:pt idx="77">
                  <c:v>3171.4760000000001</c:v>
                </c:pt>
                <c:pt idx="78">
                  <c:v>3212.6640000000002</c:v>
                </c:pt>
                <c:pt idx="79">
                  <c:v>3253.8520000000003</c:v>
                </c:pt>
                <c:pt idx="80">
                  <c:v>3295.04</c:v>
                </c:pt>
                <c:pt idx="81">
                  <c:v>3336.2280000000001</c:v>
                </c:pt>
                <c:pt idx="82">
                  <c:v>3377.4160000000002</c:v>
                </c:pt>
                <c:pt idx="83">
                  <c:v>3418.6040000000003</c:v>
                </c:pt>
                <c:pt idx="84">
                  <c:v>3459.7920000000004</c:v>
                </c:pt>
                <c:pt idx="85">
                  <c:v>3500.98</c:v>
                </c:pt>
                <c:pt idx="86">
                  <c:v>3542.1680000000001</c:v>
                </c:pt>
                <c:pt idx="87">
                  <c:v>3583.3560000000002</c:v>
                </c:pt>
                <c:pt idx="88">
                  <c:v>3624.5440000000003</c:v>
                </c:pt>
                <c:pt idx="89">
                  <c:v>3665.7320000000004</c:v>
                </c:pt>
                <c:pt idx="90">
                  <c:v>3706.92</c:v>
                </c:pt>
                <c:pt idx="91">
                  <c:v>3748.1080000000002</c:v>
                </c:pt>
                <c:pt idx="92">
                  <c:v>3789.2960000000003</c:v>
                </c:pt>
                <c:pt idx="93">
                  <c:v>3830.4840000000004</c:v>
                </c:pt>
                <c:pt idx="94">
                  <c:v>3871.672</c:v>
                </c:pt>
                <c:pt idx="95">
                  <c:v>3912.86</c:v>
                </c:pt>
                <c:pt idx="96">
                  <c:v>3954.0480000000002</c:v>
                </c:pt>
                <c:pt idx="97">
                  <c:v>3995.2360000000003</c:v>
                </c:pt>
                <c:pt idx="98">
                  <c:v>4036.4240000000004</c:v>
                </c:pt>
                <c:pt idx="99">
                  <c:v>4077.6120000000001</c:v>
                </c:pt>
                <c:pt idx="100">
                  <c:v>4118.8</c:v>
                </c:pt>
                <c:pt idx="101">
                  <c:v>4159.9880000000003</c:v>
                </c:pt>
                <c:pt idx="102">
                  <c:v>4201.1760000000004</c:v>
                </c:pt>
                <c:pt idx="103">
                  <c:v>4242.3640000000005</c:v>
                </c:pt>
                <c:pt idx="104">
                  <c:v>4283.5520000000006</c:v>
                </c:pt>
                <c:pt idx="105">
                  <c:v>4324.7400000000007</c:v>
                </c:pt>
                <c:pt idx="106">
                  <c:v>4365.9279999999999</c:v>
                </c:pt>
                <c:pt idx="107">
                  <c:v>4407.116</c:v>
                </c:pt>
                <c:pt idx="108">
                  <c:v>4448.3040000000001</c:v>
                </c:pt>
                <c:pt idx="109">
                  <c:v>4489.4920000000002</c:v>
                </c:pt>
                <c:pt idx="110">
                  <c:v>4530.68</c:v>
                </c:pt>
                <c:pt idx="111">
                  <c:v>4571.8680000000004</c:v>
                </c:pt>
                <c:pt idx="112">
                  <c:v>4613.0560000000005</c:v>
                </c:pt>
                <c:pt idx="113">
                  <c:v>4654.2440000000006</c:v>
                </c:pt>
                <c:pt idx="114">
                  <c:v>4695.4320000000007</c:v>
                </c:pt>
                <c:pt idx="115">
                  <c:v>4736.62</c:v>
                </c:pt>
                <c:pt idx="116">
                  <c:v>4777.808</c:v>
                </c:pt>
                <c:pt idx="117">
                  <c:v>4818.9960000000001</c:v>
                </c:pt>
                <c:pt idx="118">
                  <c:v>4860.1840000000002</c:v>
                </c:pt>
                <c:pt idx="119">
                  <c:v>4901.3720000000003</c:v>
                </c:pt>
                <c:pt idx="120">
                  <c:v>4942.5600000000004</c:v>
                </c:pt>
                <c:pt idx="121">
                  <c:v>4983.7480000000005</c:v>
                </c:pt>
                <c:pt idx="122">
                  <c:v>5024.9360000000006</c:v>
                </c:pt>
                <c:pt idx="123">
                  <c:v>5066.1240000000007</c:v>
                </c:pt>
                <c:pt idx="124">
                  <c:v>5107.3119999999999</c:v>
                </c:pt>
                <c:pt idx="125">
                  <c:v>5148.5</c:v>
                </c:pt>
                <c:pt idx="126">
                  <c:v>5189.6880000000001</c:v>
                </c:pt>
                <c:pt idx="127">
                  <c:v>5230.8760000000002</c:v>
                </c:pt>
                <c:pt idx="128">
                  <c:v>5272.0640000000003</c:v>
                </c:pt>
                <c:pt idx="129">
                  <c:v>5313.2520000000004</c:v>
                </c:pt>
                <c:pt idx="130">
                  <c:v>5354.4400000000005</c:v>
                </c:pt>
                <c:pt idx="131">
                  <c:v>5395.6280000000006</c:v>
                </c:pt>
                <c:pt idx="132">
                  <c:v>5436.8160000000007</c:v>
                </c:pt>
                <c:pt idx="133">
                  <c:v>5478.0039999999999</c:v>
                </c:pt>
                <c:pt idx="134">
                  <c:v>5519.192</c:v>
                </c:pt>
                <c:pt idx="135">
                  <c:v>5560.38</c:v>
                </c:pt>
                <c:pt idx="136">
                  <c:v>5601.5680000000002</c:v>
                </c:pt>
                <c:pt idx="137">
                  <c:v>5642.7560000000003</c:v>
                </c:pt>
                <c:pt idx="138">
                  <c:v>5683.9440000000004</c:v>
                </c:pt>
                <c:pt idx="139">
                  <c:v>5725.1320000000005</c:v>
                </c:pt>
                <c:pt idx="140">
                  <c:v>5766.3200000000006</c:v>
                </c:pt>
                <c:pt idx="141">
                  <c:v>5807.5080000000007</c:v>
                </c:pt>
                <c:pt idx="142">
                  <c:v>5848.6959999999999</c:v>
                </c:pt>
                <c:pt idx="143">
                  <c:v>5889.884</c:v>
                </c:pt>
                <c:pt idx="144">
                  <c:v>5931.0720000000001</c:v>
                </c:pt>
                <c:pt idx="145">
                  <c:v>5972.26</c:v>
                </c:pt>
                <c:pt idx="146">
                  <c:v>6013.4480000000003</c:v>
                </c:pt>
                <c:pt idx="147">
                  <c:v>6054.6360000000004</c:v>
                </c:pt>
                <c:pt idx="148">
                  <c:v>6095.8240000000005</c:v>
                </c:pt>
                <c:pt idx="149">
                  <c:v>6137.0120000000006</c:v>
                </c:pt>
                <c:pt idx="150">
                  <c:v>6178.2000000000007</c:v>
                </c:pt>
                <c:pt idx="151">
                  <c:v>6219.3879999999999</c:v>
                </c:pt>
                <c:pt idx="152">
                  <c:v>6260.576</c:v>
                </c:pt>
                <c:pt idx="153">
                  <c:v>6301.7640000000001</c:v>
                </c:pt>
                <c:pt idx="154">
                  <c:v>6342.9520000000002</c:v>
                </c:pt>
                <c:pt idx="155">
                  <c:v>6384.14</c:v>
                </c:pt>
                <c:pt idx="156">
                  <c:v>6425.3280000000004</c:v>
                </c:pt>
                <c:pt idx="157">
                  <c:v>6466.5160000000005</c:v>
                </c:pt>
                <c:pt idx="158">
                  <c:v>6507.7040000000006</c:v>
                </c:pt>
                <c:pt idx="159">
                  <c:v>6548.8920000000007</c:v>
                </c:pt>
                <c:pt idx="160">
                  <c:v>6590.08</c:v>
                </c:pt>
                <c:pt idx="161">
                  <c:v>6631.268</c:v>
                </c:pt>
                <c:pt idx="162">
                  <c:v>6672.4560000000001</c:v>
                </c:pt>
                <c:pt idx="163">
                  <c:v>6713.6440000000002</c:v>
                </c:pt>
                <c:pt idx="164">
                  <c:v>6754.8320000000003</c:v>
                </c:pt>
                <c:pt idx="165">
                  <c:v>6796.02</c:v>
                </c:pt>
                <c:pt idx="166">
                  <c:v>6837.2080000000005</c:v>
                </c:pt>
                <c:pt idx="167">
                  <c:v>6878.3960000000006</c:v>
                </c:pt>
                <c:pt idx="168">
                  <c:v>6919.5840000000007</c:v>
                </c:pt>
                <c:pt idx="169">
                  <c:v>6960.7720000000008</c:v>
                </c:pt>
                <c:pt idx="170">
                  <c:v>7001.96</c:v>
                </c:pt>
                <c:pt idx="171">
                  <c:v>7043.1480000000001</c:v>
                </c:pt>
                <c:pt idx="172">
                  <c:v>7084.3360000000002</c:v>
                </c:pt>
                <c:pt idx="173">
                  <c:v>7125.5240000000003</c:v>
                </c:pt>
                <c:pt idx="174">
                  <c:v>7166.7120000000004</c:v>
                </c:pt>
                <c:pt idx="175">
                  <c:v>7207.9000000000005</c:v>
                </c:pt>
                <c:pt idx="176">
                  <c:v>7249.0880000000006</c:v>
                </c:pt>
                <c:pt idx="177">
                  <c:v>7290.2760000000007</c:v>
                </c:pt>
                <c:pt idx="178">
                  <c:v>7331.4640000000009</c:v>
                </c:pt>
                <c:pt idx="179">
                  <c:v>7372.652</c:v>
                </c:pt>
                <c:pt idx="180">
                  <c:v>7413.84</c:v>
                </c:pt>
                <c:pt idx="181">
                  <c:v>7455.0280000000002</c:v>
                </c:pt>
                <c:pt idx="182">
                  <c:v>7496.2160000000003</c:v>
                </c:pt>
                <c:pt idx="183">
                  <c:v>7537.4040000000005</c:v>
                </c:pt>
                <c:pt idx="184">
                  <c:v>7578.5920000000006</c:v>
                </c:pt>
                <c:pt idx="185">
                  <c:v>7619.7800000000007</c:v>
                </c:pt>
                <c:pt idx="186">
                  <c:v>7660.9680000000008</c:v>
                </c:pt>
                <c:pt idx="187">
                  <c:v>7702.1560000000009</c:v>
                </c:pt>
                <c:pt idx="188">
                  <c:v>7743.3440000000001</c:v>
                </c:pt>
                <c:pt idx="189">
                  <c:v>7784.5320000000002</c:v>
                </c:pt>
                <c:pt idx="190">
                  <c:v>7825.72</c:v>
                </c:pt>
                <c:pt idx="191">
                  <c:v>7866.9080000000004</c:v>
                </c:pt>
                <c:pt idx="192">
                  <c:v>7908.0960000000005</c:v>
                </c:pt>
                <c:pt idx="193">
                  <c:v>7949.2840000000006</c:v>
                </c:pt>
                <c:pt idx="194">
                  <c:v>7990.4720000000007</c:v>
                </c:pt>
                <c:pt idx="195">
                  <c:v>8031.6600000000008</c:v>
                </c:pt>
                <c:pt idx="196">
                  <c:v>8072.8480000000009</c:v>
                </c:pt>
                <c:pt idx="197">
                  <c:v>8114.0360000000001</c:v>
                </c:pt>
                <c:pt idx="198">
                  <c:v>8155.2240000000002</c:v>
                </c:pt>
                <c:pt idx="199">
                  <c:v>8196.4120000000003</c:v>
                </c:pt>
                <c:pt idx="200">
                  <c:v>8237.6</c:v>
                </c:pt>
                <c:pt idx="201">
                  <c:v>8278.7880000000005</c:v>
                </c:pt>
                <c:pt idx="202">
                  <c:v>8319.9760000000006</c:v>
                </c:pt>
                <c:pt idx="203">
                  <c:v>8361.1640000000007</c:v>
                </c:pt>
                <c:pt idx="204">
                  <c:v>8402.3520000000008</c:v>
                </c:pt>
                <c:pt idx="205">
                  <c:v>8443.5400000000009</c:v>
                </c:pt>
                <c:pt idx="206">
                  <c:v>8484.728000000001</c:v>
                </c:pt>
                <c:pt idx="207">
                  <c:v>8525.9160000000011</c:v>
                </c:pt>
                <c:pt idx="208">
                  <c:v>8567.1040000000012</c:v>
                </c:pt>
                <c:pt idx="209">
                  <c:v>8608.2920000000013</c:v>
                </c:pt>
                <c:pt idx="210">
                  <c:v>8649.4800000000014</c:v>
                </c:pt>
                <c:pt idx="211">
                  <c:v>8690.6679999999997</c:v>
                </c:pt>
                <c:pt idx="212">
                  <c:v>8731.8559999999998</c:v>
                </c:pt>
                <c:pt idx="213">
                  <c:v>8773.0439999999999</c:v>
                </c:pt>
                <c:pt idx="214">
                  <c:v>8814.232</c:v>
                </c:pt>
                <c:pt idx="215">
                  <c:v>8855.42</c:v>
                </c:pt>
                <c:pt idx="216">
                  <c:v>8896.6080000000002</c:v>
                </c:pt>
                <c:pt idx="217">
                  <c:v>8937.7960000000003</c:v>
                </c:pt>
                <c:pt idx="218">
                  <c:v>8978.9840000000004</c:v>
                </c:pt>
                <c:pt idx="219">
                  <c:v>9020.1720000000005</c:v>
                </c:pt>
                <c:pt idx="220">
                  <c:v>9061.36</c:v>
                </c:pt>
                <c:pt idx="221">
                  <c:v>9102.5480000000007</c:v>
                </c:pt>
                <c:pt idx="222">
                  <c:v>9143.7360000000008</c:v>
                </c:pt>
                <c:pt idx="223">
                  <c:v>9184.9240000000009</c:v>
                </c:pt>
                <c:pt idx="224">
                  <c:v>9226.112000000001</c:v>
                </c:pt>
                <c:pt idx="225">
                  <c:v>9267.3000000000011</c:v>
                </c:pt>
                <c:pt idx="226">
                  <c:v>9308.4880000000012</c:v>
                </c:pt>
                <c:pt idx="227">
                  <c:v>9349.6760000000013</c:v>
                </c:pt>
                <c:pt idx="228">
                  <c:v>9390.8640000000014</c:v>
                </c:pt>
                <c:pt idx="229">
                  <c:v>9432.0519999999997</c:v>
                </c:pt>
                <c:pt idx="230">
                  <c:v>9473.24</c:v>
                </c:pt>
                <c:pt idx="231">
                  <c:v>9514.4279999999999</c:v>
                </c:pt>
                <c:pt idx="232">
                  <c:v>9555.616</c:v>
                </c:pt>
                <c:pt idx="233">
                  <c:v>9596.8040000000001</c:v>
                </c:pt>
                <c:pt idx="234">
                  <c:v>9637.9920000000002</c:v>
                </c:pt>
                <c:pt idx="235">
                  <c:v>9679.18</c:v>
                </c:pt>
                <c:pt idx="236">
                  <c:v>9720.3680000000004</c:v>
                </c:pt>
                <c:pt idx="237">
                  <c:v>9761.5560000000005</c:v>
                </c:pt>
                <c:pt idx="238">
                  <c:v>9802.7440000000006</c:v>
                </c:pt>
                <c:pt idx="239">
                  <c:v>9843.9320000000007</c:v>
                </c:pt>
                <c:pt idx="240">
                  <c:v>9885.1200000000008</c:v>
                </c:pt>
                <c:pt idx="241">
                  <c:v>9926.3080000000009</c:v>
                </c:pt>
                <c:pt idx="242">
                  <c:v>9967.496000000001</c:v>
                </c:pt>
                <c:pt idx="243">
                  <c:v>10008.684000000001</c:v>
                </c:pt>
                <c:pt idx="244">
                  <c:v>10049.872000000001</c:v>
                </c:pt>
                <c:pt idx="245">
                  <c:v>10091.060000000001</c:v>
                </c:pt>
                <c:pt idx="246">
                  <c:v>10132.248000000001</c:v>
                </c:pt>
                <c:pt idx="247">
                  <c:v>10173.436</c:v>
                </c:pt>
                <c:pt idx="248">
                  <c:v>10214.624</c:v>
                </c:pt>
                <c:pt idx="249">
                  <c:v>10255.812</c:v>
                </c:pt>
                <c:pt idx="250">
                  <c:v>10297</c:v>
                </c:pt>
                <c:pt idx="251">
                  <c:v>10338.188</c:v>
                </c:pt>
                <c:pt idx="252">
                  <c:v>10379.376</c:v>
                </c:pt>
                <c:pt idx="253">
                  <c:v>10420.564</c:v>
                </c:pt>
                <c:pt idx="254">
                  <c:v>10461.752</c:v>
                </c:pt>
                <c:pt idx="255">
                  <c:v>10502.94</c:v>
                </c:pt>
                <c:pt idx="256">
                  <c:v>10544.128000000001</c:v>
                </c:pt>
                <c:pt idx="257">
                  <c:v>10585.316000000001</c:v>
                </c:pt>
                <c:pt idx="258">
                  <c:v>10626.504000000001</c:v>
                </c:pt>
                <c:pt idx="259">
                  <c:v>10667.692000000001</c:v>
                </c:pt>
                <c:pt idx="260">
                  <c:v>10708.880000000001</c:v>
                </c:pt>
                <c:pt idx="261">
                  <c:v>10750.068000000001</c:v>
                </c:pt>
              </c:numCache>
            </c:numRef>
          </c:yVal>
          <c:smooth val="0"/>
          <c:extLst>
            <c:ext xmlns:c16="http://schemas.microsoft.com/office/drawing/2014/chart" uri="{C3380CC4-5D6E-409C-BE32-E72D297353CC}">
              <c16:uniqueId val="{00000001-B246-40DF-8122-F7290E41584C}"/>
            </c:ext>
          </c:extLst>
        </c:ser>
        <c:ser>
          <c:idx val="2"/>
          <c:order val="2"/>
          <c:tx>
            <c:strRef>
              <c:f>Timelines!$D$1</c:f>
              <c:strCache>
                <c:ptCount val="1"/>
                <c:pt idx="0">
                  <c:v>Current: System Size</c:v>
                </c:pt>
              </c:strCache>
            </c:strRef>
          </c:tx>
          <c:spPr>
            <a:ln w="19050" cap="rnd">
              <a:solidFill>
                <a:srgbClr val="00B0F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Timelines!$D$2:$D$263</c:f>
              <c:numCache>
                <c:formatCode>0</c:formatCode>
                <c:ptCount val="262"/>
                <c:pt idx="0">
                  <c:v>1007</c:v>
                </c:pt>
                <c:pt idx="1">
                  <c:v>1010.3739999999999</c:v>
                </c:pt>
                <c:pt idx="2">
                  <c:v>1013.748</c:v>
                </c:pt>
                <c:pt idx="3">
                  <c:v>1017.122</c:v>
                </c:pt>
                <c:pt idx="4">
                  <c:v>1020.4960000000001</c:v>
                </c:pt>
                <c:pt idx="5">
                  <c:v>1023.8699999999999</c:v>
                </c:pt>
                <c:pt idx="6">
                  <c:v>1027.2440000000001</c:v>
                </c:pt>
                <c:pt idx="7">
                  <c:v>1030.6179999999999</c:v>
                </c:pt>
                <c:pt idx="8">
                  <c:v>1033.9920000000002</c:v>
                </c:pt>
                <c:pt idx="9">
                  <c:v>1037.366</c:v>
                </c:pt>
                <c:pt idx="10">
                  <c:v>1040.7400000000002</c:v>
                </c:pt>
                <c:pt idx="11">
                  <c:v>1044.114</c:v>
                </c:pt>
                <c:pt idx="12">
                  <c:v>1047.4880000000001</c:v>
                </c:pt>
                <c:pt idx="13">
                  <c:v>1050.8620000000001</c:v>
                </c:pt>
                <c:pt idx="14">
                  <c:v>1054.2359999999999</c:v>
                </c:pt>
                <c:pt idx="15">
                  <c:v>1057.6100000000001</c:v>
                </c:pt>
                <c:pt idx="16">
                  <c:v>1060.9840000000002</c:v>
                </c:pt>
                <c:pt idx="17">
                  <c:v>1064.3580000000002</c:v>
                </c:pt>
                <c:pt idx="18">
                  <c:v>1067.732</c:v>
                </c:pt>
                <c:pt idx="19">
                  <c:v>1071.1060000000002</c:v>
                </c:pt>
                <c:pt idx="20">
                  <c:v>1074.4800000000002</c:v>
                </c:pt>
                <c:pt idx="21">
                  <c:v>1077.854</c:v>
                </c:pt>
                <c:pt idx="22">
                  <c:v>1081.2280000000001</c:v>
                </c:pt>
                <c:pt idx="23">
                  <c:v>1084.6020000000001</c:v>
                </c:pt>
                <c:pt idx="24">
                  <c:v>1087.9760000000001</c:v>
                </c:pt>
                <c:pt idx="25">
                  <c:v>1091.3500000000001</c:v>
                </c:pt>
                <c:pt idx="26">
                  <c:v>1094.7239999999999</c:v>
                </c:pt>
                <c:pt idx="27">
                  <c:v>1098.098</c:v>
                </c:pt>
                <c:pt idx="28">
                  <c:v>1101.4719999999998</c:v>
                </c:pt>
                <c:pt idx="29">
                  <c:v>1104.8459999999998</c:v>
                </c:pt>
                <c:pt idx="30">
                  <c:v>1108.22</c:v>
                </c:pt>
                <c:pt idx="31">
                  <c:v>1111.5940000000001</c:v>
                </c:pt>
                <c:pt idx="32">
                  <c:v>1114.9680000000003</c:v>
                </c:pt>
                <c:pt idx="33">
                  <c:v>1118.3420000000001</c:v>
                </c:pt>
                <c:pt idx="34">
                  <c:v>1121.7160000000001</c:v>
                </c:pt>
                <c:pt idx="35">
                  <c:v>1125.0899999999999</c:v>
                </c:pt>
                <c:pt idx="36">
                  <c:v>1128.4639999999999</c:v>
                </c:pt>
                <c:pt idx="37">
                  <c:v>1131.8379999999997</c:v>
                </c:pt>
                <c:pt idx="38">
                  <c:v>1135.2120000000002</c:v>
                </c:pt>
                <c:pt idx="39">
                  <c:v>1138.586</c:v>
                </c:pt>
                <c:pt idx="40">
                  <c:v>1141.9600000000005</c:v>
                </c:pt>
                <c:pt idx="41">
                  <c:v>1145.3340000000003</c:v>
                </c:pt>
                <c:pt idx="42">
                  <c:v>1148.7080000000001</c:v>
                </c:pt>
                <c:pt idx="43">
                  <c:v>1152.0820000000001</c:v>
                </c:pt>
                <c:pt idx="44">
                  <c:v>1155.4559999999999</c:v>
                </c:pt>
                <c:pt idx="45">
                  <c:v>1158.83</c:v>
                </c:pt>
                <c:pt idx="46">
                  <c:v>1162.2040000000002</c:v>
                </c:pt>
                <c:pt idx="47">
                  <c:v>1165.5780000000002</c:v>
                </c:pt>
                <c:pt idx="48">
                  <c:v>1168.952</c:v>
                </c:pt>
                <c:pt idx="49">
                  <c:v>1172.3259999999998</c:v>
                </c:pt>
                <c:pt idx="50">
                  <c:v>1175.7000000000003</c:v>
                </c:pt>
                <c:pt idx="51">
                  <c:v>1179.0740000000001</c:v>
                </c:pt>
                <c:pt idx="52">
                  <c:v>1182.4479999999999</c:v>
                </c:pt>
                <c:pt idx="53">
                  <c:v>1185.8220000000001</c:v>
                </c:pt>
                <c:pt idx="54">
                  <c:v>1189.1960000000004</c:v>
                </c:pt>
                <c:pt idx="55">
                  <c:v>1192.5700000000002</c:v>
                </c:pt>
                <c:pt idx="56">
                  <c:v>1195.944</c:v>
                </c:pt>
                <c:pt idx="57">
                  <c:v>1199.3179999999998</c:v>
                </c:pt>
                <c:pt idx="58">
                  <c:v>1202.692</c:v>
                </c:pt>
                <c:pt idx="59">
                  <c:v>1206.0660000000003</c:v>
                </c:pt>
                <c:pt idx="60">
                  <c:v>1209.44</c:v>
                </c:pt>
                <c:pt idx="61">
                  <c:v>1212.8139999999999</c:v>
                </c:pt>
                <c:pt idx="62">
                  <c:v>1216.1880000000001</c:v>
                </c:pt>
                <c:pt idx="63">
                  <c:v>1219.5620000000004</c:v>
                </c:pt>
                <c:pt idx="64">
                  <c:v>1222.9360000000001</c:v>
                </c:pt>
                <c:pt idx="65">
                  <c:v>1226.31</c:v>
                </c:pt>
                <c:pt idx="66">
                  <c:v>1229.6839999999997</c:v>
                </c:pt>
                <c:pt idx="67">
                  <c:v>1233.0580000000004</c:v>
                </c:pt>
                <c:pt idx="68">
                  <c:v>1236.4320000000002</c:v>
                </c:pt>
                <c:pt idx="69">
                  <c:v>1239.806</c:v>
                </c:pt>
                <c:pt idx="70">
                  <c:v>1243.1799999999998</c:v>
                </c:pt>
                <c:pt idx="71">
                  <c:v>1246.5540000000001</c:v>
                </c:pt>
                <c:pt idx="72">
                  <c:v>1249.9279999999999</c:v>
                </c:pt>
                <c:pt idx="73">
                  <c:v>1253.3019999999997</c:v>
                </c:pt>
                <c:pt idx="74">
                  <c:v>1256.6759999999995</c:v>
                </c:pt>
                <c:pt idx="75">
                  <c:v>1260.0499999999993</c:v>
                </c:pt>
                <c:pt idx="76">
                  <c:v>1263.4240000000004</c:v>
                </c:pt>
                <c:pt idx="77">
                  <c:v>1266.7980000000002</c:v>
                </c:pt>
                <c:pt idx="78">
                  <c:v>1270.172</c:v>
                </c:pt>
                <c:pt idx="79">
                  <c:v>1273.5459999999998</c:v>
                </c:pt>
                <c:pt idx="80">
                  <c:v>1276.920000000001</c:v>
                </c:pt>
                <c:pt idx="81">
                  <c:v>1280.2940000000008</c:v>
                </c:pt>
                <c:pt idx="82">
                  <c:v>1283.6680000000006</c:v>
                </c:pt>
                <c:pt idx="83">
                  <c:v>1287.0420000000004</c:v>
                </c:pt>
                <c:pt idx="84">
                  <c:v>1290.4160000000002</c:v>
                </c:pt>
                <c:pt idx="85">
                  <c:v>1293.7900000000004</c:v>
                </c:pt>
                <c:pt idx="86">
                  <c:v>1297.1640000000002</c:v>
                </c:pt>
                <c:pt idx="87">
                  <c:v>1300.538</c:v>
                </c:pt>
                <c:pt idx="88">
                  <c:v>1303.9119999999998</c:v>
                </c:pt>
                <c:pt idx="89">
                  <c:v>1307.2859999999996</c:v>
                </c:pt>
                <c:pt idx="90">
                  <c:v>1310.6599999999999</c:v>
                </c:pt>
                <c:pt idx="91">
                  <c:v>1314.0339999999997</c:v>
                </c:pt>
                <c:pt idx="92">
                  <c:v>1317.4080000000004</c:v>
                </c:pt>
                <c:pt idx="93">
                  <c:v>1320.7820000000002</c:v>
                </c:pt>
                <c:pt idx="94">
                  <c:v>1324.1560000000004</c:v>
                </c:pt>
                <c:pt idx="95">
                  <c:v>1327.5300000000002</c:v>
                </c:pt>
                <c:pt idx="96">
                  <c:v>1330.904</c:v>
                </c:pt>
                <c:pt idx="97">
                  <c:v>1334.2779999999998</c:v>
                </c:pt>
                <c:pt idx="98">
                  <c:v>1337.6519999999996</c:v>
                </c:pt>
                <c:pt idx="99">
                  <c:v>1341.0260000000007</c:v>
                </c:pt>
                <c:pt idx="100">
                  <c:v>1344.4000000000005</c:v>
                </c:pt>
                <c:pt idx="101">
                  <c:v>1347.7740000000003</c:v>
                </c:pt>
                <c:pt idx="102">
                  <c:v>1351.1480000000001</c:v>
                </c:pt>
                <c:pt idx="103">
                  <c:v>1354.5219999999999</c:v>
                </c:pt>
                <c:pt idx="104">
                  <c:v>1357.8959999999997</c:v>
                </c:pt>
                <c:pt idx="105">
                  <c:v>1361.2699999999995</c:v>
                </c:pt>
                <c:pt idx="106">
                  <c:v>1364.6440000000002</c:v>
                </c:pt>
                <c:pt idx="107">
                  <c:v>1368.018</c:v>
                </c:pt>
                <c:pt idx="108">
                  <c:v>1371.3920000000007</c:v>
                </c:pt>
                <c:pt idx="109">
                  <c:v>1374.7660000000005</c:v>
                </c:pt>
                <c:pt idx="110">
                  <c:v>1378.1400000000003</c:v>
                </c:pt>
                <c:pt idx="111">
                  <c:v>1381.5140000000001</c:v>
                </c:pt>
                <c:pt idx="112">
                  <c:v>1384.8879999999999</c:v>
                </c:pt>
                <c:pt idx="113">
                  <c:v>1388.2619999999997</c:v>
                </c:pt>
                <c:pt idx="114">
                  <c:v>1391.6359999999995</c:v>
                </c:pt>
                <c:pt idx="115">
                  <c:v>1395.0100000000002</c:v>
                </c:pt>
                <c:pt idx="116">
                  <c:v>1398.384</c:v>
                </c:pt>
                <c:pt idx="117">
                  <c:v>1401.7580000000007</c:v>
                </c:pt>
                <c:pt idx="118">
                  <c:v>1405.1320000000005</c:v>
                </c:pt>
                <c:pt idx="119">
                  <c:v>1408.5060000000003</c:v>
                </c:pt>
                <c:pt idx="120">
                  <c:v>1411.88</c:v>
                </c:pt>
                <c:pt idx="121">
                  <c:v>1415.2539999999999</c:v>
                </c:pt>
                <c:pt idx="122">
                  <c:v>1418.6279999999997</c:v>
                </c:pt>
                <c:pt idx="123">
                  <c:v>1422.0019999999995</c:v>
                </c:pt>
                <c:pt idx="124">
                  <c:v>1425.3760000000002</c:v>
                </c:pt>
                <c:pt idx="125">
                  <c:v>1428.7500000000009</c:v>
                </c:pt>
                <c:pt idx="126">
                  <c:v>1432.1240000000007</c:v>
                </c:pt>
                <c:pt idx="127">
                  <c:v>1435.4980000000005</c:v>
                </c:pt>
                <c:pt idx="128">
                  <c:v>1438.8720000000003</c:v>
                </c:pt>
                <c:pt idx="129">
                  <c:v>1442.2460000000001</c:v>
                </c:pt>
                <c:pt idx="130">
                  <c:v>1445.62</c:v>
                </c:pt>
                <c:pt idx="131">
                  <c:v>1448.9939999999997</c:v>
                </c:pt>
                <c:pt idx="132">
                  <c:v>1452.3679999999995</c:v>
                </c:pt>
                <c:pt idx="133">
                  <c:v>1455.7420000000002</c:v>
                </c:pt>
                <c:pt idx="134">
                  <c:v>1459.1160000000009</c:v>
                </c:pt>
                <c:pt idx="135">
                  <c:v>1462.4900000000007</c:v>
                </c:pt>
                <c:pt idx="136">
                  <c:v>1465.8640000000005</c:v>
                </c:pt>
                <c:pt idx="137">
                  <c:v>1469.2380000000003</c:v>
                </c:pt>
                <c:pt idx="138">
                  <c:v>1472.6120000000001</c:v>
                </c:pt>
                <c:pt idx="139">
                  <c:v>1475.9859999999999</c:v>
                </c:pt>
                <c:pt idx="140">
                  <c:v>1479.3599999999997</c:v>
                </c:pt>
                <c:pt idx="141">
                  <c:v>1482.7339999999995</c:v>
                </c:pt>
                <c:pt idx="142">
                  <c:v>1486.1080000000011</c:v>
                </c:pt>
                <c:pt idx="143">
                  <c:v>1489.4820000000009</c:v>
                </c:pt>
                <c:pt idx="144">
                  <c:v>1492.8560000000007</c:v>
                </c:pt>
                <c:pt idx="145">
                  <c:v>1496.2300000000005</c:v>
                </c:pt>
                <c:pt idx="146">
                  <c:v>1499.6040000000003</c:v>
                </c:pt>
                <c:pt idx="147">
                  <c:v>1502.9780000000001</c:v>
                </c:pt>
                <c:pt idx="148">
                  <c:v>1506.3519999999999</c:v>
                </c:pt>
                <c:pt idx="149">
                  <c:v>1509.7259999999997</c:v>
                </c:pt>
                <c:pt idx="150">
                  <c:v>1513.0999999999995</c:v>
                </c:pt>
                <c:pt idx="151">
                  <c:v>1516.4740000000011</c:v>
                </c:pt>
                <c:pt idx="152">
                  <c:v>1519.8480000000009</c:v>
                </c:pt>
                <c:pt idx="153">
                  <c:v>1523.2220000000007</c:v>
                </c:pt>
                <c:pt idx="154">
                  <c:v>1526.5960000000005</c:v>
                </c:pt>
                <c:pt idx="155">
                  <c:v>1529.9700000000003</c:v>
                </c:pt>
                <c:pt idx="156">
                  <c:v>1533.3440000000001</c:v>
                </c:pt>
                <c:pt idx="157">
                  <c:v>1536.7179999999998</c:v>
                </c:pt>
                <c:pt idx="158">
                  <c:v>1540.0919999999996</c:v>
                </c:pt>
                <c:pt idx="159">
                  <c:v>1543.4659999999994</c:v>
                </c:pt>
                <c:pt idx="160">
                  <c:v>1546.8400000000011</c:v>
                </c:pt>
                <c:pt idx="161">
                  <c:v>1550.2140000000009</c:v>
                </c:pt>
                <c:pt idx="162">
                  <c:v>1553.5880000000016</c:v>
                </c:pt>
                <c:pt idx="163">
                  <c:v>1556.9619999999995</c:v>
                </c:pt>
                <c:pt idx="164">
                  <c:v>1560.3360000000011</c:v>
                </c:pt>
                <c:pt idx="165">
                  <c:v>1563.7099999999991</c:v>
                </c:pt>
                <c:pt idx="166">
                  <c:v>1567.0840000000007</c:v>
                </c:pt>
                <c:pt idx="167">
                  <c:v>1570.4579999999987</c:v>
                </c:pt>
                <c:pt idx="168">
                  <c:v>1573.8320000000003</c:v>
                </c:pt>
                <c:pt idx="169">
                  <c:v>1577.2060000000001</c:v>
                </c:pt>
                <c:pt idx="170">
                  <c:v>1580.5800000000008</c:v>
                </c:pt>
                <c:pt idx="171">
                  <c:v>1583.9540000000006</c:v>
                </c:pt>
                <c:pt idx="172">
                  <c:v>1587.3280000000004</c:v>
                </c:pt>
                <c:pt idx="173">
                  <c:v>1590.7020000000002</c:v>
                </c:pt>
                <c:pt idx="174">
                  <c:v>1594.076</c:v>
                </c:pt>
                <c:pt idx="175">
                  <c:v>1597.4499999999998</c:v>
                </c:pt>
                <c:pt idx="176">
                  <c:v>1600.8239999999996</c:v>
                </c:pt>
                <c:pt idx="177">
                  <c:v>1604.1980000000012</c:v>
                </c:pt>
                <c:pt idx="178">
                  <c:v>1607.5719999999992</c:v>
                </c:pt>
                <c:pt idx="179">
                  <c:v>1610.9460000000017</c:v>
                </c:pt>
                <c:pt idx="180">
                  <c:v>1614.3199999999997</c:v>
                </c:pt>
                <c:pt idx="181">
                  <c:v>1617.6940000000013</c:v>
                </c:pt>
                <c:pt idx="182">
                  <c:v>1621.0679999999993</c:v>
                </c:pt>
                <c:pt idx="183">
                  <c:v>1624.4420000000009</c:v>
                </c:pt>
                <c:pt idx="184">
                  <c:v>1627.8160000000007</c:v>
                </c:pt>
                <c:pt idx="185">
                  <c:v>1631.1900000000005</c:v>
                </c:pt>
                <c:pt idx="186">
                  <c:v>1634.5640000000003</c:v>
                </c:pt>
                <c:pt idx="187">
                  <c:v>1637.9380000000001</c:v>
                </c:pt>
                <c:pt idx="188">
                  <c:v>1641.3120000000008</c:v>
                </c:pt>
                <c:pt idx="189">
                  <c:v>1644.6860000000006</c:v>
                </c:pt>
                <c:pt idx="190">
                  <c:v>1648.0600000000004</c:v>
                </c:pt>
                <c:pt idx="191">
                  <c:v>1651.4340000000002</c:v>
                </c:pt>
                <c:pt idx="192">
                  <c:v>1654.808</c:v>
                </c:pt>
                <c:pt idx="193">
                  <c:v>1658.1819999999998</c:v>
                </c:pt>
                <c:pt idx="194">
                  <c:v>1661.5559999999996</c:v>
                </c:pt>
                <c:pt idx="195">
                  <c:v>1664.9299999999994</c:v>
                </c:pt>
                <c:pt idx="196">
                  <c:v>1668.3039999999992</c:v>
                </c:pt>
                <c:pt idx="197">
                  <c:v>1671.6779999999999</c:v>
                </c:pt>
                <c:pt idx="198">
                  <c:v>1675.0520000000015</c:v>
                </c:pt>
                <c:pt idx="199">
                  <c:v>1678.4260000000013</c:v>
                </c:pt>
                <c:pt idx="200">
                  <c:v>1681.8000000000011</c:v>
                </c:pt>
                <c:pt idx="201">
                  <c:v>1685.1740000000009</c:v>
                </c:pt>
                <c:pt idx="202">
                  <c:v>1688.5480000000007</c:v>
                </c:pt>
                <c:pt idx="203">
                  <c:v>1691.9220000000005</c:v>
                </c:pt>
                <c:pt idx="204">
                  <c:v>1695.2960000000003</c:v>
                </c:pt>
                <c:pt idx="205">
                  <c:v>1698.67</c:v>
                </c:pt>
                <c:pt idx="206">
                  <c:v>1702.0439999999999</c:v>
                </c:pt>
                <c:pt idx="207">
                  <c:v>1705.4179999999997</c:v>
                </c:pt>
                <c:pt idx="208">
                  <c:v>1708.7919999999995</c:v>
                </c:pt>
                <c:pt idx="209">
                  <c:v>1712.1659999999993</c:v>
                </c:pt>
                <c:pt idx="210">
                  <c:v>1715.5399999999991</c:v>
                </c:pt>
                <c:pt idx="211">
                  <c:v>1718.9140000000007</c:v>
                </c:pt>
                <c:pt idx="212">
                  <c:v>1722.2880000000005</c:v>
                </c:pt>
                <c:pt idx="213">
                  <c:v>1725.6620000000003</c:v>
                </c:pt>
                <c:pt idx="214">
                  <c:v>1729.0360000000001</c:v>
                </c:pt>
                <c:pt idx="215">
                  <c:v>1732.4099999999999</c:v>
                </c:pt>
                <c:pt idx="216">
                  <c:v>1735.7840000000015</c:v>
                </c:pt>
                <c:pt idx="217">
                  <c:v>1739.1580000000013</c:v>
                </c:pt>
                <c:pt idx="218">
                  <c:v>1742.5320000000011</c:v>
                </c:pt>
                <c:pt idx="219">
                  <c:v>1745.9060000000009</c:v>
                </c:pt>
                <c:pt idx="220">
                  <c:v>1749.2800000000007</c:v>
                </c:pt>
                <c:pt idx="221">
                  <c:v>1752.6540000000005</c:v>
                </c:pt>
                <c:pt idx="222">
                  <c:v>1756.0280000000002</c:v>
                </c:pt>
                <c:pt idx="223">
                  <c:v>1759.402</c:v>
                </c:pt>
                <c:pt idx="224">
                  <c:v>1762.7759999999998</c:v>
                </c:pt>
                <c:pt idx="225">
                  <c:v>1766.1499999999996</c:v>
                </c:pt>
                <c:pt idx="226">
                  <c:v>1769.5239999999994</c:v>
                </c:pt>
                <c:pt idx="227">
                  <c:v>1772.8979999999992</c:v>
                </c:pt>
                <c:pt idx="228">
                  <c:v>1776.271999999999</c:v>
                </c:pt>
                <c:pt idx="229">
                  <c:v>1779.6460000000006</c:v>
                </c:pt>
                <c:pt idx="230">
                  <c:v>1783.0200000000004</c:v>
                </c:pt>
                <c:pt idx="231">
                  <c:v>1786.3940000000002</c:v>
                </c:pt>
                <c:pt idx="232">
                  <c:v>1789.768</c:v>
                </c:pt>
                <c:pt idx="233">
                  <c:v>1793.1420000000016</c:v>
                </c:pt>
                <c:pt idx="234">
                  <c:v>1796.5160000000014</c:v>
                </c:pt>
                <c:pt idx="235">
                  <c:v>1799.8900000000012</c:v>
                </c:pt>
                <c:pt idx="236">
                  <c:v>1803.264000000001</c:v>
                </c:pt>
                <c:pt idx="237">
                  <c:v>1806.6380000000008</c:v>
                </c:pt>
                <c:pt idx="238">
                  <c:v>1810.0120000000006</c:v>
                </c:pt>
                <c:pt idx="239">
                  <c:v>1813.3860000000004</c:v>
                </c:pt>
                <c:pt idx="240">
                  <c:v>1816.7600000000002</c:v>
                </c:pt>
                <c:pt idx="241">
                  <c:v>1820.134</c:v>
                </c:pt>
                <c:pt idx="242">
                  <c:v>1823.5079999999998</c:v>
                </c:pt>
                <c:pt idx="243">
                  <c:v>1826.8819999999996</c:v>
                </c:pt>
                <c:pt idx="244">
                  <c:v>1830.2559999999994</c:v>
                </c:pt>
                <c:pt idx="245">
                  <c:v>1833.6299999999992</c:v>
                </c:pt>
                <c:pt idx="246">
                  <c:v>1837.003999999999</c:v>
                </c:pt>
                <c:pt idx="247">
                  <c:v>1840.3780000000006</c:v>
                </c:pt>
                <c:pt idx="248">
                  <c:v>1843.7520000000004</c:v>
                </c:pt>
                <c:pt idx="249">
                  <c:v>1847.1260000000002</c:v>
                </c:pt>
                <c:pt idx="250">
                  <c:v>1850.5000000000018</c:v>
                </c:pt>
                <c:pt idx="251">
                  <c:v>1853.8740000000016</c:v>
                </c:pt>
                <c:pt idx="252">
                  <c:v>1857.2480000000014</c:v>
                </c:pt>
                <c:pt idx="253">
                  <c:v>1860.6220000000012</c:v>
                </c:pt>
                <c:pt idx="254">
                  <c:v>1863.996000000001</c:v>
                </c:pt>
                <c:pt idx="255">
                  <c:v>1867.3700000000008</c:v>
                </c:pt>
                <c:pt idx="256">
                  <c:v>1870.7440000000006</c:v>
                </c:pt>
                <c:pt idx="257">
                  <c:v>1874.1180000000004</c:v>
                </c:pt>
                <c:pt idx="258">
                  <c:v>1877.4920000000002</c:v>
                </c:pt>
                <c:pt idx="259">
                  <c:v>1880.866</c:v>
                </c:pt>
                <c:pt idx="260">
                  <c:v>1884.2399999999998</c:v>
                </c:pt>
                <c:pt idx="261">
                  <c:v>1887.6139999999996</c:v>
                </c:pt>
              </c:numCache>
            </c:numRef>
          </c:yVal>
          <c:smooth val="0"/>
          <c:extLst>
            <c:ext xmlns:c16="http://schemas.microsoft.com/office/drawing/2014/chart" uri="{C3380CC4-5D6E-409C-BE32-E72D297353CC}">
              <c16:uniqueId val="{00000002-B246-40DF-8122-F7290E41584C}"/>
            </c:ext>
          </c:extLst>
        </c:ser>
        <c:ser>
          <c:idx val="3"/>
          <c:order val="3"/>
          <c:tx>
            <c:strRef>
              <c:f>Timelines!$E$1</c:f>
              <c:strCache>
                <c:ptCount val="1"/>
                <c:pt idx="0">
                  <c:v>Target: Arrivals</c:v>
                </c:pt>
              </c:strCache>
            </c:strRef>
          </c:tx>
          <c:spPr>
            <a:ln w="19050" cap="rnd">
              <a:solidFill>
                <a:srgbClr val="FF8989"/>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Timelines!$E$2:$E$263</c:f>
              <c:numCache>
                <c:formatCode>0</c:formatCode>
                <c:ptCount val="262"/>
                <c:pt idx="0">
                  <c:v>500</c:v>
                </c:pt>
                <c:pt idx="1">
                  <c:v>542</c:v>
                </c:pt>
                <c:pt idx="2">
                  <c:v>584</c:v>
                </c:pt>
                <c:pt idx="3">
                  <c:v>626</c:v>
                </c:pt>
                <c:pt idx="4">
                  <c:v>668</c:v>
                </c:pt>
                <c:pt idx="5">
                  <c:v>710</c:v>
                </c:pt>
                <c:pt idx="6">
                  <c:v>752</c:v>
                </c:pt>
                <c:pt idx="7">
                  <c:v>794</c:v>
                </c:pt>
                <c:pt idx="8">
                  <c:v>836</c:v>
                </c:pt>
                <c:pt idx="9">
                  <c:v>878</c:v>
                </c:pt>
                <c:pt idx="10">
                  <c:v>920</c:v>
                </c:pt>
                <c:pt idx="11">
                  <c:v>962</c:v>
                </c:pt>
                <c:pt idx="12">
                  <c:v>1004</c:v>
                </c:pt>
                <c:pt idx="13">
                  <c:v>1046</c:v>
                </c:pt>
                <c:pt idx="14">
                  <c:v>1088</c:v>
                </c:pt>
                <c:pt idx="15">
                  <c:v>1130</c:v>
                </c:pt>
                <c:pt idx="16">
                  <c:v>1172</c:v>
                </c:pt>
                <c:pt idx="17">
                  <c:v>1214</c:v>
                </c:pt>
                <c:pt idx="18">
                  <c:v>1256</c:v>
                </c:pt>
                <c:pt idx="19">
                  <c:v>1298</c:v>
                </c:pt>
                <c:pt idx="20">
                  <c:v>1340</c:v>
                </c:pt>
                <c:pt idx="21">
                  <c:v>1382</c:v>
                </c:pt>
                <c:pt idx="22">
                  <c:v>1424</c:v>
                </c:pt>
                <c:pt idx="23">
                  <c:v>1466</c:v>
                </c:pt>
                <c:pt idx="24">
                  <c:v>1508</c:v>
                </c:pt>
                <c:pt idx="25">
                  <c:v>1550</c:v>
                </c:pt>
                <c:pt idx="26">
                  <c:v>1592</c:v>
                </c:pt>
                <c:pt idx="27">
                  <c:v>1634</c:v>
                </c:pt>
                <c:pt idx="28">
                  <c:v>1676</c:v>
                </c:pt>
                <c:pt idx="29">
                  <c:v>1718</c:v>
                </c:pt>
                <c:pt idx="30">
                  <c:v>1760</c:v>
                </c:pt>
                <c:pt idx="31">
                  <c:v>1802</c:v>
                </c:pt>
                <c:pt idx="32">
                  <c:v>1844</c:v>
                </c:pt>
                <c:pt idx="33">
                  <c:v>1886</c:v>
                </c:pt>
                <c:pt idx="34">
                  <c:v>1928</c:v>
                </c:pt>
                <c:pt idx="35">
                  <c:v>1970</c:v>
                </c:pt>
                <c:pt idx="36">
                  <c:v>2012</c:v>
                </c:pt>
                <c:pt idx="37">
                  <c:v>2054</c:v>
                </c:pt>
                <c:pt idx="38">
                  <c:v>2096</c:v>
                </c:pt>
                <c:pt idx="39">
                  <c:v>2138</c:v>
                </c:pt>
                <c:pt idx="40">
                  <c:v>2180</c:v>
                </c:pt>
                <c:pt idx="41">
                  <c:v>2222</c:v>
                </c:pt>
                <c:pt idx="42">
                  <c:v>2264</c:v>
                </c:pt>
                <c:pt idx="43">
                  <c:v>2306</c:v>
                </c:pt>
                <c:pt idx="44">
                  <c:v>2348</c:v>
                </c:pt>
                <c:pt idx="45">
                  <c:v>2390</c:v>
                </c:pt>
                <c:pt idx="46">
                  <c:v>2432</c:v>
                </c:pt>
                <c:pt idx="47">
                  <c:v>2474</c:v>
                </c:pt>
                <c:pt idx="48">
                  <c:v>2516</c:v>
                </c:pt>
                <c:pt idx="49">
                  <c:v>2558</c:v>
                </c:pt>
                <c:pt idx="50">
                  <c:v>2600</c:v>
                </c:pt>
                <c:pt idx="51">
                  <c:v>2642</c:v>
                </c:pt>
                <c:pt idx="52">
                  <c:v>2684</c:v>
                </c:pt>
                <c:pt idx="53">
                  <c:v>2726</c:v>
                </c:pt>
                <c:pt idx="54">
                  <c:v>2768</c:v>
                </c:pt>
                <c:pt idx="55">
                  <c:v>2810</c:v>
                </c:pt>
                <c:pt idx="56">
                  <c:v>2852</c:v>
                </c:pt>
                <c:pt idx="57">
                  <c:v>2894</c:v>
                </c:pt>
                <c:pt idx="58">
                  <c:v>2936</c:v>
                </c:pt>
                <c:pt idx="59">
                  <c:v>2978</c:v>
                </c:pt>
                <c:pt idx="60">
                  <c:v>3020</c:v>
                </c:pt>
                <c:pt idx="61">
                  <c:v>3062</c:v>
                </c:pt>
                <c:pt idx="62">
                  <c:v>3104</c:v>
                </c:pt>
                <c:pt idx="63">
                  <c:v>3146</c:v>
                </c:pt>
                <c:pt idx="64">
                  <c:v>3188</c:v>
                </c:pt>
                <c:pt idx="65">
                  <c:v>3230</c:v>
                </c:pt>
                <c:pt idx="66">
                  <c:v>3272</c:v>
                </c:pt>
                <c:pt idx="67">
                  <c:v>3314</c:v>
                </c:pt>
                <c:pt idx="68">
                  <c:v>3356</c:v>
                </c:pt>
                <c:pt idx="69">
                  <c:v>3398</c:v>
                </c:pt>
                <c:pt idx="70">
                  <c:v>3440</c:v>
                </c:pt>
                <c:pt idx="71">
                  <c:v>3482</c:v>
                </c:pt>
                <c:pt idx="72">
                  <c:v>3524</c:v>
                </c:pt>
                <c:pt idx="73">
                  <c:v>3566</c:v>
                </c:pt>
                <c:pt idx="74">
                  <c:v>3608</c:v>
                </c:pt>
                <c:pt idx="75">
                  <c:v>3650</c:v>
                </c:pt>
                <c:pt idx="76">
                  <c:v>3692</c:v>
                </c:pt>
                <c:pt idx="77">
                  <c:v>3734</c:v>
                </c:pt>
                <c:pt idx="78">
                  <c:v>3776</c:v>
                </c:pt>
                <c:pt idx="79">
                  <c:v>3818</c:v>
                </c:pt>
                <c:pt idx="80">
                  <c:v>3860</c:v>
                </c:pt>
                <c:pt idx="81">
                  <c:v>3902</c:v>
                </c:pt>
                <c:pt idx="82">
                  <c:v>3944</c:v>
                </c:pt>
                <c:pt idx="83">
                  <c:v>3986</c:v>
                </c:pt>
                <c:pt idx="84">
                  <c:v>4028</c:v>
                </c:pt>
                <c:pt idx="85">
                  <c:v>4070</c:v>
                </c:pt>
                <c:pt idx="86">
                  <c:v>4112</c:v>
                </c:pt>
                <c:pt idx="87">
                  <c:v>4154</c:v>
                </c:pt>
                <c:pt idx="88">
                  <c:v>4196</c:v>
                </c:pt>
                <c:pt idx="89">
                  <c:v>4238</c:v>
                </c:pt>
                <c:pt idx="90">
                  <c:v>4280</c:v>
                </c:pt>
                <c:pt idx="91">
                  <c:v>4322</c:v>
                </c:pt>
                <c:pt idx="92">
                  <c:v>4364</c:v>
                </c:pt>
                <c:pt idx="93">
                  <c:v>4406</c:v>
                </c:pt>
                <c:pt idx="94">
                  <c:v>4448</c:v>
                </c:pt>
                <c:pt idx="95">
                  <c:v>4490</c:v>
                </c:pt>
                <c:pt idx="96">
                  <c:v>4532</c:v>
                </c:pt>
                <c:pt idx="97">
                  <c:v>4574</c:v>
                </c:pt>
                <c:pt idx="98">
                  <c:v>4616</c:v>
                </c:pt>
                <c:pt idx="99">
                  <c:v>4658</c:v>
                </c:pt>
                <c:pt idx="100">
                  <c:v>4700</c:v>
                </c:pt>
                <c:pt idx="101">
                  <c:v>4742</c:v>
                </c:pt>
                <c:pt idx="102">
                  <c:v>4784</c:v>
                </c:pt>
                <c:pt idx="103">
                  <c:v>4826</c:v>
                </c:pt>
                <c:pt idx="104">
                  <c:v>4868</c:v>
                </c:pt>
                <c:pt idx="105">
                  <c:v>4910</c:v>
                </c:pt>
                <c:pt idx="106">
                  <c:v>4952</c:v>
                </c:pt>
                <c:pt idx="107">
                  <c:v>4994</c:v>
                </c:pt>
                <c:pt idx="108">
                  <c:v>5036</c:v>
                </c:pt>
                <c:pt idx="109">
                  <c:v>5078</c:v>
                </c:pt>
                <c:pt idx="110">
                  <c:v>5120</c:v>
                </c:pt>
                <c:pt idx="111">
                  <c:v>5162</c:v>
                </c:pt>
                <c:pt idx="112">
                  <c:v>5204</c:v>
                </c:pt>
                <c:pt idx="113">
                  <c:v>5246</c:v>
                </c:pt>
                <c:pt idx="114">
                  <c:v>5288</c:v>
                </c:pt>
                <c:pt idx="115">
                  <c:v>5330</c:v>
                </c:pt>
                <c:pt idx="116">
                  <c:v>5372</c:v>
                </c:pt>
                <c:pt idx="117">
                  <c:v>5414</c:v>
                </c:pt>
                <c:pt idx="118">
                  <c:v>5456</c:v>
                </c:pt>
                <c:pt idx="119">
                  <c:v>5498</c:v>
                </c:pt>
                <c:pt idx="120">
                  <c:v>5540</c:v>
                </c:pt>
                <c:pt idx="121">
                  <c:v>5582</c:v>
                </c:pt>
                <c:pt idx="122">
                  <c:v>5624</c:v>
                </c:pt>
                <c:pt idx="123">
                  <c:v>5666</c:v>
                </c:pt>
                <c:pt idx="124">
                  <c:v>5708</c:v>
                </c:pt>
                <c:pt idx="125">
                  <c:v>5750</c:v>
                </c:pt>
                <c:pt idx="126">
                  <c:v>5792</c:v>
                </c:pt>
                <c:pt idx="127">
                  <c:v>5834</c:v>
                </c:pt>
                <c:pt idx="128">
                  <c:v>5876</c:v>
                </c:pt>
                <c:pt idx="129">
                  <c:v>5918</c:v>
                </c:pt>
                <c:pt idx="130">
                  <c:v>5960</c:v>
                </c:pt>
                <c:pt idx="131">
                  <c:v>6002</c:v>
                </c:pt>
                <c:pt idx="132">
                  <c:v>6044</c:v>
                </c:pt>
                <c:pt idx="133">
                  <c:v>6086</c:v>
                </c:pt>
                <c:pt idx="134">
                  <c:v>6128</c:v>
                </c:pt>
                <c:pt idx="135">
                  <c:v>6170</c:v>
                </c:pt>
                <c:pt idx="136">
                  <c:v>6212</c:v>
                </c:pt>
                <c:pt idx="137">
                  <c:v>6254</c:v>
                </c:pt>
                <c:pt idx="138">
                  <c:v>6296</c:v>
                </c:pt>
                <c:pt idx="139">
                  <c:v>6338</c:v>
                </c:pt>
                <c:pt idx="140">
                  <c:v>6380</c:v>
                </c:pt>
                <c:pt idx="141">
                  <c:v>6422</c:v>
                </c:pt>
                <c:pt idx="142">
                  <c:v>6464</c:v>
                </c:pt>
                <c:pt idx="143">
                  <c:v>6506</c:v>
                </c:pt>
                <c:pt idx="144">
                  <c:v>6548</c:v>
                </c:pt>
                <c:pt idx="145">
                  <c:v>6590</c:v>
                </c:pt>
                <c:pt idx="146">
                  <c:v>6632</c:v>
                </c:pt>
                <c:pt idx="147">
                  <c:v>6674</c:v>
                </c:pt>
                <c:pt idx="148">
                  <c:v>6716</c:v>
                </c:pt>
                <c:pt idx="149">
                  <c:v>6758</c:v>
                </c:pt>
                <c:pt idx="150">
                  <c:v>6800</c:v>
                </c:pt>
                <c:pt idx="151">
                  <c:v>6842</c:v>
                </c:pt>
                <c:pt idx="152">
                  <c:v>6884</c:v>
                </c:pt>
                <c:pt idx="153">
                  <c:v>6926</c:v>
                </c:pt>
                <c:pt idx="154">
                  <c:v>6968</c:v>
                </c:pt>
                <c:pt idx="155">
                  <c:v>7010</c:v>
                </c:pt>
                <c:pt idx="156">
                  <c:v>7052</c:v>
                </c:pt>
                <c:pt idx="157">
                  <c:v>7094</c:v>
                </c:pt>
                <c:pt idx="158">
                  <c:v>7136</c:v>
                </c:pt>
                <c:pt idx="159">
                  <c:v>7178</c:v>
                </c:pt>
                <c:pt idx="160">
                  <c:v>7220</c:v>
                </c:pt>
                <c:pt idx="161">
                  <c:v>7262</c:v>
                </c:pt>
                <c:pt idx="162">
                  <c:v>7304</c:v>
                </c:pt>
                <c:pt idx="163">
                  <c:v>7346</c:v>
                </c:pt>
                <c:pt idx="164">
                  <c:v>7388</c:v>
                </c:pt>
                <c:pt idx="165">
                  <c:v>7430</c:v>
                </c:pt>
                <c:pt idx="166">
                  <c:v>7472</c:v>
                </c:pt>
                <c:pt idx="167">
                  <c:v>7514</c:v>
                </c:pt>
                <c:pt idx="168">
                  <c:v>7556</c:v>
                </c:pt>
                <c:pt idx="169">
                  <c:v>7598</c:v>
                </c:pt>
                <c:pt idx="170">
                  <c:v>7640</c:v>
                </c:pt>
                <c:pt idx="171">
                  <c:v>7682</c:v>
                </c:pt>
                <c:pt idx="172">
                  <c:v>7724</c:v>
                </c:pt>
                <c:pt idx="173">
                  <c:v>7766</c:v>
                </c:pt>
                <c:pt idx="174">
                  <c:v>7808</c:v>
                </c:pt>
                <c:pt idx="175">
                  <c:v>7850</c:v>
                </c:pt>
                <c:pt idx="176">
                  <c:v>7892</c:v>
                </c:pt>
                <c:pt idx="177">
                  <c:v>7934</c:v>
                </c:pt>
                <c:pt idx="178">
                  <c:v>7976</c:v>
                </c:pt>
                <c:pt idx="179">
                  <c:v>8018</c:v>
                </c:pt>
                <c:pt idx="180">
                  <c:v>8060</c:v>
                </c:pt>
                <c:pt idx="181">
                  <c:v>8102</c:v>
                </c:pt>
                <c:pt idx="182">
                  <c:v>8144</c:v>
                </c:pt>
                <c:pt idx="183">
                  <c:v>8186</c:v>
                </c:pt>
                <c:pt idx="184">
                  <c:v>8228</c:v>
                </c:pt>
                <c:pt idx="185">
                  <c:v>8270</c:v>
                </c:pt>
                <c:pt idx="186">
                  <c:v>8312</c:v>
                </c:pt>
                <c:pt idx="187">
                  <c:v>8354</c:v>
                </c:pt>
                <c:pt idx="188">
                  <c:v>8396</c:v>
                </c:pt>
                <c:pt idx="189">
                  <c:v>8438</c:v>
                </c:pt>
                <c:pt idx="190">
                  <c:v>8480</c:v>
                </c:pt>
                <c:pt idx="191">
                  <c:v>8522</c:v>
                </c:pt>
                <c:pt idx="192">
                  <c:v>8564</c:v>
                </c:pt>
                <c:pt idx="193">
                  <c:v>8606</c:v>
                </c:pt>
                <c:pt idx="194">
                  <c:v>8648</c:v>
                </c:pt>
                <c:pt idx="195">
                  <c:v>8690</c:v>
                </c:pt>
                <c:pt idx="196">
                  <c:v>8732</c:v>
                </c:pt>
                <c:pt idx="197">
                  <c:v>8774</c:v>
                </c:pt>
                <c:pt idx="198">
                  <c:v>8816</c:v>
                </c:pt>
                <c:pt idx="199">
                  <c:v>8858</c:v>
                </c:pt>
                <c:pt idx="200">
                  <c:v>8900</c:v>
                </c:pt>
                <c:pt idx="201">
                  <c:v>8942</c:v>
                </c:pt>
                <c:pt idx="202">
                  <c:v>8984</c:v>
                </c:pt>
                <c:pt idx="203">
                  <c:v>9026</c:v>
                </c:pt>
                <c:pt idx="204">
                  <c:v>9068</c:v>
                </c:pt>
                <c:pt idx="205">
                  <c:v>9110</c:v>
                </c:pt>
                <c:pt idx="206">
                  <c:v>9152</c:v>
                </c:pt>
                <c:pt idx="207">
                  <c:v>9194</c:v>
                </c:pt>
                <c:pt idx="208">
                  <c:v>9236</c:v>
                </c:pt>
                <c:pt idx="209">
                  <c:v>9278</c:v>
                </c:pt>
                <c:pt idx="210">
                  <c:v>9320</c:v>
                </c:pt>
                <c:pt idx="211">
                  <c:v>9362</c:v>
                </c:pt>
                <c:pt idx="212">
                  <c:v>9404</c:v>
                </c:pt>
                <c:pt idx="213">
                  <c:v>9446</c:v>
                </c:pt>
                <c:pt idx="214">
                  <c:v>9488</c:v>
                </c:pt>
                <c:pt idx="215">
                  <c:v>9530</c:v>
                </c:pt>
                <c:pt idx="216">
                  <c:v>9572</c:v>
                </c:pt>
                <c:pt idx="217">
                  <c:v>9614</c:v>
                </c:pt>
                <c:pt idx="218">
                  <c:v>9656</c:v>
                </c:pt>
                <c:pt idx="219">
                  <c:v>9698</c:v>
                </c:pt>
                <c:pt idx="220">
                  <c:v>9740</c:v>
                </c:pt>
                <c:pt idx="221">
                  <c:v>9782</c:v>
                </c:pt>
                <c:pt idx="222">
                  <c:v>9824</c:v>
                </c:pt>
                <c:pt idx="223">
                  <c:v>9866</c:v>
                </c:pt>
                <c:pt idx="224">
                  <c:v>9908</c:v>
                </c:pt>
                <c:pt idx="225">
                  <c:v>9950</c:v>
                </c:pt>
                <c:pt idx="226">
                  <c:v>9992</c:v>
                </c:pt>
                <c:pt idx="227">
                  <c:v>10034</c:v>
                </c:pt>
                <c:pt idx="228">
                  <c:v>10076</c:v>
                </c:pt>
                <c:pt idx="229">
                  <c:v>10118</c:v>
                </c:pt>
                <c:pt idx="230">
                  <c:v>10160</c:v>
                </c:pt>
                <c:pt idx="231">
                  <c:v>10202</c:v>
                </c:pt>
                <c:pt idx="232">
                  <c:v>10244</c:v>
                </c:pt>
                <c:pt idx="233">
                  <c:v>10286</c:v>
                </c:pt>
                <c:pt idx="234">
                  <c:v>10328</c:v>
                </c:pt>
                <c:pt idx="235">
                  <c:v>10370</c:v>
                </c:pt>
                <c:pt idx="236">
                  <c:v>10412</c:v>
                </c:pt>
                <c:pt idx="237">
                  <c:v>10454</c:v>
                </c:pt>
                <c:pt idx="238">
                  <c:v>10496</c:v>
                </c:pt>
                <c:pt idx="239">
                  <c:v>10538</c:v>
                </c:pt>
                <c:pt idx="240">
                  <c:v>10580</c:v>
                </c:pt>
                <c:pt idx="241">
                  <c:v>10622</c:v>
                </c:pt>
                <c:pt idx="242">
                  <c:v>10664</c:v>
                </c:pt>
                <c:pt idx="243">
                  <c:v>10706</c:v>
                </c:pt>
                <c:pt idx="244">
                  <c:v>10748</c:v>
                </c:pt>
                <c:pt idx="245">
                  <c:v>10790</c:v>
                </c:pt>
                <c:pt idx="246">
                  <c:v>10832</c:v>
                </c:pt>
                <c:pt idx="247">
                  <c:v>10874</c:v>
                </c:pt>
                <c:pt idx="248">
                  <c:v>10916</c:v>
                </c:pt>
                <c:pt idx="249">
                  <c:v>10958</c:v>
                </c:pt>
                <c:pt idx="250">
                  <c:v>11000</c:v>
                </c:pt>
                <c:pt idx="251">
                  <c:v>11042</c:v>
                </c:pt>
                <c:pt idx="252">
                  <c:v>11084</c:v>
                </c:pt>
                <c:pt idx="253">
                  <c:v>11126</c:v>
                </c:pt>
                <c:pt idx="254">
                  <c:v>11168</c:v>
                </c:pt>
                <c:pt idx="255">
                  <c:v>11210</c:v>
                </c:pt>
                <c:pt idx="256">
                  <c:v>11252</c:v>
                </c:pt>
                <c:pt idx="257">
                  <c:v>11294</c:v>
                </c:pt>
                <c:pt idx="258">
                  <c:v>11336</c:v>
                </c:pt>
                <c:pt idx="259">
                  <c:v>11378</c:v>
                </c:pt>
                <c:pt idx="260">
                  <c:v>11420</c:v>
                </c:pt>
                <c:pt idx="261">
                  <c:v>11462</c:v>
                </c:pt>
              </c:numCache>
            </c:numRef>
          </c:yVal>
          <c:smooth val="0"/>
          <c:extLst>
            <c:ext xmlns:c16="http://schemas.microsoft.com/office/drawing/2014/chart" uri="{C3380CC4-5D6E-409C-BE32-E72D297353CC}">
              <c16:uniqueId val="{00000003-B246-40DF-8122-F7290E41584C}"/>
            </c:ext>
          </c:extLst>
        </c:ser>
        <c:ser>
          <c:idx val="4"/>
          <c:order val="4"/>
          <c:tx>
            <c:strRef>
              <c:f>Timelines!$F$1</c:f>
              <c:strCache>
                <c:ptCount val="1"/>
                <c:pt idx="0">
                  <c:v>Target: Services</c:v>
                </c:pt>
              </c:strCache>
            </c:strRef>
          </c:tx>
          <c:spPr>
            <a:ln w="19050" cap="rnd">
              <a:solidFill>
                <a:schemeClr val="accent6">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Timelines!$F$2:$F$263</c:f>
              <c:numCache>
                <c:formatCode>General</c:formatCode>
                <c:ptCount val="262"/>
                <c:pt idx="0">
                  <c:v>0</c:v>
                </c:pt>
                <c:pt idx="1">
                  <c:v>47.6</c:v>
                </c:pt>
                <c:pt idx="2">
                  <c:v>95.2</c:v>
                </c:pt>
                <c:pt idx="3">
                  <c:v>142.79999999999998</c:v>
                </c:pt>
                <c:pt idx="4">
                  <c:v>190.4</c:v>
                </c:pt>
                <c:pt idx="5">
                  <c:v>238</c:v>
                </c:pt>
                <c:pt idx="6">
                  <c:v>285.59999999999997</c:v>
                </c:pt>
                <c:pt idx="7">
                  <c:v>333.2</c:v>
                </c:pt>
                <c:pt idx="8">
                  <c:v>380.8</c:v>
                </c:pt>
                <c:pt idx="9">
                  <c:v>428.4</c:v>
                </c:pt>
                <c:pt idx="10">
                  <c:v>476</c:v>
                </c:pt>
                <c:pt idx="11">
                  <c:v>523.6</c:v>
                </c:pt>
                <c:pt idx="12">
                  <c:v>571.19999999999993</c:v>
                </c:pt>
                <c:pt idx="13">
                  <c:v>618.79999999999995</c:v>
                </c:pt>
                <c:pt idx="14">
                  <c:v>666.4</c:v>
                </c:pt>
                <c:pt idx="15">
                  <c:v>714</c:v>
                </c:pt>
                <c:pt idx="16">
                  <c:v>761.6</c:v>
                </c:pt>
                <c:pt idx="17">
                  <c:v>809.19999999999993</c:v>
                </c:pt>
                <c:pt idx="18">
                  <c:v>856.8</c:v>
                </c:pt>
                <c:pt idx="19">
                  <c:v>904.4</c:v>
                </c:pt>
                <c:pt idx="20">
                  <c:v>952</c:v>
                </c:pt>
                <c:pt idx="21">
                  <c:v>999.6</c:v>
                </c:pt>
                <c:pt idx="22">
                  <c:v>1047.2</c:v>
                </c:pt>
                <c:pt idx="23">
                  <c:v>1094.8</c:v>
                </c:pt>
                <c:pt idx="24">
                  <c:v>1142.3999999999999</c:v>
                </c:pt>
                <c:pt idx="25">
                  <c:v>1190</c:v>
                </c:pt>
                <c:pt idx="26">
                  <c:v>1237.5999999999999</c:v>
                </c:pt>
                <c:pt idx="27">
                  <c:v>1285.2</c:v>
                </c:pt>
                <c:pt idx="28">
                  <c:v>1332.8</c:v>
                </c:pt>
                <c:pt idx="29">
                  <c:v>1380.3999999999999</c:v>
                </c:pt>
                <c:pt idx="30">
                  <c:v>1428</c:v>
                </c:pt>
                <c:pt idx="31">
                  <c:v>1475.6</c:v>
                </c:pt>
                <c:pt idx="32">
                  <c:v>1523.2</c:v>
                </c:pt>
                <c:pt idx="33">
                  <c:v>1570.8</c:v>
                </c:pt>
                <c:pt idx="34">
                  <c:v>1618.3999999999999</c:v>
                </c:pt>
                <c:pt idx="35">
                  <c:v>1666</c:v>
                </c:pt>
                <c:pt idx="36">
                  <c:v>1713.6</c:v>
                </c:pt>
                <c:pt idx="37">
                  <c:v>1761.2</c:v>
                </c:pt>
                <c:pt idx="38">
                  <c:v>1808.8</c:v>
                </c:pt>
                <c:pt idx="39">
                  <c:v>1856.3999999999999</c:v>
                </c:pt>
                <c:pt idx="40">
                  <c:v>1904</c:v>
                </c:pt>
                <c:pt idx="41">
                  <c:v>1951.6</c:v>
                </c:pt>
                <c:pt idx="42">
                  <c:v>1999.2</c:v>
                </c:pt>
                <c:pt idx="43">
                  <c:v>2046.8</c:v>
                </c:pt>
                <c:pt idx="44">
                  <c:v>2094.4</c:v>
                </c:pt>
                <c:pt idx="45">
                  <c:v>2142</c:v>
                </c:pt>
                <c:pt idx="46">
                  <c:v>2189.6</c:v>
                </c:pt>
                <c:pt idx="47">
                  <c:v>2237.1999999999998</c:v>
                </c:pt>
                <c:pt idx="48">
                  <c:v>2284.7999999999997</c:v>
                </c:pt>
                <c:pt idx="49">
                  <c:v>2332.4</c:v>
                </c:pt>
                <c:pt idx="50">
                  <c:v>2380</c:v>
                </c:pt>
                <c:pt idx="51">
                  <c:v>2427.6</c:v>
                </c:pt>
                <c:pt idx="52">
                  <c:v>2475.1999999999998</c:v>
                </c:pt>
                <c:pt idx="53">
                  <c:v>2522.7999999999997</c:v>
                </c:pt>
                <c:pt idx="54">
                  <c:v>2570.4</c:v>
                </c:pt>
                <c:pt idx="55">
                  <c:v>2618</c:v>
                </c:pt>
                <c:pt idx="56">
                  <c:v>2665.6</c:v>
                </c:pt>
                <c:pt idx="57">
                  <c:v>2713.2</c:v>
                </c:pt>
                <c:pt idx="58">
                  <c:v>2760.7999999999997</c:v>
                </c:pt>
                <c:pt idx="59">
                  <c:v>2808.4</c:v>
                </c:pt>
                <c:pt idx="60">
                  <c:v>2856</c:v>
                </c:pt>
                <c:pt idx="61">
                  <c:v>2903.6</c:v>
                </c:pt>
                <c:pt idx="62">
                  <c:v>2951.2</c:v>
                </c:pt>
                <c:pt idx="63">
                  <c:v>2998.7999999999997</c:v>
                </c:pt>
                <c:pt idx="64">
                  <c:v>3046.4</c:v>
                </c:pt>
                <c:pt idx="65">
                  <c:v>3094</c:v>
                </c:pt>
                <c:pt idx="66">
                  <c:v>3141.6</c:v>
                </c:pt>
                <c:pt idx="67">
                  <c:v>3189.2</c:v>
                </c:pt>
                <c:pt idx="68">
                  <c:v>3236.7999999999997</c:v>
                </c:pt>
                <c:pt idx="69">
                  <c:v>3284.4</c:v>
                </c:pt>
                <c:pt idx="70">
                  <c:v>3332</c:v>
                </c:pt>
                <c:pt idx="71">
                  <c:v>3379.6</c:v>
                </c:pt>
                <c:pt idx="72">
                  <c:v>3427.2</c:v>
                </c:pt>
                <c:pt idx="73">
                  <c:v>3474.7999999999997</c:v>
                </c:pt>
                <c:pt idx="74">
                  <c:v>3522.4</c:v>
                </c:pt>
                <c:pt idx="75">
                  <c:v>3570</c:v>
                </c:pt>
                <c:pt idx="76">
                  <c:v>3617.6</c:v>
                </c:pt>
                <c:pt idx="77">
                  <c:v>3665.2</c:v>
                </c:pt>
                <c:pt idx="78">
                  <c:v>3712.7999999999997</c:v>
                </c:pt>
                <c:pt idx="79">
                  <c:v>3760.4</c:v>
                </c:pt>
                <c:pt idx="80">
                  <c:v>3808</c:v>
                </c:pt>
                <c:pt idx="81">
                  <c:v>3855.6</c:v>
                </c:pt>
                <c:pt idx="82">
                  <c:v>3903.2</c:v>
                </c:pt>
                <c:pt idx="83">
                  <c:v>3950.7999999999997</c:v>
                </c:pt>
                <c:pt idx="84">
                  <c:v>3998.4</c:v>
                </c:pt>
                <c:pt idx="85">
                  <c:v>4046</c:v>
                </c:pt>
                <c:pt idx="86">
                  <c:v>4093.6</c:v>
                </c:pt>
                <c:pt idx="87">
                  <c:v>4141.2</c:v>
                </c:pt>
                <c:pt idx="88">
                  <c:v>4188.8</c:v>
                </c:pt>
                <c:pt idx="89">
                  <c:v>4236.3999999999996</c:v>
                </c:pt>
                <c:pt idx="90">
                  <c:v>4284</c:v>
                </c:pt>
                <c:pt idx="91">
                  <c:v>4331.5999999999995</c:v>
                </c:pt>
                <c:pt idx="92">
                  <c:v>4379.2</c:v>
                </c:pt>
                <c:pt idx="93">
                  <c:v>4426.8</c:v>
                </c:pt>
                <c:pt idx="94">
                  <c:v>4474.3999999999996</c:v>
                </c:pt>
                <c:pt idx="95">
                  <c:v>4522</c:v>
                </c:pt>
                <c:pt idx="96">
                  <c:v>4569.5999999999995</c:v>
                </c:pt>
                <c:pt idx="97">
                  <c:v>4617.2</c:v>
                </c:pt>
                <c:pt idx="98">
                  <c:v>4664.8</c:v>
                </c:pt>
                <c:pt idx="99">
                  <c:v>4712.3999999999996</c:v>
                </c:pt>
                <c:pt idx="100">
                  <c:v>4760</c:v>
                </c:pt>
                <c:pt idx="101">
                  <c:v>4807.5999999999995</c:v>
                </c:pt>
                <c:pt idx="102">
                  <c:v>4855.2</c:v>
                </c:pt>
                <c:pt idx="103">
                  <c:v>4902.8</c:v>
                </c:pt>
                <c:pt idx="104">
                  <c:v>4950.3999999999996</c:v>
                </c:pt>
                <c:pt idx="105">
                  <c:v>4998</c:v>
                </c:pt>
                <c:pt idx="106">
                  <c:v>5045.5999999999995</c:v>
                </c:pt>
                <c:pt idx="107">
                  <c:v>5093.2</c:v>
                </c:pt>
                <c:pt idx="108">
                  <c:v>5140.8</c:v>
                </c:pt>
                <c:pt idx="109">
                  <c:v>5188.3999999999996</c:v>
                </c:pt>
                <c:pt idx="110">
                  <c:v>5236</c:v>
                </c:pt>
                <c:pt idx="111">
                  <c:v>5283.5999999999995</c:v>
                </c:pt>
                <c:pt idx="112">
                  <c:v>5331.2</c:v>
                </c:pt>
                <c:pt idx="113">
                  <c:v>5378.8</c:v>
                </c:pt>
                <c:pt idx="114">
                  <c:v>5426.4</c:v>
                </c:pt>
                <c:pt idx="115">
                  <c:v>5474</c:v>
                </c:pt>
                <c:pt idx="116">
                  <c:v>5521.5999999999995</c:v>
                </c:pt>
                <c:pt idx="117">
                  <c:v>5569.2</c:v>
                </c:pt>
                <c:pt idx="118">
                  <c:v>5616.8</c:v>
                </c:pt>
                <c:pt idx="119">
                  <c:v>5664.4</c:v>
                </c:pt>
                <c:pt idx="120">
                  <c:v>5712</c:v>
                </c:pt>
                <c:pt idx="121">
                  <c:v>5759.5999999999995</c:v>
                </c:pt>
                <c:pt idx="122">
                  <c:v>5807.2</c:v>
                </c:pt>
                <c:pt idx="123">
                  <c:v>5854.8</c:v>
                </c:pt>
                <c:pt idx="124">
                  <c:v>5902.4</c:v>
                </c:pt>
                <c:pt idx="125">
                  <c:v>5950</c:v>
                </c:pt>
                <c:pt idx="126">
                  <c:v>5997.5999999999995</c:v>
                </c:pt>
                <c:pt idx="127">
                  <c:v>6045.2</c:v>
                </c:pt>
                <c:pt idx="128">
                  <c:v>6092.8</c:v>
                </c:pt>
                <c:pt idx="129">
                  <c:v>6140.4</c:v>
                </c:pt>
                <c:pt idx="130">
                  <c:v>6188</c:v>
                </c:pt>
                <c:pt idx="131">
                  <c:v>6235.5999999999995</c:v>
                </c:pt>
                <c:pt idx="132">
                  <c:v>6283.2</c:v>
                </c:pt>
                <c:pt idx="133">
                  <c:v>6330.8</c:v>
                </c:pt>
                <c:pt idx="134">
                  <c:v>6378.4</c:v>
                </c:pt>
                <c:pt idx="135">
                  <c:v>6426</c:v>
                </c:pt>
                <c:pt idx="136">
                  <c:v>6473.5999999999995</c:v>
                </c:pt>
                <c:pt idx="137">
                  <c:v>6521.2</c:v>
                </c:pt>
                <c:pt idx="138">
                  <c:v>6568.8</c:v>
                </c:pt>
                <c:pt idx="139">
                  <c:v>6616.4</c:v>
                </c:pt>
                <c:pt idx="140">
                  <c:v>6664</c:v>
                </c:pt>
                <c:pt idx="141">
                  <c:v>6711.5999999999995</c:v>
                </c:pt>
                <c:pt idx="142">
                  <c:v>6759.2</c:v>
                </c:pt>
                <c:pt idx="143">
                  <c:v>6806.8</c:v>
                </c:pt>
                <c:pt idx="144">
                  <c:v>6854.4</c:v>
                </c:pt>
                <c:pt idx="145">
                  <c:v>6902</c:v>
                </c:pt>
                <c:pt idx="146">
                  <c:v>6949.5999999999995</c:v>
                </c:pt>
                <c:pt idx="147">
                  <c:v>6997.2</c:v>
                </c:pt>
                <c:pt idx="148">
                  <c:v>7044.8</c:v>
                </c:pt>
                <c:pt idx="149">
                  <c:v>7092.4</c:v>
                </c:pt>
                <c:pt idx="150">
                  <c:v>7140</c:v>
                </c:pt>
                <c:pt idx="151">
                  <c:v>7187.5999999999995</c:v>
                </c:pt>
                <c:pt idx="152">
                  <c:v>7235.2</c:v>
                </c:pt>
                <c:pt idx="153">
                  <c:v>7282.8</c:v>
                </c:pt>
                <c:pt idx="154">
                  <c:v>7330.4</c:v>
                </c:pt>
                <c:pt idx="155">
                  <c:v>7378</c:v>
                </c:pt>
                <c:pt idx="156">
                  <c:v>7425.5999999999995</c:v>
                </c:pt>
                <c:pt idx="157">
                  <c:v>7473.2</c:v>
                </c:pt>
                <c:pt idx="158">
                  <c:v>7520.8</c:v>
                </c:pt>
                <c:pt idx="159">
                  <c:v>7568.4</c:v>
                </c:pt>
                <c:pt idx="160">
                  <c:v>7616</c:v>
                </c:pt>
                <c:pt idx="161">
                  <c:v>7663.5999999999995</c:v>
                </c:pt>
                <c:pt idx="162">
                  <c:v>7711.2</c:v>
                </c:pt>
                <c:pt idx="163">
                  <c:v>7758.8</c:v>
                </c:pt>
                <c:pt idx="164">
                  <c:v>7806.4</c:v>
                </c:pt>
                <c:pt idx="165">
                  <c:v>7854</c:v>
                </c:pt>
                <c:pt idx="166">
                  <c:v>7901.5999999999995</c:v>
                </c:pt>
                <c:pt idx="167">
                  <c:v>7949.2</c:v>
                </c:pt>
                <c:pt idx="168">
                  <c:v>7996.8</c:v>
                </c:pt>
                <c:pt idx="169">
                  <c:v>8044.4</c:v>
                </c:pt>
                <c:pt idx="170">
                  <c:v>8092</c:v>
                </c:pt>
                <c:pt idx="171">
                  <c:v>8139.5999999999995</c:v>
                </c:pt>
                <c:pt idx="172">
                  <c:v>8187.2</c:v>
                </c:pt>
                <c:pt idx="173">
                  <c:v>8234.7999999999993</c:v>
                </c:pt>
                <c:pt idx="174">
                  <c:v>8282.4</c:v>
                </c:pt>
                <c:pt idx="175">
                  <c:v>8330</c:v>
                </c:pt>
                <c:pt idx="176">
                  <c:v>8377.6</c:v>
                </c:pt>
                <c:pt idx="177">
                  <c:v>8425.1999999999989</c:v>
                </c:pt>
                <c:pt idx="178">
                  <c:v>8472.7999999999993</c:v>
                </c:pt>
                <c:pt idx="179">
                  <c:v>8520.4</c:v>
                </c:pt>
                <c:pt idx="180">
                  <c:v>8568</c:v>
                </c:pt>
                <c:pt idx="181">
                  <c:v>8615.6</c:v>
                </c:pt>
                <c:pt idx="182">
                  <c:v>8663.1999999999989</c:v>
                </c:pt>
                <c:pt idx="183">
                  <c:v>8710.7999999999993</c:v>
                </c:pt>
                <c:pt idx="184">
                  <c:v>8758.4</c:v>
                </c:pt>
                <c:pt idx="185">
                  <c:v>8806</c:v>
                </c:pt>
                <c:pt idx="186">
                  <c:v>8853.6</c:v>
                </c:pt>
                <c:pt idx="187">
                  <c:v>8901.1999999999989</c:v>
                </c:pt>
                <c:pt idx="188">
                  <c:v>8948.7999999999993</c:v>
                </c:pt>
                <c:pt idx="189">
                  <c:v>8996.4</c:v>
                </c:pt>
                <c:pt idx="190">
                  <c:v>9044</c:v>
                </c:pt>
                <c:pt idx="191">
                  <c:v>9091.6</c:v>
                </c:pt>
                <c:pt idx="192">
                  <c:v>9139.1999999999989</c:v>
                </c:pt>
                <c:pt idx="193">
                  <c:v>9186.7999999999993</c:v>
                </c:pt>
                <c:pt idx="194">
                  <c:v>9234.4</c:v>
                </c:pt>
                <c:pt idx="195">
                  <c:v>9282</c:v>
                </c:pt>
                <c:pt idx="196">
                  <c:v>9329.6</c:v>
                </c:pt>
                <c:pt idx="197">
                  <c:v>9377.1999999999989</c:v>
                </c:pt>
                <c:pt idx="198">
                  <c:v>9424.7999999999993</c:v>
                </c:pt>
                <c:pt idx="199">
                  <c:v>9472.4</c:v>
                </c:pt>
                <c:pt idx="200">
                  <c:v>9520</c:v>
                </c:pt>
                <c:pt idx="201">
                  <c:v>9567.6</c:v>
                </c:pt>
                <c:pt idx="202">
                  <c:v>9615.1999999999989</c:v>
                </c:pt>
                <c:pt idx="203">
                  <c:v>9662.7999999999993</c:v>
                </c:pt>
                <c:pt idx="204">
                  <c:v>9710.4</c:v>
                </c:pt>
                <c:pt idx="205">
                  <c:v>9758</c:v>
                </c:pt>
                <c:pt idx="206">
                  <c:v>9805.6</c:v>
                </c:pt>
                <c:pt idx="207">
                  <c:v>9853.1999999999989</c:v>
                </c:pt>
                <c:pt idx="208">
                  <c:v>9900.7999999999993</c:v>
                </c:pt>
                <c:pt idx="209">
                  <c:v>9948.4</c:v>
                </c:pt>
                <c:pt idx="210">
                  <c:v>9996</c:v>
                </c:pt>
                <c:pt idx="211">
                  <c:v>10043.6</c:v>
                </c:pt>
                <c:pt idx="212">
                  <c:v>10091.199999999999</c:v>
                </c:pt>
                <c:pt idx="213">
                  <c:v>10138.799999999999</c:v>
                </c:pt>
                <c:pt idx="214">
                  <c:v>10186.4</c:v>
                </c:pt>
                <c:pt idx="215">
                  <c:v>10234</c:v>
                </c:pt>
                <c:pt idx="216">
                  <c:v>10281.6</c:v>
                </c:pt>
                <c:pt idx="217">
                  <c:v>10329.199999999999</c:v>
                </c:pt>
                <c:pt idx="218">
                  <c:v>10376.799999999999</c:v>
                </c:pt>
                <c:pt idx="219">
                  <c:v>10424.4</c:v>
                </c:pt>
                <c:pt idx="220">
                  <c:v>10472</c:v>
                </c:pt>
                <c:pt idx="221">
                  <c:v>10519.6</c:v>
                </c:pt>
                <c:pt idx="222">
                  <c:v>10567.199999999999</c:v>
                </c:pt>
                <c:pt idx="223">
                  <c:v>10614.8</c:v>
                </c:pt>
                <c:pt idx="224">
                  <c:v>10662.4</c:v>
                </c:pt>
                <c:pt idx="225">
                  <c:v>10710</c:v>
                </c:pt>
                <c:pt idx="226">
                  <c:v>10757.6</c:v>
                </c:pt>
                <c:pt idx="227">
                  <c:v>10805.199999999999</c:v>
                </c:pt>
                <c:pt idx="228">
                  <c:v>10852.8</c:v>
                </c:pt>
                <c:pt idx="229">
                  <c:v>10900.4</c:v>
                </c:pt>
                <c:pt idx="230">
                  <c:v>10948</c:v>
                </c:pt>
                <c:pt idx="231">
                  <c:v>10995.6</c:v>
                </c:pt>
                <c:pt idx="232">
                  <c:v>11043.199999999999</c:v>
                </c:pt>
                <c:pt idx="233">
                  <c:v>11090.8</c:v>
                </c:pt>
                <c:pt idx="234">
                  <c:v>11138.4</c:v>
                </c:pt>
                <c:pt idx="235">
                  <c:v>11186</c:v>
                </c:pt>
                <c:pt idx="236">
                  <c:v>11233.6</c:v>
                </c:pt>
                <c:pt idx="237">
                  <c:v>11281.199999999999</c:v>
                </c:pt>
                <c:pt idx="238">
                  <c:v>11328.8</c:v>
                </c:pt>
                <c:pt idx="239">
                  <c:v>11376.4</c:v>
                </c:pt>
                <c:pt idx="240">
                  <c:v>11424</c:v>
                </c:pt>
                <c:pt idx="241">
                  <c:v>11471.6</c:v>
                </c:pt>
                <c:pt idx="242">
                  <c:v>11519.199999999999</c:v>
                </c:pt>
                <c:pt idx="243">
                  <c:v>11566.8</c:v>
                </c:pt>
                <c:pt idx="244">
                  <c:v>11614.4</c:v>
                </c:pt>
                <c:pt idx="245">
                  <c:v>11662</c:v>
                </c:pt>
                <c:pt idx="246">
                  <c:v>11709.6</c:v>
                </c:pt>
                <c:pt idx="247">
                  <c:v>11757.199999999999</c:v>
                </c:pt>
                <c:pt idx="248">
                  <c:v>11804.8</c:v>
                </c:pt>
                <c:pt idx="249">
                  <c:v>11852.4</c:v>
                </c:pt>
                <c:pt idx="250">
                  <c:v>11900</c:v>
                </c:pt>
                <c:pt idx="251">
                  <c:v>11947.6</c:v>
                </c:pt>
                <c:pt idx="252">
                  <c:v>11995.199999999999</c:v>
                </c:pt>
                <c:pt idx="253">
                  <c:v>12042.8</c:v>
                </c:pt>
                <c:pt idx="254">
                  <c:v>12090.4</c:v>
                </c:pt>
                <c:pt idx="255">
                  <c:v>12138</c:v>
                </c:pt>
                <c:pt idx="256">
                  <c:v>12185.6</c:v>
                </c:pt>
                <c:pt idx="257">
                  <c:v>12233.199999999999</c:v>
                </c:pt>
                <c:pt idx="258">
                  <c:v>12280.8</c:v>
                </c:pt>
                <c:pt idx="259">
                  <c:v>12328.4</c:v>
                </c:pt>
                <c:pt idx="260">
                  <c:v>12376</c:v>
                </c:pt>
                <c:pt idx="261">
                  <c:v>12423.6</c:v>
                </c:pt>
              </c:numCache>
            </c:numRef>
          </c:yVal>
          <c:smooth val="0"/>
          <c:extLst>
            <c:ext xmlns:c16="http://schemas.microsoft.com/office/drawing/2014/chart" uri="{C3380CC4-5D6E-409C-BE32-E72D297353CC}">
              <c16:uniqueId val="{00000004-B246-40DF-8122-F7290E41584C}"/>
            </c:ext>
          </c:extLst>
        </c:ser>
        <c:ser>
          <c:idx val="5"/>
          <c:order val="5"/>
          <c:tx>
            <c:strRef>
              <c:f>Timelines!$G$1</c:f>
              <c:strCache>
                <c:ptCount val="1"/>
                <c:pt idx="0">
                  <c:v>Target: System Size</c:v>
                </c:pt>
              </c:strCache>
            </c:strRef>
          </c:tx>
          <c:spPr>
            <a:ln w="19050" cap="rnd">
              <a:solidFill>
                <a:schemeClr val="accent1">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Timelines!$G$2:$G$263</c:f>
              <c:numCache>
                <c:formatCode>0</c:formatCode>
                <c:ptCount val="262"/>
                <c:pt idx="0">
                  <c:v>500</c:v>
                </c:pt>
                <c:pt idx="1">
                  <c:v>494.4</c:v>
                </c:pt>
                <c:pt idx="2">
                  <c:v>488.8</c:v>
                </c:pt>
                <c:pt idx="3">
                  <c:v>483.20000000000005</c:v>
                </c:pt>
                <c:pt idx="4">
                  <c:v>477.6</c:v>
                </c:pt>
                <c:pt idx="5">
                  <c:v>472</c:v>
                </c:pt>
                <c:pt idx="6">
                  <c:v>466.40000000000003</c:v>
                </c:pt>
                <c:pt idx="7">
                  <c:v>460.8</c:v>
                </c:pt>
                <c:pt idx="8">
                  <c:v>455.2</c:v>
                </c:pt>
                <c:pt idx="9">
                  <c:v>449.6</c:v>
                </c:pt>
                <c:pt idx="10">
                  <c:v>444</c:v>
                </c:pt>
                <c:pt idx="11">
                  <c:v>438.4</c:v>
                </c:pt>
                <c:pt idx="12">
                  <c:v>432.80000000000007</c:v>
                </c:pt>
                <c:pt idx="13">
                  <c:v>427.20000000000005</c:v>
                </c:pt>
                <c:pt idx="14">
                  <c:v>421.6</c:v>
                </c:pt>
                <c:pt idx="15">
                  <c:v>416</c:v>
                </c:pt>
                <c:pt idx="16">
                  <c:v>410.4</c:v>
                </c:pt>
                <c:pt idx="17">
                  <c:v>404.80000000000007</c:v>
                </c:pt>
                <c:pt idx="18">
                  <c:v>399.20000000000005</c:v>
                </c:pt>
                <c:pt idx="19">
                  <c:v>393.6</c:v>
                </c:pt>
                <c:pt idx="20">
                  <c:v>388</c:v>
                </c:pt>
                <c:pt idx="21">
                  <c:v>382.4</c:v>
                </c:pt>
                <c:pt idx="22">
                  <c:v>376.79999999999995</c:v>
                </c:pt>
                <c:pt idx="23">
                  <c:v>371.20000000000005</c:v>
                </c:pt>
                <c:pt idx="24">
                  <c:v>365.60000000000014</c:v>
                </c:pt>
                <c:pt idx="25">
                  <c:v>360</c:v>
                </c:pt>
                <c:pt idx="26">
                  <c:v>354.40000000000009</c:v>
                </c:pt>
                <c:pt idx="27">
                  <c:v>348.79999999999995</c:v>
                </c:pt>
                <c:pt idx="28">
                  <c:v>343.20000000000005</c:v>
                </c:pt>
                <c:pt idx="29">
                  <c:v>337.60000000000014</c:v>
                </c:pt>
                <c:pt idx="30">
                  <c:v>332</c:v>
                </c:pt>
                <c:pt idx="31">
                  <c:v>326.40000000000009</c:v>
                </c:pt>
                <c:pt idx="32">
                  <c:v>320.79999999999995</c:v>
                </c:pt>
                <c:pt idx="33">
                  <c:v>315.20000000000005</c:v>
                </c:pt>
                <c:pt idx="34">
                  <c:v>309.60000000000014</c:v>
                </c:pt>
                <c:pt idx="35">
                  <c:v>304</c:v>
                </c:pt>
                <c:pt idx="36">
                  <c:v>298.40000000000009</c:v>
                </c:pt>
                <c:pt idx="37">
                  <c:v>292.79999999999995</c:v>
                </c:pt>
                <c:pt idx="38">
                  <c:v>287.20000000000005</c:v>
                </c:pt>
                <c:pt idx="39">
                  <c:v>281.60000000000014</c:v>
                </c:pt>
                <c:pt idx="40">
                  <c:v>276</c:v>
                </c:pt>
                <c:pt idx="41">
                  <c:v>270.40000000000009</c:v>
                </c:pt>
                <c:pt idx="42">
                  <c:v>264.79999999999995</c:v>
                </c:pt>
                <c:pt idx="43">
                  <c:v>259.20000000000005</c:v>
                </c:pt>
                <c:pt idx="44">
                  <c:v>253.59999999999991</c:v>
                </c:pt>
                <c:pt idx="45">
                  <c:v>248</c:v>
                </c:pt>
                <c:pt idx="46">
                  <c:v>242.40000000000009</c:v>
                </c:pt>
                <c:pt idx="47">
                  <c:v>236.80000000000018</c:v>
                </c:pt>
                <c:pt idx="48">
                  <c:v>231.20000000000027</c:v>
                </c:pt>
                <c:pt idx="49">
                  <c:v>225.59999999999991</c:v>
                </c:pt>
                <c:pt idx="50">
                  <c:v>220</c:v>
                </c:pt>
                <c:pt idx="51">
                  <c:v>214.40000000000009</c:v>
                </c:pt>
                <c:pt idx="52">
                  <c:v>208.80000000000018</c:v>
                </c:pt>
                <c:pt idx="53">
                  <c:v>203.20000000000027</c:v>
                </c:pt>
                <c:pt idx="54">
                  <c:v>197.59999999999991</c:v>
                </c:pt>
                <c:pt idx="55">
                  <c:v>192</c:v>
                </c:pt>
                <c:pt idx="56">
                  <c:v>186.40000000000009</c:v>
                </c:pt>
                <c:pt idx="57">
                  <c:v>180.80000000000018</c:v>
                </c:pt>
                <c:pt idx="58">
                  <c:v>175.20000000000027</c:v>
                </c:pt>
                <c:pt idx="59">
                  <c:v>169.59999999999991</c:v>
                </c:pt>
                <c:pt idx="60">
                  <c:v>164</c:v>
                </c:pt>
                <c:pt idx="61">
                  <c:v>158.40000000000009</c:v>
                </c:pt>
                <c:pt idx="62">
                  <c:v>152.80000000000018</c:v>
                </c:pt>
                <c:pt idx="63">
                  <c:v>147.20000000000027</c:v>
                </c:pt>
                <c:pt idx="64">
                  <c:v>141.59999999999991</c:v>
                </c:pt>
                <c:pt idx="65">
                  <c:v>136</c:v>
                </c:pt>
                <c:pt idx="66">
                  <c:v>130.40000000000009</c:v>
                </c:pt>
                <c:pt idx="67">
                  <c:v>124.80000000000018</c:v>
                </c:pt>
                <c:pt idx="68">
                  <c:v>119.20000000000027</c:v>
                </c:pt>
                <c:pt idx="69">
                  <c:v>113.59999999999991</c:v>
                </c:pt>
                <c:pt idx="70">
                  <c:v>108</c:v>
                </c:pt>
                <c:pt idx="71">
                  <c:v>102.40000000000009</c:v>
                </c:pt>
                <c:pt idx="72">
                  <c:v>96.800000000000182</c:v>
                </c:pt>
                <c:pt idx="73">
                  <c:v>91.200000000000273</c:v>
                </c:pt>
                <c:pt idx="74">
                  <c:v>85.599999999999909</c:v>
                </c:pt>
                <c:pt idx="75">
                  <c:v>80</c:v>
                </c:pt>
                <c:pt idx="76">
                  <c:v>74.400000000000091</c:v>
                </c:pt>
                <c:pt idx="77">
                  <c:v>68.800000000000182</c:v>
                </c:pt>
                <c:pt idx="78">
                  <c:v>63.200000000000273</c:v>
                </c:pt>
                <c:pt idx="79">
                  <c:v>57.599999999999909</c:v>
                </c:pt>
                <c:pt idx="80">
                  <c:v>52</c:v>
                </c:pt>
                <c:pt idx="81">
                  <c:v>46.400000000000091</c:v>
                </c:pt>
                <c:pt idx="82">
                  <c:v>40.800000000000182</c:v>
                </c:pt>
                <c:pt idx="83">
                  <c:v>35.200000000000273</c:v>
                </c:pt>
                <c:pt idx="84">
                  <c:v>29.599999999999909</c:v>
                </c:pt>
                <c:pt idx="85">
                  <c:v>24</c:v>
                </c:pt>
                <c:pt idx="86">
                  <c:v>18.400000000000091</c:v>
                </c:pt>
                <c:pt idx="87">
                  <c:v>12.800000000000182</c:v>
                </c:pt>
                <c:pt idx="88">
                  <c:v>7.1999999999998181</c:v>
                </c:pt>
                <c:pt idx="89">
                  <c:v>1.6000000000003638</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numCache>
            </c:numRef>
          </c:yVal>
          <c:smooth val="0"/>
          <c:extLst>
            <c:ext xmlns:c16="http://schemas.microsoft.com/office/drawing/2014/chart" uri="{C3380CC4-5D6E-409C-BE32-E72D297353CC}">
              <c16:uniqueId val="{00000005-B246-40DF-8122-F7290E41584C}"/>
            </c:ext>
          </c:extLst>
        </c:ser>
        <c:dLbls>
          <c:showLegendKey val="0"/>
          <c:showVal val="0"/>
          <c:showCatName val="0"/>
          <c:showSerName val="0"/>
          <c:showPercent val="0"/>
          <c:showBubbleSize val="0"/>
        </c:dLbls>
        <c:axId val="1262314368"/>
        <c:axId val="1262312928"/>
      </c:scatterChart>
      <c:valAx>
        <c:axId val="1262314368"/>
        <c:scaling>
          <c:orientation val="minMax"/>
          <c:max val="18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2928"/>
        <c:crosses val="autoZero"/>
        <c:crossBetween val="midCat"/>
        <c:majorUnit val="365"/>
      </c:valAx>
      <c:valAx>
        <c:axId val="126231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PBIs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4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Benchmark Data</c:v>
          </c:tx>
          <c:spPr>
            <a:ln w="38100" cap="rnd">
              <a:noFill/>
              <a:round/>
            </a:ln>
            <a:effectLst/>
          </c:spPr>
          <c:marker>
            <c:symbol val="circle"/>
            <c:size val="5"/>
            <c:spPr>
              <a:solidFill>
                <a:schemeClr val="accent1"/>
              </a:solidFill>
              <a:ln w="9525">
                <a:solidFill>
                  <a:schemeClr val="accent1"/>
                </a:solidFill>
              </a:ln>
              <a:effectLst/>
            </c:spPr>
          </c:marker>
          <c:xVal>
            <c:numRef>
              <c:f>'Benchmark filtered'!$D$2:$D$2185</c:f>
              <c:numCache>
                <c:formatCode>General</c:formatCode>
                <c:ptCount val="2170"/>
                <c:pt idx="0">
                  <c:v>180.25800000000001</c:v>
                </c:pt>
                <c:pt idx="1">
                  <c:v>283.42200000000003</c:v>
                </c:pt>
                <c:pt idx="2">
                  <c:v>148.76499999999999</c:v>
                </c:pt>
                <c:pt idx="3">
                  <c:v>452.83</c:v>
                </c:pt>
                <c:pt idx="4">
                  <c:v>970.58799999999997</c:v>
                </c:pt>
                <c:pt idx="5">
                  <c:v>970.58799999999997</c:v>
                </c:pt>
                <c:pt idx="6">
                  <c:v>714.28599999999994</c:v>
                </c:pt>
                <c:pt idx="7">
                  <c:v>26.885000000000002</c:v>
                </c:pt>
                <c:pt idx="8">
                  <c:v>1857.143</c:v>
                </c:pt>
                <c:pt idx="9">
                  <c:v>285.714</c:v>
                </c:pt>
                <c:pt idx="10">
                  <c:v>1166.6669999999999</c:v>
                </c:pt>
                <c:pt idx="11">
                  <c:v>197.08</c:v>
                </c:pt>
                <c:pt idx="12">
                  <c:v>1535.1559999999999</c:v>
                </c:pt>
                <c:pt idx="13">
                  <c:v>251.232</c:v>
                </c:pt>
                <c:pt idx="14">
                  <c:v>250</c:v>
                </c:pt>
                <c:pt idx="15">
                  <c:v>200</c:v>
                </c:pt>
                <c:pt idx="16">
                  <c:v>733.33299999999997</c:v>
                </c:pt>
                <c:pt idx="17">
                  <c:v>1184.211</c:v>
                </c:pt>
                <c:pt idx="18">
                  <c:v>430904.76199999999</c:v>
                </c:pt>
                <c:pt idx="19">
                  <c:v>12000</c:v>
                </c:pt>
                <c:pt idx="20">
                  <c:v>1304.348</c:v>
                </c:pt>
                <c:pt idx="21">
                  <c:v>1476.19</c:v>
                </c:pt>
                <c:pt idx="22">
                  <c:v>3666.6669999999999</c:v>
                </c:pt>
                <c:pt idx="23">
                  <c:v>10666.666999999999</c:v>
                </c:pt>
                <c:pt idx="24">
                  <c:v>10666.666999999999</c:v>
                </c:pt>
                <c:pt idx="25">
                  <c:v>8400</c:v>
                </c:pt>
                <c:pt idx="26">
                  <c:v>11013.333000000001</c:v>
                </c:pt>
                <c:pt idx="27">
                  <c:v>1285.7139999999999</c:v>
                </c:pt>
                <c:pt idx="28">
                  <c:v>40000</c:v>
                </c:pt>
                <c:pt idx="29">
                  <c:v>22750</c:v>
                </c:pt>
                <c:pt idx="30">
                  <c:v>41000</c:v>
                </c:pt>
                <c:pt idx="31">
                  <c:v>26200</c:v>
                </c:pt>
                <c:pt idx="32">
                  <c:v>111.111</c:v>
                </c:pt>
                <c:pt idx="33">
                  <c:v>2585.8589999999999</c:v>
                </c:pt>
                <c:pt idx="34">
                  <c:v>67000</c:v>
                </c:pt>
                <c:pt idx="35">
                  <c:v>9142.857</c:v>
                </c:pt>
                <c:pt idx="36">
                  <c:v>30000</c:v>
                </c:pt>
                <c:pt idx="37">
                  <c:v>0</c:v>
                </c:pt>
                <c:pt idx="38">
                  <c:v>17500</c:v>
                </c:pt>
                <c:pt idx="39">
                  <c:v>437.5</c:v>
                </c:pt>
                <c:pt idx="40">
                  <c:v>1444.444</c:v>
                </c:pt>
                <c:pt idx="41">
                  <c:v>4960.7839999999997</c:v>
                </c:pt>
                <c:pt idx="42">
                  <c:v>718.447</c:v>
                </c:pt>
                <c:pt idx="43">
                  <c:v>3352.9409999999998</c:v>
                </c:pt>
                <c:pt idx="44">
                  <c:v>8333.3330000000005</c:v>
                </c:pt>
                <c:pt idx="45">
                  <c:v>1451.6130000000001</c:v>
                </c:pt>
                <c:pt idx="46">
                  <c:v>2600</c:v>
                </c:pt>
                <c:pt idx="47">
                  <c:v>2341.4630000000002</c:v>
                </c:pt>
                <c:pt idx="48">
                  <c:v>26977.960999999999</c:v>
                </c:pt>
                <c:pt idx="49">
                  <c:v>11000</c:v>
                </c:pt>
                <c:pt idx="50">
                  <c:v>445.78300000000002</c:v>
                </c:pt>
                <c:pt idx="51">
                  <c:v>464.78899999999999</c:v>
                </c:pt>
                <c:pt idx="52">
                  <c:v>7750</c:v>
                </c:pt>
                <c:pt idx="53">
                  <c:v>4786.982</c:v>
                </c:pt>
                <c:pt idx="54">
                  <c:v>1687.5</c:v>
                </c:pt>
                <c:pt idx="55">
                  <c:v>4240</c:v>
                </c:pt>
                <c:pt idx="56">
                  <c:v>237.01300000000001</c:v>
                </c:pt>
                <c:pt idx="57">
                  <c:v>3300</c:v>
                </c:pt>
                <c:pt idx="58">
                  <c:v>692.30799999999999</c:v>
                </c:pt>
                <c:pt idx="59">
                  <c:v>8359.0229999999992</c:v>
                </c:pt>
                <c:pt idx="60">
                  <c:v>7159.0910000000003</c:v>
                </c:pt>
                <c:pt idx="61">
                  <c:v>146.893</c:v>
                </c:pt>
                <c:pt idx="62">
                  <c:v>1892.473</c:v>
                </c:pt>
                <c:pt idx="63">
                  <c:v>19477.419000000002</c:v>
                </c:pt>
                <c:pt idx="64">
                  <c:v>5250</c:v>
                </c:pt>
                <c:pt idx="65">
                  <c:v>1333.3330000000001</c:v>
                </c:pt>
                <c:pt idx="66">
                  <c:v>383.33300000000003</c:v>
                </c:pt>
                <c:pt idx="67">
                  <c:v>4372.549</c:v>
                </c:pt>
                <c:pt idx="68">
                  <c:v>2000</c:v>
                </c:pt>
                <c:pt idx="69">
                  <c:v>1161.29</c:v>
                </c:pt>
                <c:pt idx="70">
                  <c:v>3512.1950000000002</c:v>
                </c:pt>
                <c:pt idx="71">
                  <c:v>2238.0949999999998</c:v>
                </c:pt>
                <c:pt idx="72">
                  <c:v>4666.6670000000004</c:v>
                </c:pt>
                <c:pt idx="73">
                  <c:v>258.33300000000003</c:v>
                </c:pt>
                <c:pt idx="74">
                  <c:v>4192.6610000000001</c:v>
                </c:pt>
                <c:pt idx="75">
                  <c:v>8437.5</c:v>
                </c:pt>
                <c:pt idx="76">
                  <c:v>7000</c:v>
                </c:pt>
                <c:pt idx="77">
                  <c:v>1193.548</c:v>
                </c:pt>
                <c:pt idx="78">
                  <c:v>945.12199999999996</c:v>
                </c:pt>
                <c:pt idx="79">
                  <c:v>3852.174</c:v>
                </c:pt>
                <c:pt idx="80">
                  <c:v>514.28599999999994</c:v>
                </c:pt>
                <c:pt idx="81">
                  <c:v>1691.1759999999999</c:v>
                </c:pt>
                <c:pt idx="82">
                  <c:v>666.66700000000003</c:v>
                </c:pt>
                <c:pt idx="83">
                  <c:v>169.11799999999999</c:v>
                </c:pt>
                <c:pt idx="84">
                  <c:v>90.909000000000006</c:v>
                </c:pt>
                <c:pt idx="85">
                  <c:v>2272.7269999999999</c:v>
                </c:pt>
                <c:pt idx="86">
                  <c:v>0</c:v>
                </c:pt>
                <c:pt idx="87">
                  <c:v>1472.527</c:v>
                </c:pt>
                <c:pt idx="88">
                  <c:v>12000</c:v>
                </c:pt>
                <c:pt idx="89">
                  <c:v>1434.4570000000001</c:v>
                </c:pt>
                <c:pt idx="90">
                  <c:v>187.5</c:v>
                </c:pt>
                <c:pt idx="91">
                  <c:v>1625</c:v>
                </c:pt>
                <c:pt idx="92">
                  <c:v>3062.5</c:v>
                </c:pt>
                <c:pt idx="93">
                  <c:v>9539.3259999999991</c:v>
                </c:pt>
                <c:pt idx="94">
                  <c:v>2735.8490000000002</c:v>
                </c:pt>
                <c:pt idx="95">
                  <c:v>7313.625</c:v>
                </c:pt>
                <c:pt idx="96">
                  <c:v>5750</c:v>
                </c:pt>
                <c:pt idx="97">
                  <c:v>3333.3330000000001</c:v>
                </c:pt>
                <c:pt idx="98">
                  <c:v>5684.2110000000002</c:v>
                </c:pt>
                <c:pt idx="99">
                  <c:v>5845.5280000000002</c:v>
                </c:pt>
                <c:pt idx="100">
                  <c:v>1545.4549999999999</c:v>
                </c:pt>
                <c:pt idx="101">
                  <c:v>2166.6669999999999</c:v>
                </c:pt>
                <c:pt idx="102">
                  <c:v>1000</c:v>
                </c:pt>
                <c:pt idx="103">
                  <c:v>3833.3330000000001</c:v>
                </c:pt>
                <c:pt idx="104">
                  <c:v>38.76</c:v>
                </c:pt>
                <c:pt idx="105">
                  <c:v>2166.6669999999999</c:v>
                </c:pt>
                <c:pt idx="106">
                  <c:v>21222.222000000002</c:v>
                </c:pt>
                <c:pt idx="107">
                  <c:v>5701.9030000000002</c:v>
                </c:pt>
                <c:pt idx="108">
                  <c:v>5362.3190000000004</c:v>
                </c:pt>
                <c:pt idx="109">
                  <c:v>517.85699999999997</c:v>
                </c:pt>
                <c:pt idx="110">
                  <c:v>2722.2220000000002</c:v>
                </c:pt>
                <c:pt idx="111">
                  <c:v>555.55600000000004</c:v>
                </c:pt>
                <c:pt idx="112">
                  <c:v>4600</c:v>
                </c:pt>
                <c:pt idx="113">
                  <c:v>4960.63</c:v>
                </c:pt>
                <c:pt idx="114">
                  <c:v>3035.2109999999998</c:v>
                </c:pt>
                <c:pt idx="115">
                  <c:v>3888.8890000000001</c:v>
                </c:pt>
                <c:pt idx="116">
                  <c:v>682.92700000000002</c:v>
                </c:pt>
                <c:pt idx="117">
                  <c:v>1224.49</c:v>
                </c:pt>
                <c:pt idx="118">
                  <c:v>3250</c:v>
                </c:pt>
                <c:pt idx="119">
                  <c:v>1583.3330000000001</c:v>
                </c:pt>
                <c:pt idx="120">
                  <c:v>161.29</c:v>
                </c:pt>
                <c:pt idx="121">
                  <c:v>395.83300000000003</c:v>
                </c:pt>
                <c:pt idx="122">
                  <c:v>519.23099999999999</c:v>
                </c:pt>
                <c:pt idx="123">
                  <c:v>3108.1080000000002</c:v>
                </c:pt>
                <c:pt idx="124">
                  <c:v>2606.9180000000001</c:v>
                </c:pt>
                <c:pt idx="125">
                  <c:v>1604.8389999999999</c:v>
                </c:pt>
                <c:pt idx="126">
                  <c:v>2750</c:v>
                </c:pt>
                <c:pt idx="127">
                  <c:v>0</c:v>
                </c:pt>
                <c:pt idx="128">
                  <c:v>2377.049</c:v>
                </c:pt>
                <c:pt idx="129">
                  <c:v>608.97400000000005</c:v>
                </c:pt>
                <c:pt idx="130">
                  <c:v>6200</c:v>
                </c:pt>
                <c:pt idx="131">
                  <c:v>1571.4290000000001</c:v>
                </c:pt>
                <c:pt idx="132">
                  <c:v>549.02</c:v>
                </c:pt>
                <c:pt idx="133">
                  <c:v>6439.0240000000003</c:v>
                </c:pt>
                <c:pt idx="134">
                  <c:v>1518.519</c:v>
                </c:pt>
                <c:pt idx="135">
                  <c:v>3000</c:v>
                </c:pt>
                <c:pt idx="136">
                  <c:v>395.34899999999999</c:v>
                </c:pt>
                <c:pt idx="137">
                  <c:v>1588.2349999999999</c:v>
                </c:pt>
                <c:pt idx="138">
                  <c:v>668.43499999999995</c:v>
                </c:pt>
                <c:pt idx="139">
                  <c:v>1363.636</c:v>
                </c:pt>
                <c:pt idx="140">
                  <c:v>2250</c:v>
                </c:pt>
                <c:pt idx="141">
                  <c:v>1157.895</c:v>
                </c:pt>
                <c:pt idx="142">
                  <c:v>1189.4739999999999</c:v>
                </c:pt>
                <c:pt idx="143">
                  <c:v>727.27300000000002</c:v>
                </c:pt>
                <c:pt idx="144">
                  <c:v>1200</c:v>
                </c:pt>
                <c:pt idx="145">
                  <c:v>1200</c:v>
                </c:pt>
                <c:pt idx="146">
                  <c:v>378.37799999999999</c:v>
                </c:pt>
                <c:pt idx="147">
                  <c:v>1513.5139999999999</c:v>
                </c:pt>
                <c:pt idx="148">
                  <c:v>1185.0219999999999</c:v>
                </c:pt>
                <c:pt idx="149">
                  <c:v>218.447</c:v>
                </c:pt>
                <c:pt idx="150">
                  <c:v>283.58199999999999</c:v>
                </c:pt>
                <c:pt idx="151">
                  <c:v>452.48899999999998</c:v>
                </c:pt>
                <c:pt idx="152">
                  <c:v>380.952</c:v>
                </c:pt>
                <c:pt idx="153">
                  <c:v>156.25</c:v>
                </c:pt>
                <c:pt idx="154">
                  <c:v>225.80600000000001</c:v>
                </c:pt>
                <c:pt idx="155">
                  <c:v>200</c:v>
                </c:pt>
                <c:pt idx="156">
                  <c:v>1132.1590000000001</c:v>
                </c:pt>
                <c:pt idx="157">
                  <c:v>8333.3330000000005</c:v>
                </c:pt>
                <c:pt idx="158">
                  <c:v>172.41399999999999</c:v>
                </c:pt>
                <c:pt idx="159">
                  <c:v>491.62</c:v>
                </c:pt>
                <c:pt idx="160">
                  <c:v>225.80600000000001</c:v>
                </c:pt>
                <c:pt idx="161">
                  <c:v>416</c:v>
                </c:pt>
                <c:pt idx="162">
                  <c:v>3595.3180000000002</c:v>
                </c:pt>
                <c:pt idx="163">
                  <c:v>219.08099999999999</c:v>
                </c:pt>
                <c:pt idx="164">
                  <c:v>478.26100000000002</c:v>
                </c:pt>
                <c:pt idx="165">
                  <c:v>478.26100000000002</c:v>
                </c:pt>
                <c:pt idx="166">
                  <c:v>777.77800000000002</c:v>
                </c:pt>
                <c:pt idx="167">
                  <c:v>508.67099999999999</c:v>
                </c:pt>
                <c:pt idx="168">
                  <c:v>3326.7330000000002</c:v>
                </c:pt>
                <c:pt idx="169">
                  <c:v>280</c:v>
                </c:pt>
                <c:pt idx="170">
                  <c:v>814.81500000000005</c:v>
                </c:pt>
                <c:pt idx="171">
                  <c:v>380.435</c:v>
                </c:pt>
                <c:pt idx="172">
                  <c:v>2676.19</c:v>
                </c:pt>
                <c:pt idx="173">
                  <c:v>3333.3330000000001</c:v>
                </c:pt>
                <c:pt idx="174">
                  <c:v>625</c:v>
                </c:pt>
                <c:pt idx="175">
                  <c:v>621.62199999999996</c:v>
                </c:pt>
                <c:pt idx="176">
                  <c:v>18.219000000000001</c:v>
                </c:pt>
                <c:pt idx="177">
                  <c:v>2125</c:v>
                </c:pt>
                <c:pt idx="178">
                  <c:v>6000</c:v>
                </c:pt>
                <c:pt idx="179">
                  <c:v>700</c:v>
                </c:pt>
                <c:pt idx="180">
                  <c:v>700</c:v>
                </c:pt>
                <c:pt idx="181">
                  <c:v>2800.797</c:v>
                </c:pt>
                <c:pt idx="182">
                  <c:v>49.587000000000003</c:v>
                </c:pt>
                <c:pt idx="183">
                  <c:v>234.56800000000001</c:v>
                </c:pt>
                <c:pt idx="184">
                  <c:v>3011.1480000000001</c:v>
                </c:pt>
                <c:pt idx="185">
                  <c:v>4447.3680000000004</c:v>
                </c:pt>
                <c:pt idx="186">
                  <c:v>0</c:v>
                </c:pt>
                <c:pt idx="187">
                  <c:v>550</c:v>
                </c:pt>
                <c:pt idx="188">
                  <c:v>2278.027</c:v>
                </c:pt>
                <c:pt idx="189">
                  <c:v>1191.7809999999999</c:v>
                </c:pt>
                <c:pt idx="190">
                  <c:v>1608.6959999999999</c:v>
                </c:pt>
                <c:pt idx="191">
                  <c:v>1167.77</c:v>
                </c:pt>
                <c:pt idx="192">
                  <c:v>2375</c:v>
                </c:pt>
                <c:pt idx="193">
                  <c:v>466.66699999999997</c:v>
                </c:pt>
                <c:pt idx="194">
                  <c:v>326.53100000000001</c:v>
                </c:pt>
                <c:pt idx="195">
                  <c:v>574.46799999999996</c:v>
                </c:pt>
                <c:pt idx="196">
                  <c:v>454.14800000000002</c:v>
                </c:pt>
                <c:pt idx="197">
                  <c:v>3800</c:v>
                </c:pt>
                <c:pt idx="198">
                  <c:v>750</c:v>
                </c:pt>
                <c:pt idx="199">
                  <c:v>111.111</c:v>
                </c:pt>
                <c:pt idx="200">
                  <c:v>338.71</c:v>
                </c:pt>
                <c:pt idx="201">
                  <c:v>3333.3330000000001</c:v>
                </c:pt>
                <c:pt idx="202">
                  <c:v>86.492999999999995</c:v>
                </c:pt>
                <c:pt idx="203">
                  <c:v>2676.768</c:v>
                </c:pt>
                <c:pt idx="204">
                  <c:v>2461.538</c:v>
                </c:pt>
                <c:pt idx="205">
                  <c:v>2892.857</c:v>
                </c:pt>
                <c:pt idx="206">
                  <c:v>484.99400000000003</c:v>
                </c:pt>
                <c:pt idx="207">
                  <c:v>1400</c:v>
                </c:pt>
                <c:pt idx="208">
                  <c:v>3640.625</c:v>
                </c:pt>
                <c:pt idx="209">
                  <c:v>1045.2670000000001</c:v>
                </c:pt>
                <c:pt idx="210">
                  <c:v>2500</c:v>
                </c:pt>
                <c:pt idx="211">
                  <c:v>145.53</c:v>
                </c:pt>
                <c:pt idx="212">
                  <c:v>1190.4760000000001</c:v>
                </c:pt>
                <c:pt idx="213">
                  <c:v>1647.059</c:v>
                </c:pt>
                <c:pt idx="214">
                  <c:v>428.57100000000003</c:v>
                </c:pt>
                <c:pt idx="215">
                  <c:v>428.57100000000003</c:v>
                </c:pt>
                <c:pt idx="216">
                  <c:v>539.32600000000002</c:v>
                </c:pt>
                <c:pt idx="217">
                  <c:v>539.32600000000002</c:v>
                </c:pt>
                <c:pt idx="218">
                  <c:v>1589.8879999999999</c:v>
                </c:pt>
                <c:pt idx="219">
                  <c:v>3125.2959999999998</c:v>
                </c:pt>
                <c:pt idx="220">
                  <c:v>1989.4179999999999</c:v>
                </c:pt>
                <c:pt idx="221">
                  <c:v>616.43799999999999</c:v>
                </c:pt>
                <c:pt idx="222">
                  <c:v>121.053</c:v>
                </c:pt>
                <c:pt idx="223">
                  <c:v>160.67699999999999</c:v>
                </c:pt>
                <c:pt idx="224">
                  <c:v>121.053</c:v>
                </c:pt>
                <c:pt idx="225">
                  <c:v>257.95499999999998</c:v>
                </c:pt>
                <c:pt idx="226">
                  <c:v>185.714</c:v>
                </c:pt>
                <c:pt idx="227">
                  <c:v>217.99299999999999</c:v>
                </c:pt>
                <c:pt idx="228">
                  <c:v>391.66699999999997</c:v>
                </c:pt>
                <c:pt idx="229">
                  <c:v>2133.3330000000001</c:v>
                </c:pt>
                <c:pt idx="230">
                  <c:v>250</c:v>
                </c:pt>
                <c:pt idx="231">
                  <c:v>3000</c:v>
                </c:pt>
                <c:pt idx="232">
                  <c:v>3708.1550000000002</c:v>
                </c:pt>
                <c:pt idx="233">
                  <c:v>851.85199999999998</c:v>
                </c:pt>
                <c:pt idx="234">
                  <c:v>3400</c:v>
                </c:pt>
                <c:pt idx="235">
                  <c:v>594.59500000000003</c:v>
                </c:pt>
                <c:pt idx="236">
                  <c:v>3766.6669999999999</c:v>
                </c:pt>
                <c:pt idx="237">
                  <c:v>408.33300000000003</c:v>
                </c:pt>
                <c:pt idx="238">
                  <c:v>857.14300000000003</c:v>
                </c:pt>
                <c:pt idx="239">
                  <c:v>857.14300000000003</c:v>
                </c:pt>
                <c:pt idx="240">
                  <c:v>703.70399999999995</c:v>
                </c:pt>
                <c:pt idx="241">
                  <c:v>117.64700000000001</c:v>
                </c:pt>
                <c:pt idx="242">
                  <c:v>1058.8240000000001</c:v>
                </c:pt>
                <c:pt idx="243">
                  <c:v>1692.308</c:v>
                </c:pt>
                <c:pt idx="244">
                  <c:v>674.24199999999996</c:v>
                </c:pt>
                <c:pt idx="245">
                  <c:v>1692.308</c:v>
                </c:pt>
                <c:pt idx="246">
                  <c:v>532.46799999999996</c:v>
                </c:pt>
                <c:pt idx="247">
                  <c:v>245.614</c:v>
                </c:pt>
                <c:pt idx="248">
                  <c:v>600</c:v>
                </c:pt>
                <c:pt idx="249">
                  <c:v>1850.134</c:v>
                </c:pt>
                <c:pt idx="250">
                  <c:v>2111.1109999999999</c:v>
                </c:pt>
                <c:pt idx="251">
                  <c:v>1058.8240000000001</c:v>
                </c:pt>
                <c:pt idx="252">
                  <c:v>1862.069</c:v>
                </c:pt>
                <c:pt idx="253">
                  <c:v>643.35699999999997</c:v>
                </c:pt>
                <c:pt idx="254">
                  <c:v>196.721</c:v>
                </c:pt>
                <c:pt idx="255">
                  <c:v>43.29</c:v>
                </c:pt>
                <c:pt idx="256">
                  <c:v>845.58799999999997</c:v>
                </c:pt>
                <c:pt idx="257">
                  <c:v>1181.818</c:v>
                </c:pt>
                <c:pt idx="258">
                  <c:v>355.93200000000002</c:v>
                </c:pt>
                <c:pt idx="259">
                  <c:v>676.923</c:v>
                </c:pt>
                <c:pt idx="260">
                  <c:v>697.36800000000005</c:v>
                </c:pt>
                <c:pt idx="261">
                  <c:v>5309.5240000000003</c:v>
                </c:pt>
                <c:pt idx="262">
                  <c:v>1000</c:v>
                </c:pt>
                <c:pt idx="263">
                  <c:v>371.13400000000001</c:v>
                </c:pt>
                <c:pt idx="264">
                  <c:v>931.81799999999998</c:v>
                </c:pt>
                <c:pt idx="265">
                  <c:v>330.15300000000002</c:v>
                </c:pt>
                <c:pt idx="266">
                  <c:v>666.66700000000003</c:v>
                </c:pt>
                <c:pt idx="267">
                  <c:v>1315.789</c:v>
                </c:pt>
                <c:pt idx="268">
                  <c:v>2000</c:v>
                </c:pt>
                <c:pt idx="269">
                  <c:v>961.43299999999999</c:v>
                </c:pt>
                <c:pt idx="270">
                  <c:v>266.66699999999997</c:v>
                </c:pt>
                <c:pt idx="271">
                  <c:v>75.528999999999996</c:v>
                </c:pt>
                <c:pt idx="272">
                  <c:v>277.858</c:v>
                </c:pt>
                <c:pt idx="273">
                  <c:v>491.52499999999998</c:v>
                </c:pt>
                <c:pt idx="274">
                  <c:v>182.45599999999999</c:v>
                </c:pt>
                <c:pt idx="275">
                  <c:v>513.15800000000002</c:v>
                </c:pt>
                <c:pt idx="276">
                  <c:v>425</c:v>
                </c:pt>
                <c:pt idx="277">
                  <c:v>139.34399999999999</c:v>
                </c:pt>
                <c:pt idx="278">
                  <c:v>1459.22</c:v>
                </c:pt>
                <c:pt idx="279">
                  <c:v>139.34399999999999</c:v>
                </c:pt>
                <c:pt idx="280">
                  <c:v>675.32500000000005</c:v>
                </c:pt>
                <c:pt idx="281">
                  <c:v>313.49599999999998</c:v>
                </c:pt>
                <c:pt idx="282">
                  <c:v>1421.0530000000001</c:v>
                </c:pt>
                <c:pt idx="283">
                  <c:v>295.45499999999998</c:v>
                </c:pt>
                <c:pt idx="284">
                  <c:v>805.88199999999995</c:v>
                </c:pt>
                <c:pt idx="285">
                  <c:v>789.85500000000002</c:v>
                </c:pt>
                <c:pt idx="286">
                  <c:v>226.41499999999999</c:v>
                </c:pt>
                <c:pt idx="287">
                  <c:v>458.82400000000001</c:v>
                </c:pt>
                <c:pt idx="288">
                  <c:v>500</c:v>
                </c:pt>
                <c:pt idx="289">
                  <c:v>0</c:v>
                </c:pt>
                <c:pt idx="290">
                  <c:v>1750</c:v>
                </c:pt>
                <c:pt idx="291">
                  <c:v>2433.6280000000002</c:v>
                </c:pt>
                <c:pt idx="292">
                  <c:v>1088.2349999999999</c:v>
                </c:pt>
                <c:pt idx="293">
                  <c:v>74.817999999999998</c:v>
                </c:pt>
                <c:pt idx="294">
                  <c:v>580.64499999999998</c:v>
                </c:pt>
                <c:pt idx="295">
                  <c:v>682.42200000000003</c:v>
                </c:pt>
                <c:pt idx="296">
                  <c:v>217.39099999999999</c:v>
                </c:pt>
                <c:pt idx="297">
                  <c:v>2088.9679999999998</c:v>
                </c:pt>
                <c:pt idx="298">
                  <c:v>808.33299999999997</c:v>
                </c:pt>
                <c:pt idx="299">
                  <c:v>669.88199999999995</c:v>
                </c:pt>
                <c:pt idx="300">
                  <c:v>2105.085</c:v>
                </c:pt>
                <c:pt idx="301">
                  <c:v>0</c:v>
                </c:pt>
                <c:pt idx="302">
                  <c:v>256.637</c:v>
                </c:pt>
                <c:pt idx="303">
                  <c:v>2588.5169999999998</c:v>
                </c:pt>
                <c:pt idx="304">
                  <c:v>1662.2809999999999</c:v>
                </c:pt>
                <c:pt idx="305">
                  <c:v>1090.9090000000001</c:v>
                </c:pt>
                <c:pt idx="306">
                  <c:v>393.93900000000002</c:v>
                </c:pt>
                <c:pt idx="307">
                  <c:v>1069.204</c:v>
                </c:pt>
                <c:pt idx="308">
                  <c:v>1057.971</c:v>
                </c:pt>
                <c:pt idx="309">
                  <c:v>241.304</c:v>
                </c:pt>
                <c:pt idx="310">
                  <c:v>691.72900000000004</c:v>
                </c:pt>
                <c:pt idx="311">
                  <c:v>571.42899999999997</c:v>
                </c:pt>
                <c:pt idx="312">
                  <c:v>2000</c:v>
                </c:pt>
                <c:pt idx="313">
                  <c:v>1790.123</c:v>
                </c:pt>
                <c:pt idx="314">
                  <c:v>2142.857</c:v>
                </c:pt>
                <c:pt idx="315">
                  <c:v>951.351</c:v>
                </c:pt>
                <c:pt idx="316">
                  <c:v>666.66700000000003</c:v>
                </c:pt>
                <c:pt idx="317">
                  <c:v>361.55200000000002</c:v>
                </c:pt>
                <c:pt idx="318">
                  <c:v>1074.0740000000001</c:v>
                </c:pt>
                <c:pt idx="319">
                  <c:v>1552.239</c:v>
                </c:pt>
                <c:pt idx="320">
                  <c:v>748.03099999999995</c:v>
                </c:pt>
                <c:pt idx="321">
                  <c:v>1000</c:v>
                </c:pt>
                <c:pt idx="322">
                  <c:v>1552.239</c:v>
                </c:pt>
                <c:pt idx="323">
                  <c:v>486.05599999999998</c:v>
                </c:pt>
                <c:pt idx="324">
                  <c:v>1479.1</c:v>
                </c:pt>
                <c:pt idx="325">
                  <c:v>2454.5450000000001</c:v>
                </c:pt>
                <c:pt idx="326">
                  <c:v>3000</c:v>
                </c:pt>
                <c:pt idx="327">
                  <c:v>1298.3800000000001</c:v>
                </c:pt>
                <c:pt idx="328">
                  <c:v>1445.498</c:v>
                </c:pt>
                <c:pt idx="329">
                  <c:v>1647.7349999999999</c:v>
                </c:pt>
                <c:pt idx="330">
                  <c:v>879.12099999999998</c:v>
                </c:pt>
                <c:pt idx="331">
                  <c:v>725.95</c:v>
                </c:pt>
                <c:pt idx="332">
                  <c:v>625</c:v>
                </c:pt>
                <c:pt idx="333">
                  <c:v>1136.364</c:v>
                </c:pt>
                <c:pt idx="334">
                  <c:v>678.57100000000003</c:v>
                </c:pt>
                <c:pt idx="335">
                  <c:v>81.081000000000003</c:v>
                </c:pt>
                <c:pt idx="336">
                  <c:v>3582.4470000000001</c:v>
                </c:pt>
                <c:pt idx="337">
                  <c:v>1279.5450000000001</c:v>
                </c:pt>
                <c:pt idx="338">
                  <c:v>1221.239</c:v>
                </c:pt>
                <c:pt idx="339">
                  <c:v>1111.1110000000001</c:v>
                </c:pt>
                <c:pt idx="340">
                  <c:v>1508.117</c:v>
                </c:pt>
                <c:pt idx="341">
                  <c:v>1074.481</c:v>
                </c:pt>
                <c:pt idx="342">
                  <c:v>5666.6670000000004</c:v>
                </c:pt>
                <c:pt idx="343">
                  <c:v>249.267</c:v>
                </c:pt>
                <c:pt idx="344">
                  <c:v>381.733</c:v>
                </c:pt>
                <c:pt idx="345">
                  <c:v>360.82499999999999</c:v>
                </c:pt>
                <c:pt idx="346">
                  <c:v>1323.944</c:v>
                </c:pt>
                <c:pt idx="347">
                  <c:v>843.22699999999998</c:v>
                </c:pt>
                <c:pt idx="348">
                  <c:v>2842.105</c:v>
                </c:pt>
                <c:pt idx="349">
                  <c:v>385.96499999999997</c:v>
                </c:pt>
                <c:pt idx="350">
                  <c:v>1482.759</c:v>
                </c:pt>
                <c:pt idx="351">
                  <c:v>1727.2729999999999</c:v>
                </c:pt>
                <c:pt idx="352">
                  <c:v>828.87699999999995</c:v>
                </c:pt>
                <c:pt idx="353">
                  <c:v>305.55599999999998</c:v>
                </c:pt>
                <c:pt idx="354">
                  <c:v>82.352999999999994</c:v>
                </c:pt>
                <c:pt idx="355">
                  <c:v>103.226</c:v>
                </c:pt>
                <c:pt idx="356">
                  <c:v>355.55599999999998</c:v>
                </c:pt>
                <c:pt idx="357">
                  <c:v>0</c:v>
                </c:pt>
                <c:pt idx="358">
                  <c:v>333.33300000000003</c:v>
                </c:pt>
                <c:pt idx="359">
                  <c:v>278.08999999999997</c:v>
                </c:pt>
                <c:pt idx="360">
                  <c:v>1581.818</c:v>
                </c:pt>
                <c:pt idx="361">
                  <c:v>2079.0700000000002</c:v>
                </c:pt>
                <c:pt idx="362">
                  <c:v>1207.577</c:v>
                </c:pt>
                <c:pt idx="363">
                  <c:v>212.095</c:v>
                </c:pt>
                <c:pt idx="364">
                  <c:v>1271.5630000000001</c:v>
                </c:pt>
                <c:pt idx="365">
                  <c:v>1344.828</c:v>
                </c:pt>
                <c:pt idx="366">
                  <c:v>748.60299999999995</c:v>
                </c:pt>
                <c:pt idx="367">
                  <c:v>460</c:v>
                </c:pt>
                <c:pt idx="368">
                  <c:v>411.76499999999999</c:v>
                </c:pt>
                <c:pt idx="369">
                  <c:v>1774.39</c:v>
                </c:pt>
                <c:pt idx="370">
                  <c:v>1494.9490000000001</c:v>
                </c:pt>
                <c:pt idx="371">
                  <c:v>1236.4860000000001</c:v>
                </c:pt>
                <c:pt idx="372">
                  <c:v>148</c:v>
                </c:pt>
                <c:pt idx="373">
                  <c:v>572.77</c:v>
                </c:pt>
                <c:pt idx="374">
                  <c:v>1779.221</c:v>
                </c:pt>
                <c:pt idx="375">
                  <c:v>3049.18</c:v>
                </c:pt>
                <c:pt idx="376">
                  <c:v>0</c:v>
                </c:pt>
                <c:pt idx="377">
                  <c:v>1153.846</c:v>
                </c:pt>
                <c:pt idx="378">
                  <c:v>218.91900000000001</c:v>
                </c:pt>
                <c:pt idx="379">
                  <c:v>400</c:v>
                </c:pt>
                <c:pt idx="380">
                  <c:v>860.63599999999997</c:v>
                </c:pt>
                <c:pt idx="381">
                  <c:v>1668.4490000000001</c:v>
                </c:pt>
                <c:pt idx="382">
                  <c:v>1363.636</c:v>
                </c:pt>
                <c:pt idx="383">
                  <c:v>2106.0610000000001</c:v>
                </c:pt>
                <c:pt idx="384">
                  <c:v>1363.636</c:v>
                </c:pt>
                <c:pt idx="385">
                  <c:v>470.58800000000002</c:v>
                </c:pt>
                <c:pt idx="386">
                  <c:v>1470.588</c:v>
                </c:pt>
                <c:pt idx="387">
                  <c:v>1238.095</c:v>
                </c:pt>
                <c:pt idx="388">
                  <c:v>3333.3330000000001</c:v>
                </c:pt>
                <c:pt idx="389">
                  <c:v>1441.86</c:v>
                </c:pt>
                <c:pt idx="390">
                  <c:v>209.184</c:v>
                </c:pt>
                <c:pt idx="391">
                  <c:v>921.053</c:v>
                </c:pt>
                <c:pt idx="392">
                  <c:v>2049.4270000000001</c:v>
                </c:pt>
                <c:pt idx="393">
                  <c:v>607.27300000000002</c:v>
                </c:pt>
                <c:pt idx="394">
                  <c:v>98.900999999999996</c:v>
                </c:pt>
                <c:pt idx="395">
                  <c:v>1150.5239999999999</c:v>
                </c:pt>
                <c:pt idx="396">
                  <c:v>1282.123</c:v>
                </c:pt>
                <c:pt idx="397">
                  <c:v>275.59100000000001</c:v>
                </c:pt>
                <c:pt idx="398">
                  <c:v>2285.7139999999999</c:v>
                </c:pt>
                <c:pt idx="399">
                  <c:v>970.149</c:v>
                </c:pt>
                <c:pt idx="400">
                  <c:v>970.149</c:v>
                </c:pt>
                <c:pt idx="401">
                  <c:v>368.91</c:v>
                </c:pt>
                <c:pt idx="402">
                  <c:v>898.24599999999998</c:v>
                </c:pt>
                <c:pt idx="403">
                  <c:v>4260.87</c:v>
                </c:pt>
                <c:pt idx="404">
                  <c:v>1312.5</c:v>
                </c:pt>
                <c:pt idx="405">
                  <c:v>1344.729</c:v>
                </c:pt>
                <c:pt idx="406">
                  <c:v>968.58100000000002</c:v>
                </c:pt>
                <c:pt idx="407">
                  <c:v>1439.0239999999999</c:v>
                </c:pt>
                <c:pt idx="408">
                  <c:v>1239.796</c:v>
                </c:pt>
                <c:pt idx="409">
                  <c:v>430.38</c:v>
                </c:pt>
                <c:pt idx="410">
                  <c:v>555.55600000000004</c:v>
                </c:pt>
                <c:pt idx="411">
                  <c:v>1555.556</c:v>
                </c:pt>
                <c:pt idx="412">
                  <c:v>1826.816</c:v>
                </c:pt>
                <c:pt idx="413">
                  <c:v>1402.6669999999999</c:v>
                </c:pt>
                <c:pt idx="414">
                  <c:v>810</c:v>
                </c:pt>
                <c:pt idx="415">
                  <c:v>689.11900000000003</c:v>
                </c:pt>
                <c:pt idx="416">
                  <c:v>810</c:v>
                </c:pt>
                <c:pt idx="417">
                  <c:v>237.143</c:v>
                </c:pt>
                <c:pt idx="418">
                  <c:v>1571.4290000000001</c:v>
                </c:pt>
                <c:pt idx="419">
                  <c:v>214.286</c:v>
                </c:pt>
                <c:pt idx="420">
                  <c:v>641.30399999999997</c:v>
                </c:pt>
                <c:pt idx="421">
                  <c:v>697.76099999999997</c:v>
                </c:pt>
                <c:pt idx="422">
                  <c:v>1299.3889999999999</c:v>
                </c:pt>
                <c:pt idx="423">
                  <c:v>77.981999999999999</c:v>
                </c:pt>
                <c:pt idx="424">
                  <c:v>1740</c:v>
                </c:pt>
                <c:pt idx="425">
                  <c:v>424.41899999999998</c:v>
                </c:pt>
                <c:pt idx="426">
                  <c:v>692.30799999999999</c:v>
                </c:pt>
                <c:pt idx="427">
                  <c:v>1349.183</c:v>
                </c:pt>
                <c:pt idx="428">
                  <c:v>1423.6759999999999</c:v>
                </c:pt>
                <c:pt idx="429">
                  <c:v>435.11500000000001</c:v>
                </c:pt>
                <c:pt idx="430">
                  <c:v>2389.5709999999999</c:v>
                </c:pt>
                <c:pt idx="431">
                  <c:v>2113.636</c:v>
                </c:pt>
                <c:pt idx="432">
                  <c:v>1217.3910000000001</c:v>
                </c:pt>
                <c:pt idx="433">
                  <c:v>1130.4349999999999</c:v>
                </c:pt>
                <c:pt idx="434">
                  <c:v>303.72500000000002</c:v>
                </c:pt>
                <c:pt idx="435">
                  <c:v>2000</c:v>
                </c:pt>
                <c:pt idx="436">
                  <c:v>304.56900000000002</c:v>
                </c:pt>
                <c:pt idx="437">
                  <c:v>153.374</c:v>
                </c:pt>
                <c:pt idx="438">
                  <c:v>1486.4860000000001</c:v>
                </c:pt>
                <c:pt idx="439">
                  <c:v>459.459</c:v>
                </c:pt>
                <c:pt idx="440">
                  <c:v>1054.0540000000001</c:v>
                </c:pt>
                <c:pt idx="441">
                  <c:v>0</c:v>
                </c:pt>
                <c:pt idx="442">
                  <c:v>1070.3420000000001</c:v>
                </c:pt>
                <c:pt idx="443">
                  <c:v>437.88799999999998</c:v>
                </c:pt>
                <c:pt idx="444">
                  <c:v>1426.056</c:v>
                </c:pt>
                <c:pt idx="445">
                  <c:v>1077.67</c:v>
                </c:pt>
                <c:pt idx="446">
                  <c:v>590.29600000000005</c:v>
                </c:pt>
                <c:pt idx="447">
                  <c:v>322.78500000000003</c:v>
                </c:pt>
                <c:pt idx="448">
                  <c:v>1126.0650000000001</c:v>
                </c:pt>
                <c:pt idx="449">
                  <c:v>1227.4280000000001</c:v>
                </c:pt>
                <c:pt idx="450">
                  <c:v>555.55600000000004</c:v>
                </c:pt>
                <c:pt idx="451">
                  <c:v>666.66700000000003</c:v>
                </c:pt>
                <c:pt idx="452">
                  <c:v>857.14300000000003</c:v>
                </c:pt>
                <c:pt idx="453">
                  <c:v>1250</c:v>
                </c:pt>
                <c:pt idx="454">
                  <c:v>714.28599999999994</c:v>
                </c:pt>
                <c:pt idx="455">
                  <c:v>631.57899999999995</c:v>
                </c:pt>
                <c:pt idx="456">
                  <c:v>1075</c:v>
                </c:pt>
                <c:pt idx="457">
                  <c:v>3750.7330000000002</c:v>
                </c:pt>
                <c:pt idx="458">
                  <c:v>684.21100000000001</c:v>
                </c:pt>
                <c:pt idx="459">
                  <c:v>5750</c:v>
                </c:pt>
                <c:pt idx="460">
                  <c:v>2000</c:v>
                </c:pt>
                <c:pt idx="461">
                  <c:v>3150</c:v>
                </c:pt>
                <c:pt idx="462">
                  <c:v>2228.8649999999998</c:v>
                </c:pt>
                <c:pt idx="463">
                  <c:v>1037.9059999999999</c:v>
                </c:pt>
                <c:pt idx="464">
                  <c:v>342.42399999999998</c:v>
                </c:pt>
                <c:pt idx="465">
                  <c:v>897.07500000000005</c:v>
                </c:pt>
                <c:pt idx="466">
                  <c:v>152.941</c:v>
                </c:pt>
                <c:pt idx="467">
                  <c:v>1398</c:v>
                </c:pt>
                <c:pt idx="468">
                  <c:v>2331.5219999999999</c:v>
                </c:pt>
                <c:pt idx="469">
                  <c:v>1468.085</c:v>
                </c:pt>
                <c:pt idx="470">
                  <c:v>3571.4290000000001</c:v>
                </c:pt>
                <c:pt idx="471">
                  <c:v>490.11900000000003</c:v>
                </c:pt>
                <c:pt idx="472">
                  <c:v>69.444000000000003</c:v>
                </c:pt>
                <c:pt idx="473">
                  <c:v>736.11099999999999</c:v>
                </c:pt>
                <c:pt idx="474">
                  <c:v>173.91300000000001</c:v>
                </c:pt>
                <c:pt idx="475">
                  <c:v>542.18499999999995</c:v>
                </c:pt>
                <c:pt idx="476">
                  <c:v>882.68200000000002</c:v>
                </c:pt>
                <c:pt idx="477">
                  <c:v>125</c:v>
                </c:pt>
                <c:pt idx="478">
                  <c:v>209.85</c:v>
                </c:pt>
                <c:pt idx="479">
                  <c:v>880</c:v>
                </c:pt>
                <c:pt idx="480">
                  <c:v>920</c:v>
                </c:pt>
                <c:pt idx="481">
                  <c:v>1217.3910000000001</c:v>
                </c:pt>
                <c:pt idx="482">
                  <c:v>1942.029</c:v>
                </c:pt>
                <c:pt idx="483">
                  <c:v>1197.452</c:v>
                </c:pt>
                <c:pt idx="484">
                  <c:v>2031.7860000000001</c:v>
                </c:pt>
                <c:pt idx="485">
                  <c:v>1074.9059999999999</c:v>
                </c:pt>
                <c:pt idx="486">
                  <c:v>328.125</c:v>
                </c:pt>
                <c:pt idx="487">
                  <c:v>963.41499999999996</c:v>
                </c:pt>
                <c:pt idx="488">
                  <c:v>1263.1579999999999</c:v>
                </c:pt>
                <c:pt idx="489">
                  <c:v>1961.1990000000001</c:v>
                </c:pt>
                <c:pt idx="490">
                  <c:v>500</c:v>
                </c:pt>
                <c:pt idx="491">
                  <c:v>1932.489</c:v>
                </c:pt>
                <c:pt idx="492">
                  <c:v>1466.6669999999999</c:v>
                </c:pt>
                <c:pt idx="493">
                  <c:v>766.66700000000003</c:v>
                </c:pt>
                <c:pt idx="494">
                  <c:v>1866.6669999999999</c:v>
                </c:pt>
                <c:pt idx="495">
                  <c:v>394.73700000000002</c:v>
                </c:pt>
                <c:pt idx="496">
                  <c:v>4347.3680000000004</c:v>
                </c:pt>
                <c:pt idx="497">
                  <c:v>1307.692</c:v>
                </c:pt>
                <c:pt idx="498">
                  <c:v>1676.136</c:v>
                </c:pt>
                <c:pt idx="499">
                  <c:v>1500</c:v>
                </c:pt>
                <c:pt idx="500">
                  <c:v>416.66699999999997</c:v>
                </c:pt>
                <c:pt idx="501">
                  <c:v>1378.049</c:v>
                </c:pt>
                <c:pt idx="502">
                  <c:v>2041.6669999999999</c:v>
                </c:pt>
                <c:pt idx="503">
                  <c:v>212.90299999999999</c:v>
                </c:pt>
                <c:pt idx="504">
                  <c:v>905.10900000000004</c:v>
                </c:pt>
                <c:pt idx="505">
                  <c:v>1647.059</c:v>
                </c:pt>
                <c:pt idx="506">
                  <c:v>363.63600000000002</c:v>
                </c:pt>
                <c:pt idx="507">
                  <c:v>454.54500000000002</c:v>
                </c:pt>
                <c:pt idx="508">
                  <c:v>787.76300000000003</c:v>
                </c:pt>
                <c:pt idx="509">
                  <c:v>696.51700000000005</c:v>
                </c:pt>
                <c:pt idx="510">
                  <c:v>1032.9670000000001</c:v>
                </c:pt>
                <c:pt idx="511">
                  <c:v>1539.683</c:v>
                </c:pt>
                <c:pt idx="512">
                  <c:v>1129.6759999999999</c:v>
                </c:pt>
                <c:pt idx="513">
                  <c:v>518.072</c:v>
                </c:pt>
                <c:pt idx="514">
                  <c:v>413.79300000000001</c:v>
                </c:pt>
                <c:pt idx="515">
                  <c:v>1928</c:v>
                </c:pt>
                <c:pt idx="516">
                  <c:v>192.08600000000001</c:v>
                </c:pt>
                <c:pt idx="517">
                  <c:v>970.76</c:v>
                </c:pt>
                <c:pt idx="518">
                  <c:v>442.30799999999999</c:v>
                </c:pt>
                <c:pt idx="519">
                  <c:v>1777.778</c:v>
                </c:pt>
                <c:pt idx="520">
                  <c:v>1129.6300000000001</c:v>
                </c:pt>
                <c:pt idx="521">
                  <c:v>1178.5709999999999</c:v>
                </c:pt>
                <c:pt idx="522">
                  <c:v>1154.922</c:v>
                </c:pt>
                <c:pt idx="523">
                  <c:v>328.59399999999999</c:v>
                </c:pt>
                <c:pt idx="524">
                  <c:v>116.26600000000001</c:v>
                </c:pt>
                <c:pt idx="525">
                  <c:v>1755.461</c:v>
                </c:pt>
                <c:pt idx="526">
                  <c:v>1299.8409999999999</c:v>
                </c:pt>
                <c:pt idx="527">
                  <c:v>1567.797</c:v>
                </c:pt>
                <c:pt idx="528">
                  <c:v>1674.4190000000001</c:v>
                </c:pt>
                <c:pt idx="529">
                  <c:v>551.02</c:v>
                </c:pt>
                <c:pt idx="530">
                  <c:v>1784.4829999999999</c:v>
                </c:pt>
                <c:pt idx="531">
                  <c:v>650.16499999999996</c:v>
                </c:pt>
                <c:pt idx="532">
                  <c:v>562.5</c:v>
                </c:pt>
                <c:pt idx="533">
                  <c:v>579.18600000000004</c:v>
                </c:pt>
                <c:pt idx="534">
                  <c:v>579.30999999999995</c:v>
                </c:pt>
                <c:pt idx="535">
                  <c:v>733.33299999999997</c:v>
                </c:pt>
                <c:pt idx="536">
                  <c:v>2138.5680000000002</c:v>
                </c:pt>
                <c:pt idx="537">
                  <c:v>624.02099999999996</c:v>
                </c:pt>
                <c:pt idx="538">
                  <c:v>534.09100000000001</c:v>
                </c:pt>
                <c:pt idx="539">
                  <c:v>855.26300000000003</c:v>
                </c:pt>
                <c:pt idx="540">
                  <c:v>568.49300000000005</c:v>
                </c:pt>
                <c:pt idx="541">
                  <c:v>666.66700000000003</c:v>
                </c:pt>
                <c:pt idx="542">
                  <c:v>2591.837</c:v>
                </c:pt>
                <c:pt idx="543">
                  <c:v>1142.857</c:v>
                </c:pt>
                <c:pt idx="544">
                  <c:v>1714.2860000000001</c:v>
                </c:pt>
                <c:pt idx="545">
                  <c:v>487.12400000000002</c:v>
                </c:pt>
                <c:pt idx="546">
                  <c:v>1540.07</c:v>
                </c:pt>
                <c:pt idx="547">
                  <c:v>1787.8789999999999</c:v>
                </c:pt>
                <c:pt idx="548">
                  <c:v>595.41999999999996</c:v>
                </c:pt>
                <c:pt idx="549">
                  <c:v>2289.4740000000002</c:v>
                </c:pt>
                <c:pt idx="550">
                  <c:v>1209.3019999999999</c:v>
                </c:pt>
                <c:pt idx="551">
                  <c:v>349.036</c:v>
                </c:pt>
                <c:pt idx="552">
                  <c:v>1208.6959999999999</c:v>
                </c:pt>
                <c:pt idx="553">
                  <c:v>272</c:v>
                </c:pt>
                <c:pt idx="554">
                  <c:v>3583.3330000000001</c:v>
                </c:pt>
                <c:pt idx="555">
                  <c:v>672.75699999999995</c:v>
                </c:pt>
                <c:pt idx="556">
                  <c:v>1238.9380000000001</c:v>
                </c:pt>
                <c:pt idx="557">
                  <c:v>435.64400000000001</c:v>
                </c:pt>
                <c:pt idx="558">
                  <c:v>330.04899999999998</c:v>
                </c:pt>
                <c:pt idx="559">
                  <c:v>1253.0920000000001</c:v>
                </c:pt>
                <c:pt idx="560">
                  <c:v>871.79499999999996</c:v>
                </c:pt>
                <c:pt idx="561">
                  <c:v>891.30399999999997</c:v>
                </c:pt>
                <c:pt idx="562">
                  <c:v>581.81799999999998</c:v>
                </c:pt>
                <c:pt idx="563">
                  <c:v>559.83500000000004</c:v>
                </c:pt>
                <c:pt idx="564">
                  <c:v>0</c:v>
                </c:pt>
                <c:pt idx="565">
                  <c:v>721.70699999999999</c:v>
                </c:pt>
                <c:pt idx="566">
                  <c:v>363.05700000000002</c:v>
                </c:pt>
                <c:pt idx="567">
                  <c:v>1313.0989999999999</c:v>
                </c:pt>
                <c:pt idx="568">
                  <c:v>627.35799999999995</c:v>
                </c:pt>
                <c:pt idx="569">
                  <c:v>443.39600000000002</c:v>
                </c:pt>
                <c:pt idx="570">
                  <c:v>2095.2379999999998</c:v>
                </c:pt>
                <c:pt idx="571">
                  <c:v>1484.5260000000001</c:v>
                </c:pt>
                <c:pt idx="572">
                  <c:v>1162.857</c:v>
                </c:pt>
                <c:pt idx="573">
                  <c:v>260.87</c:v>
                </c:pt>
                <c:pt idx="574">
                  <c:v>1500</c:v>
                </c:pt>
                <c:pt idx="575">
                  <c:v>1550</c:v>
                </c:pt>
                <c:pt idx="576">
                  <c:v>750</c:v>
                </c:pt>
                <c:pt idx="577">
                  <c:v>225.80600000000001</c:v>
                </c:pt>
                <c:pt idx="578">
                  <c:v>116.40600000000001</c:v>
                </c:pt>
                <c:pt idx="579">
                  <c:v>1057.471</c:v>
                </c:pt>
                <c:pt idx="580">
                  <c:v>250.85499999999999</c:v>
                </c:pt>
                <c:pt idx="581">
                  <c:v>227.38399999999999</c:v>
                </c:pt>
                <c:pt idx="582">
                  <c:v>275.19400000000002</c:v>
                </c:pt>
                <c:pt idx="583">
                  <c:v>315.38499999999999</c:v>
                </c:pt>
                <c:pt idx="584">
                  <c:v>535.71400000000006</c:v>
                </c:pt>
                <c:pt idx="585">
                  <c:v>564.28599999999994</c:v>
                </c:pt>
                <c:pt idx="586">
                  <c:v>0</c:v>
                </c:pt>
                <c:pt idx="587">
                  <c:v>222.91</c:v>
                </c:pt>
                <c:pt idx="588">
                  <c:v>1283.3330000000001</c:v>
                </c:pt>
                <c:pt idx="589">
                  <c:v>2338.2150000000001</c:v>
                </c:pt>
                <c:pt idx="590">
                  <c:v>635.22</c:v>
                </c:pt>
                <c:pt idx="591">
                  <c:v>619.37699999999995</c:v>
                </c:pt>
                <c:pt idx="592">
                  <c:v>302.70299999999997</c:v>
                </c:pt>
                <c:pt idx="593">
                  <c:v>533.33299999999997</c:v>
                </c:pt>
                <c:pt idx="594">
                  <c:v>540.42600000000004</c:v>
                </c:pt>
                <c:pt idx="595">
                  <c:v>314.18900000000002</c:v>
                </c:pt>
                <c:pt idx="596">
                  <c:v>434.10899999999998</c:v>
                </c:pt>
                <c:pt idx="597">
                  <c:v>788.46199999999999</c:v>
                </c:pt>
                <c:pt idx="598">
                  <c:v>293.33300000000003</c:v>
                </c:pt>
                <c:pt idx="599">
                  <c:v>732.46799999999996</c:v>
                </c:pt>
                <c:pt idx="600">
                  <c:v>1423.077</c:v>
                </c:pt>
                <c:pt idx="601">
                  <c:v>307.69200000000001</c:v>
                </c:pt>
                <c:pt idx="602">
                  <c:v>411.50400000000002</c:v>
                </c:pt>
                <c:pt idx="603">
                  <c:v>530.48800000000006</c:v>
                </c:pt>
                <c:pt idx="604">
                  <c:v>87.084999999999994</c:v>
                </c:pt>
                <c:pt idx="605">
                  <c:v>134.25899999999999</c:v>
                </c:pt>
                <c:pt idx="606">
                  <c:v>574.32399999999996</c:v>
                </c:pt>
                <c:pt idx="607">
                  <c:v>294.11799999999999</c:v>
                </c:pt>
                <c:pt idx="608">
                  <c:v>468.08499999999998</c:v>
                </c:pt>
                <c:pt idx="609">
                  <c:v>0</c:v>
                </c:pt>
                <c:pt idx="610">
                  <c:v>294.11799999999999</c:v>
                </c:pt>
                <c:pt idx="611">
                  <c:v>762.88699999999994</c:v>
                </c:pt>
                <c:pt idx="612">
                  <c:v>597.29700000000003</c:v>
                </c:pt>
                <c:pt idx="613">
                  <c:v>415.09399999999999</c:v>
                </c:pt>
                <c:pt idx="614">
                  <c:v>640.30100000000004</c:v>
                </c:pt>
                <c:pt idx="615">
                  <c:v>1012.924</c:v>
                </c:pt>
                <c:pt idx="616">
                  <c:v>1269.7370000000001</c:v>
                </c:pt>
                <c:pt idx="617">
                  <c:v>1100</c:v>
                </c:pt>
                <c:pt idx="618">
                  <c:v>985.81600000000003</c:v>
                </c:pt>
                <c:pt idx="619">
                  <c:v>15.625</c:v>
                </c:pt>
                <c:pt idx="620">
                  <c:v>2312.5</c:v>
                </c:pt>
                <c:pt idx="621">
                  <c:v>148.148</c:v>
                </c:pt>
                <c:pt idx="622">
                  <c:v>255.39599999999999</c:v>
                </c:pt>
                <c:pt idx="623">
                  <c:v>320.51299999999998</c:v>
                </c:pt>
                <c:pt idx="624">
                  <c:v>415.92899999999997</c:v>
                </c:pt>
                <c:pt idx="625">
                  <c:v>176.471</c:v>
                </c:pt>
                <c:pt idx="626">
                  <c:v>255.39599999999999</c:v>
                </c:pt>
                <c:pt idx="627">
                  <c:v>1130.4349999999999</c:v>
                </c:pt>
                <c:pt idx="628">
                  <c:v>437.05</c:v>
                </c:pt>
                <c:pt idx="629">
                  <c:v>1868.421</c:v>
                </c:pt>
                <c:pt idx="630">
                  <c:v>884.61500000000001</c:v>
                </c:pt>
                <c:pt idx="631">
                  <c:v>780.12</c:v>
                </c:pt>
                <c:pt idx="632">
                  <c:v>646.34100000000001</c:v>
                </c:pt>
                <c:pt idx="633">
                  <c:v>1818.182</c:v>
                </c:pt>
                <c:pt idx="634">
                  <c:v>1272.7270000000001</c:v>
                </c:pt>
                <c:pt idx="635">
                  <c:v>1636.364</c:v>
                </c:pt>
                <c:pt idx="636">
                  <c:v>1121.6220000000001</c:v>
                </c:pt>
                <c:pt idx="637">
                  <c:v>1044.088</c:v>
                </c:pt>
                <c:pt idx="638">
                  <c:v>365.23500000000001</c:v>
                </c:pt>
                <c:pt idx="639">
                  <c:v>4285.0240000000003</c:v>
                </c:pt>
                <c:pt idx="640">
                  <c:v>1472.222</c:v>
                </c:pt>
                <c:pt idx="641">
                  <c:v>680</c:v>
                </c:pt>
                <c:pt idx="642">
                  <c:v>681.51800000000003</c:v>
                </c:pt>
                <c:pt idx="643">
                  <c:v>694.44399999999996</c:v>
                </c:pt>
                <c:pt idx="644">
                  <c:v>137.566</c:v>
                </c:pt>
                <c:pt idx="645">
                  <c:v>440</c:v>
                </c:pt>
                <c:pt idx="646">
                  <c:v>2000</c:v>
                </c:pt>
                <c:pt idx="647">
                  <c:v>471.69799999999998</c:v>
                </c:pt>
                <c:pt idx="648">
                  <c:v>785.71400000000006</c:v>
                </c:pt>
                <c:pt idx="649">
                  <c:v>0</c:v>
                </c:pt>
                <c:pt idx="650">
                  <c:v>1054.1469999999999</c:v>
                </c:pt>
                <c:pt idx="651">
                  <c:v>987.29700000000003</c:v>
                </c:pt>
                <c:pt idx="652">
                  <c:v>785.71400000000006</c:v>
                </c:pt>
                <c:pt idx="653">
                  <c:v>567.43499999999995</c:v>
                </c:pt>
                <c:pt idx="654">
                  <c:v>475.12400000000002</c:v>
                </c:pt>
                <c:pt idx="655">
                  <c:v>355.28300000000002</c:v>
                </c:pt>
                <c:pt idx="656">
                  <c:v>228.97200000000001</c:v>
                </c:pt>
                <c:pt idx="657">
                  <c:v>1322.5809999999999</c:v>
                </c:pt>
                <c:pt idx="658">
                  <c:v>92.025000000000006</c:v>
                </c:pt>
                <c:pt idx="659">
                  <c:v>764.70600000000002</c:v>
                </c:pt>
                <c:pt idx="660">
                  <c:v>1517.6469999999999</c:v>
                </c:pt>
                <c:pt idx="661">
                  <c:v>1312.5</c:v>
                </c:pt>
                <c:pt idx="662">
                  <c:v>210.52600000000001</c:v>
                </c:pt>
                <c:pt idx="663">
                  <c:v>1351.8520000000001</c:v>
                </c:pt>
                <c:pt idx="664">
                  <c:v>321.00099999999998</c:v>
                </c:pt>
                <c:pt idx="665">
                  <c:v>1700</c:v>
                </c:pt>
                <c:pt idx="666">
                  <c:v>409.31400000000002</c:v>
                </c:pt>
                <c:pt idx="667">
                  <c:v>711.62599999999998</c:v>
                </c:pt>
                <c:pt idx="668">
                  <c:v>172.54900000000001</c:v>
                </c:pt>
                <c:pt idx="669">
                  <c:v>2008.1469999999999</c:v>
                </c:pt>
                <c:pt idx="670">
                  <c:v>223.577</c:v>
                </c:pt>
                <c:pt idx="671">
                  <c:v>1426.471</c:v>
                </c:pt>
                <c:pt idx="672">
                  <c:v>1380.8720000000001</c:v>
                </c:pt>
                <c:pt idx="673">
                  <c:v>529.41200000000003</c:v>
                </c:pt>
                <c:pt idx="674">
                  <c:v>684.81799999999998</c:v>
                </c:pt>
                <c:pt idx="675">
                  <c:v>568.68299999999999</c:v>
                </c:pt>
                <c:pt idx="676">
                  <c:v>1408.3330000000001</c:v>
                </c:pt>
                <c:pt idx="677">
                  <c:v>318.51900000000001</c:v>
                </c:pt>
                <c:pt idx="678">
                  <c:v>467.15300000000002</c:v>
                </c:pt>
                <c:pt idx="679">
                  <c:v>1177.778</c:v>
                </c:pt>
                <c:pt idx="680">
                  <c:v>583.33299999999997</c:v>
                </c:pt>
                <c:pt idx="681">
                  <c:v>583.33299999999997</c:v>
                </c:pt>
                <c:pt idx="682">
                  <c:v>666.66700000000003</c:v>
                </c:pt>
                <c:pt idx="683">
                  <c:v>1878.6130000000001</c:v>
                </c:pt>
                <c:pt idx="684">
                  <c:v>803.92200000000003</c:v>
                </c:pt>
                <c:pt idx="685">
                  <c:v>1666.6669999999999</c:v>
                </c:pt>
                <c:pt idx="686">
                  <c:v>2000</c:v>
                </c:pt>
                <c:pt idx="687">
                  <c:v>1194.9690000000001</c:v>
                </c:pt>
                <c:pt idx="688">
                  <c:v>0</c:v>
                </c:pt>
                <c:pt idx="689">
                  <c:v>1792.865</c:v>
                </c:pt>
                <c:pt idx="690">
                  <c:v>839.77300000000002</c:v>
                </c:pt>
                <c:pt idx="691">
                  <c:v>168.13499999999999</c:v>
                </c:pt>
                <c:pt idx="692">
                  <c:v>557.56399999999996</c:v>
                </c:pt>
                <c:pt idx="693">
                  <c:v>596.33000000000004</c:v>
                </c:pt>
                <c:pt idx="694">
                  <c:v>845.72500000000002</c:v>
                </c:pt>
                <c:pt idx="695">
                  <c:v>375.23099999999999</c:v>
                </c:pt>
                <c:pt idx="696">
                  <c:v>391.77499999999998</c:v>
                </c:pt>
                <c:pt idx="697">
                  <c:v>987.07600000000002</c:v>
                </c:pt>
                <c:pt idx="698">
                  <c:v>706.99699999999996</c:v>
                </c:pt>
                <c:pt idx="699">
                  <c:v>0</c:v>
                </c:pt>
                <c:pt idx="700">
                  <c:v>767.44200000000001</c:v>
                </c:pt>
                <c:pt idx="701">
                  <c:v>150.215</c:v>
                </c:pt>
                <c:pt idx="702">
                  <c:v>964.05899999999997</c:v>
                </c:pt>
                <c:pt idx="703">
                  <c:v>617.04300000000001</c:v>
                </c:pt>
                <c:pt idx="704">
                  <c:v>771.005</c:v>
                </c:pt>
                <c:pt idx="705">
                  <c:v>618.49699999999996</c:v>
                </c:pt>
                <c:pt idx="706">
                  <c:v>493.67099999999999</c:v>
                </c:pt>
                <c:pt idx="707">
                  <c:v>502.28300000000002</c:v>
                </c:pt>
                <c:pt idx="708">
                  <c:v>298.24599999999998</c:v>
                </c:pt>
                <c:pt idx="709">
                  <c:v>236.84200000000001</c:v>
                </c:pt>
                <c:pt idx="710">
                  <c:v>2192.067</c:v>
                </c:pt>
                <c:pt idx="711">
                  <c:v>617.02099999999996</c:v>
                </c:pt>
                <c:pt idx="712">
                  <c:v>451.80700000000002</c:v>
                </c:pt>
                <c:pt idx="713">
                  <c:v>220</c:v>
                </c:pt>
                <c:pt idx="714">
                  <c:v>617.02099999999996</c:v>
                </c:pt>
                <c:pt idx="715">
                  <c:v>0</c:v>
                </c:pt>
                <c:pt idx="716">
                  <c:v>663.67700000000002</c:v>
                </c:pt>
                <c:pt idx="717">
                  <c:v>292.68299999999999</c:v>
                </c:pt>
                <c:pt idx="718">
                  <c:v>471.66399999999999</c:v>
                </c:pt>
                <c:pt idx="719">
                  <c:v>1095.694</c:v>
                </c:pt>
                <c:pt idx="720">
                  <c:v>489.22399999999999</c:v>
                </c:pt>
                <c:pt idx="721">
                  <c:v>526.31600000000003</c:v>
                </c:pt>
                <c:pt idx="722">
                  <c:v>277.77800000000002</c:v>
                </c:pt>
                <c:pt idx="723">
                  <c:v>292.68299999999999</c:v>
                </c:pt>
                <c:pt idx="724">
                  <c:v>322.27499999999998</c:v>
                </c:pt>
                <c:pt idx="725">
                  <c:v>1033.7550000000001</c:v>
                </c:pt>
                <c:pt idx="726">
                  <c:v>415</c:v>
                </c:pt>
                <c:pt idx="727">
                  <c:v>125</c:v>
                </c:pt>
                <c:pt idx="728">
                  <c:v>491.07100000000003</c:v>
                </c:pt>
                <c:pt idx="729">
                  <c:v>317.45999999999998</c:v>
                </c:pt>
                <c:pt idx="730">
                  <c:v>625</c:v>
                </c:pt>
                <c:pt idx="731">
                  <c:v>555.55600000000004</c:v>
                </c:pt>
                <c:pt idx="732">
                  <c:v>692.30799999999999</c:v>
                </c:pt>
                <c:pt idx="733">
                  <c:v>261.36399999999998</c:v>
                </c:pt>
                <c:pt idx="734">
                  <c:v>76.923000000000002</c:v>
                </c:pt>
                <c:pt idx="735">
                  <c:v>241.25899999999999</c:v>
                </c:pt>
                <c:pt idx="736">
                  <c:v>2083.3330000000001</c:v>
                </c:pt>
                <c:pt idx="737">
                  <c:v>652.17399999999998</c:v>
                </c:pt>
                <c:pt idx="738">
                  <c:v>1018.237</c:v>
                </c:pt>
                <c:pt idx="739">
                  <c:v>454.84899999999999</c:v>
                </c:pt>
                <c:pt idx="740">
                  <c:v>189.148</c:v>
                </c:pt>
                <c:pt idx="741">
                  <c:v>140.27099999999999</c:v>
                </c:pt>
                <c:pt idx="742">
                  <c:v>822.3</c:v>
                </c:pt>
                <c:pt idx="743">
                  <c:v>357.37400000000002</c:v>
                </c:pt>
                <c:pt idx="744">
                  <c:v>75.676000000000002</c:v>
                </c:pt>
                <c:pt idx="745">
                  <c:v>260.73599999999999</c:v>
                </c:pt>
                <c:pt idx="746">
                  <c:v>610.51199999999994</c:v>
                </c:pt>
                <c:pt idx="747">
                  <c:v>824.17600000000004</c:v>
                </c:pt>
                <c:pt idx="748">
                  <c:v>1950</c:v>
                </c:pt>
                <c:pt idx="749">
                  <c:v>100</c:v>
                </c:pt>
                <c:pt idx="750">
                  <c:v>1197.5309999999999</c:v>
                </c:pt>
                <c:pt idx="751">
                  <c:v>141.215</c:v>
                </c:pt>
                <c:pt idx="752">
                  <c:v>674.41899999999998</c:v>
                </c:pt>
                <c:pt idx="753">
                  <c:v>600</c:v>
                </c:pt>
                <c:pt idx="754">
                  <c:v>776.173</c:v>
                </c:pt>
                <c:pt idx="755">
                  <c:v>533.06200000000001</c:v>
                </c:pt>
                <c:pt idx="756">
                  <c:v>294.11799999999999</c:v>
                </c:pt>
                <c:pt idx="757">
                  <c:v>247.619</c:v>
                </c:pt>
                <c:pt idx="758">
                  <c:v>459.74</c:v>
                </c:pt>
                <c:pt idx="759">
                  <c:v>616.66700000000003</c:v>
                </c:pt>
                <c:pt idx="760">
                  <c:v>639.43700000000001</c:v>
                </c:pt>
                <c:pt idx="761">
                  <c:v>41.758000000000003</c:v>
                </c:pt>
                <c:pt idx="762">
                  <c:v>0</c:v>
                </c:pt>
                <c:pt idx="763">
                  <c:v>0</c:v>
                </c:pt>
                <c:pt idx="764">
                  <c:v>531.51599999999996</c:v>
                </c:pt>
                <c:pt idx="765">
                  <c:v>364.8</c:v>
                </c:pt>
                <c:pt idx="766">
                  <c:v>1042.683</c:v>
                </c:pt>
                <c:pt idx="767">
                  <c:v>750.779</c:v>
                </c:pt>
                <c:pt idx="768">
                  <c:v>162.791</c:v>
                </c:pt>
                <c:pt idx="769">
                  <c:v>1000</c:v>
                </c:pt>
                <c:pt idx="770">
                  <c:v>296.97000000000003</c:v>
                </c:pt>
                <c:pt idx="771">
                  <c:v>912.69799999999998</c:v>
                </c:pt>
                <c:pt idx="772">
                  <c:v>885.71400000000006</c:v>
                </c:pt>
                <c:pt idx="773">
                  <c:v>691.72900000000004</c:v>
                </c:pt>
                <c:pt idx="774">
                  <c:v>988.85799999999995</c:v>
                </c:pt>
                <c:pt idx="775">
                  <c:v>349.17099999999999</c:v>
                </c:pt>
                <c:pt idx="776">
                  <c:v>521.73900000000003</c:v>
                </c:pt>
                <c:pt idx="777">
                  <c:v>1060.672</c:v>
                </c:pt>
                <c:pt idx="778">
                  <c:v>414.44400000000002</c:v>
                </c:pt>
                <c:pt idx="779">
                  <c:v>191.304</c:v>
                </c:pt>
                <c:pt idx="780">
                  <c:v>1088.4680000000001</c:v>
                </c:pt>
                <c:pt idx="781">
                  <c:v>423.75</c:v>
                </c:pt>
                <c:pt idx="782">
                  <c:v>837.45600000000002</c:v>
                </c:pt>
                <c:pt idx="783">
                  <c:v>113.04300000000001</c:v>
                </c:pt>
                <c:pt idx="784">
                  <c:v>255.249</c:v>
                </c:pt>
                <c:pt idx="785">
                  <c:v>0</c:v>
                </c:pt>
                <c:pt idx="786">
                  <c:v>76.991</c:v>
                </c:pt>
                <c:pt idx="787">
                  <c:v>702.12800000000004</c:v>
                </c:pt>
                <c:pt idx="788">
                  <c:v>1166.6669999999999</c:v>
                </c:pt>
                <c:pt idx="789">
                  <c:v>497.43599999999998</c:v>
                </c:pt>
                <c:pt idx="790">
                  <c:v>1273.3330000000001</c:v>
                </c:pt>
                <c:pt idx="791">
                  <c:v>952.26300000000003</c:v>
                </c:pt>
                <c:pt idx="792">
                  <c:v>167.488</c:v>
                </c:pt>
                <c:pt idx="793">
                  <c:v>1218.3389999999999</c:v>
                </c:pt>
                <c:pt idx="794">
                  <c:v>2293.1030000000001</c:v>
                </c:pt>
                <c:pt idx="795">
                  <c:v>114.95099999999999</c:v>
                </c:pt>
                <c:pt idx="796">
                  <c:v>176.387</c:v>
                </c:pt>
                <c:pt idx="797">
                  <c:v>230.76900000000001</c:v>
                </c:pt>
                <c:pt idx="798">
                  <c:v>454.71899999999999</c:v>
                </c:pt>
                <c:pt idx="799">
                  <c:v>321.42899999999997</c:v>
                </c:pt>
                <c:pt idx="800">
                  <c:v>1710.9380000000001</c:v>
                </c:pt>
                <c:pt idx="801">
                  <c:v>827.64200000000005</c:v>
                </c:pt>
                <c:pt idx="802">
                  <c:v>28.515000000000001</c:v>
                </c:pt>
                <c:pt idx="803">
                  <c:v>551.13599999999997</c:v>
                </c:pt>
                <c:pt idx="804">
                  <c:v>446.73500000000001</c:v>
                </c:pt>
                <c:pt idx="805">
                  <c:v>1181.818</c:v>
                </c:pt>
                <c:pt idx="806">
                  <c:v>848.48500000000001</c:v>
                </c:pt>
                <c:pt idx="807">
                  <c:v>0</c:v>
                </c:pt>
                <c:pt idx="808">
                  <c:v>132.143</c:v>
                </c:pt>
                <c:pt idx="809">
                  <c:v>84.745999999999995</c:v>
                </c:pt>
                <c:pt idx="810">
                  <c:v>675.67600000000004</c:v>
                </c:pt>
                <c:pt idx="811">
                  <c:v>1713.75</c:v>
                </c:pt>
                <c:pt idx="812">
                  <c:v>396.411</c:v>
                </c:pt>
                <c:pt idx="813">
                  <c:v>468.25400000000002</c:v>
                </c:pt>
                <c:pt idx="814">
                  <c:v>236.21100000000001</c:v>
                </c:pt>
                <c:pt idx="815">
                  <c:v>877.95600000000002</c:v>
                </c:pt>
                <c:pt idx="816">
                  <c:v>780.48800000000006</c:v>
                </c:pt>
                <c:pt idx="817">
                  <c:v>341.88</c:v>
                </c:pt>
                <c:pt idx="818">
                  <c:v>215.054</c:v>
                </c:pt>
                <c:pt idx="819">
                  <c:v>654.05399999999997</c:v>
                </c:pt>
                <c:pt idx="820">
                  <c:v>507.69200000000001</c:v>
                </c:pt>
                <c:pt idx="821">
                  <c:v>508.92899999999997</c:v>
                </c:pt>
                <c:pt idx="822">
                  <c:v>200.946</c:v>
                </c:pt>
                <c:pt idx="823">
                  <c:v>954.74699999999996</c:v>
                </c:pt>
                <c:pt idx="824">
                  <c:v>612.18799999999999</c:v>
                </c:pt>
                <c:pt idx="825">
                  <c:v>270.56</c:v>
                </c:pt>
                <c:pt idx="826">
                  <c:v>382.97899999999998</c:v>
                </c:pt>
                <c:pt idx="827">
                  <c:v>685.51199999999994</c:v>
                </c:pt>
                <c:pt idx="828">
                  <c:v>759.16899999999998</c:v>
                </c:pt>
                <c:pt idx="829">
                  <c:v>495.726</c:v>
                </c:pt>
                <c:pt idx="830">
                  <c:v>414.286</c:v>
                </c:pt>
                <c:pt idx="831">
                  <c:v>234.76</c:v>
                </c:pt>
                <c:pt idx="832">
                  <c:v>578.947</c:v>
                </c:pt>
                <c:pt idx="833">
                  <c:v>97.087000000000003</c:v>
                </c:pt>
                <c:pt idx="834">
                  <c:v>280.14600000000002</c:v>
                </c:pt>
                <c:pt idx="835">
                  <c:v>398.55099999999999</c:v>
                </c:pt>
                <c:pt idx="836">
                  <c:v>872.09299999999996</c:v>
                </c:pt>
                <c:pt idx="837">
                  <c:v>117.621</c:v>
                </c:pt>
                <c:pt idx="838">
                  <c:v>174.863</c:v>
                </c:pt>
                <c:pt idx="839">
                  <c:v>0</c:v>
                </c:pt>
                <c:pt idx="840">
                  <c:v>182.62799999999999</c:v>
                </c:pt>
                <c:pt idx="841">
                  <c:v>829.54499999999996</c:v>
                </c:pt>
                <c:pt idx="842">
                  <c:v>1173.913</c:v>
                </c:pt>
                <c:pt idx="843">
                  <c:v>37.036999999999999</c:v>
                </c:pt>
                <c:pt idx="844">
                  <c:v>259.25900000000001</c:v>
                </c:pt>
                <c:pt idx="845">
                  <c:v>142.857</c:v>
                </c:pt>
                <c:pt idx="846">
                  <c:v>457.14299999999997</c:v>
                </c:pt>
                <c:pt idx="847">
                  <c:v>680.41200000000003</c:v>
                </c:pt>
                <c:pt idx="848">
                  <c:v>1421.885</c:v>
                </c:pt>
                <c:pt idx="849">
                  <c:v>106.40900000000001</c:v>
                </c:pt>
                <c:pt idx="850">
                  <c:v>349.61399999999998</c:v>
                </c:pt>
                <c:pt idx="851">
                  <c:v>341.46300000000002</c:v>
                </c:pt>
                <c:pt idx="852">
                  <c:v>465.11599999999999</c:v>
                </c:pt>
                <c:pt idx="853">
                  <c:v>3.1549999999999998</c:v>
                </c:pt>
                <c:pt idx="854">
                  <c:v>813.12599999999998</c:v>
                </c:pt>
                <c:pt idx="855">
                  <c:v>595.745</c:v>
                </c:pt>
                <c:pt idx="856">
                  <c:v>685.51199999999994</c:v>
                </c:pt>
                <c:pt idx="857">
                  <c:v>0</c:v>
                </c:pt>
                <c:pt idx="858">
                  <c:v>915.66300000000001</c:v>
                </c:pt>
                <c:pt idx="859">
                  <c:v>1115.385</c:v>
                </c:pt>
                <c:pt idx="860">
                  <c:v>0</c:v>
                </c:pt>
                <c:pt idx="861">
                  <c:v>687.5</c:v>
                </c:pt>
                <c:pt idx="862">
                  <c:v>625</c:v>
                </c:pt>
                <c:pt idx="863">
                  <c:v>1450</c:v>
                </c:pt>
                <c:pt idx="864">
                  <c:v>250</c:v>
                </c:pt>
                <c:pt idx="865">
                  <c:v>2000</c:v>
                </c:pt>
                <c:pt idx="866">
                  <c:v>83.332999999999998</c:v>
                </c:pt>
                <c:pt idx="867">
                  <c:v>812.5</c:v>
                </c:pt>
                <c:pt idx="868">
                  <c:v>238.636</c:v>
                </c:pt>
                <c:pt idx="869">
                  <c:v>263.15800000000002</c:v>
                </c:pt>
                <c:pt idx="870">
                  <c:v>886.36400000000003</c:v>
                </c:pt>
                <c:pt idx="871">
                  <c:v>2000</c:v>
                </c:pt>
                <c:pt idx="872">
                  <c:v>291.66699999999997</c:v>
                </c:pt>
                <c:pt idx="873">
                  <c:v>1000</c:v>
                </c:pt>
                <c:pt idx="874">
                  <c:v>1241.6669999999999</c:v>
                </c:pt>
                <c:pt idx="875">
                  <c:v>590.90899999999999</c:v>
                </c:pt>
                <c:pt idx="876">
                  <c:v>350</c:v>
                </c:pt>
                <c:pt idx="877">
                  <c:v>531.25</c:v>
                </c:pt>
                <c:pt idx="878">
                  <c:v>217.3</c:v>
                </c:pt>
                <c:pt idx="879">
                  <c:v>1182.796</c:v>
                </c:pt>
                <c:pt idx="880">
                  <c:v>956.52200000000005</c:v>
                </c:pt>
                <c:pt idx="881">
                  <c:v>335.44299999999998</c:v>
                </c:pt>
                <c:pt idx="882">
                  <c:v>268.65699999999998</c:v>
                </c:pt>
                <c:pt idx="883">
                  <c:v>626.60900000000004</c:v>
                </c:pt>
                <c:pt idx="884">
                  <c:v>488.5</c:v>
                </c:pt>
                <c:pt idx="885">
                  <c:v>544.30399999999997</c:v>
                </c:pt>
                <c:pt idx="886">
                  <c:v>879.38599999999997</c:v>
                </c:pt>
                <c:pt idx="887">
                  <c:v>281.8</c:v>
                </c:pt>
                <c:pt idx="888">
                  <c:v>236.46</c:v>
                </c:pt>
                <c:pt idx="889">
                  <c:v>853.65899999999999</c:v>
                </c:pt>
                <c:pt idx="890">
                  <c:v>355.55599999999998</c:v>
                </c:pt>
                <c:pt idx="891">
                  <c:v>1095.652</c:v>
                </c:pt>
                <c:pt idx="892">
                  <c:v>1526.1320000000001</c:v>
                </c:pt>
                <c:pt idx="893">
                  <c:v>297.596</c:v>
                </c:pt>
                <c:pt idx="894">
                  <c:v>21.812000000000001</c:v>
                </c:pt>
                <c:pt idx="895">
                  <c:v>339.78899999999999</c:v>
                </c:pt>
                <c:pt idx="896">
                  <c:v>824.66800000000001</c:v>
                </c:pt>
                <c:pt idx="897">
                  <c:v>712.64400000000001</c:v>
                </c:pt>
                <c:pt idx="898">
                  <c:v>0</c:v>
                </c:pt>
                <c:pt idx="899">
                  <c:v>356.33100000000002</c:v>
                </c:pt>
                <c:pt idx="900">
                  <c:v>531.71100000000001</c:v>
                </c:pt>
                <c:pt idx="901">
                  <c:v>720</c:v>
                </c:pt>
                <c:pt idx="902">
                  <c:v>382.97899999999998</c:v>
                </c:pt>
                <c:pt idx="903">
                  <c:v>358.97399999999999</c:v>
                </c:pt>
                <c:pt idx="904">
                  <c:v>130.374</c:v>
                </c:pt>
                <c:pt idx="905">
                  <c:v>523.80999999999995</c:v>
                </c:pt>
                <c:pt idx="906">
                  <c:v>1.081</c:v>
                </c:pt>
                <c:pt idx="907">
                  <c:v>784.33299999999997</c:v>
                </c:pt>
                <c:pt idx="908">
                  <c:v>387.09699999999998</c:v>
                </c:pt>
                <c:pt idx="909">
                  <c:v>297.61900000000003</c:v>
                </c:pt>
                <c:pt idx="910">
                  <c:v>2.2320000000000002</c:v>
                </c:pt>
                <c:pt idx="911">
                  <c:v>387.09699999999998</c:v>
                </c:pt>
                <c:pt idx="912">
                  <c:v>289.47399999999999</c:v>
                </c:pt>
                <c:pt idx="913">
                  <c:v>638.16399999999999</c:v>
                </c:pt>
                <c:pt idx="914">
                  <c:v>315.12599999999998</c:v>
                </c:pt>
                <c:pt idx="915">
                  <c:v>397.59</c:v>
                </c:pt>
                <c:pt idx="916">
                  <c:v>352.94099999999997</c:v>
                </c:pt>
                <c:pt idx="917">
                  <c:v>78.652000000000001</c:v>
                </c:pt>
                <c:pt idx="918">
                  <c:v>1582.5909999999999</c:v>
                </c:pt>
                <c:pt idx="919">
                  <c:v>326.24099999999999</c:v>
                </c:pt>
                <c:pt idx="920">
                  <c:v>566.66700000000003</c:v>
                </c:pt>
                <c:pt idx="921">
                  <c:v>0</c:v>
                </c:pt>
                <c:pt idx="922">
                  <c:v>78.817999999999998</c:v>
                </c:pt>
                <c:pt idx="923">
                  <c:v>576.923</c:v>
                </c:pt>
                <c:pt idx="924">
                  <c:v>686.39099999999996</c:v>
                </c:pt>
                <c:pt idx="925">
                  <c:v>2923.0770000000002</c:v>
                </c:pt>
                <c:pt idx="926">
                  <c:v>723.16399999999999</c:v>
                </c:pt>
                <c:pt idx="927">
                  <c:v>78.817999999999998</c:v>
                </c:pt>
                <c:pt idx="928">
                  <c:v>461.53800000000001</c:v>
                </c:pt>
                <c:pt idx="929">
                  <c:v>1447.653</c:v>
                </c:pt>
                <c:pt idx="930">
                  <c:v>830.67100000000005</c:v>
                </c:pt>
                <c:pt idx="931">
                  <c:v>276.76</c:v>
                </c:pt>
                <c:pt idx="932">
                  <c:v>723.16399999999999</c:v>
                </c:pt>
                <c:pt idx="933">
                  <c:v>148.541</c:v>
                </c:pt>
                <c:pt idx="934">
                  <c:v>623.82100000000003</c:v>
                </c:pt>
                <c:pt idx="935">
                  <c:v>262.29500000000002</c:v>
                </c:pt>
                <c:pt idx="936">
                  <c:v>322.58100000000002</c:v>
                </c:pt>
                <c:pt idx="937">
                  <c:v>686.94399999999996</c:v>
                </c:pt>
                <c:pt idx="938">
                  <c:v>614.173</c:v>
                </c:pt>
                <c:pt idx="939">
                  <c:v>571.42899999999997</c:v>
                </c:pt>
                <c:pt idx="940">
                  <c:v>187.328</c:v>
                </c:pt>
                <c:pt idx="941">
                  <c:v>485.714</c:v>
                </c:pt>
                <c:pt idx="942">
                  <c:v>723.577</c:v>
                </c:pt>
                <c:pt idx="943">
                  <c:v>1227.2729999999999</c:v>
                </c:pt>
                <c:pt idx="944">
                  <c:v>272.72699999999998</c:v>
                </c:pt>
                <c:pt idx="945">
                  <c:v>56.817999999999998</c:v>
                </c:pt>
                <c:pt idx="946">
                  <c:v>1000</c:v>
                </c:pt>
                <c:pt idx="947">
                  <c:v>80.11</c:v>
                </c:pt>
                <c:pt idx="948">
                  <c:v>329.601</c:v>
                </c:pt>
                <c:pt idx="949">
                  <c:v>30.928000000000001</c:v>
                </c:pt>
                <c:pt idx="950">
                  <c:v>664.12199999999996</c:v>
                </c:pt>
                <c:pt idx="951">
                  <c:v>895.95399999999995</c:v>
                </c:pt>
                <c:pt idx="952">
                  <c:v>562.5</c:v>
                </c:pt>
                <c:pt idx="953">
                  <c:v>596.49099999999999</c:v>
                </c:pt>
                <c:pt idx="954">
                  <c:v>1.0820000000000001</c:v>
                </c:pt>
                <c:pt idx="955">
                  <c:v>787.5</c:v>
                </c:pt>
                <c:pt idx="956">
                  <c:v>656.71600000000001</c:v>
                </c:pt>
                <c:pt idx="957">
                  <c:v>374.31900000000002</c:v>
                </c:pt>
                <c:pt idx="958">
                  <c:v>735.07500000000005</c:v>
                </c:pt>
                <c:pt idx="959">
                  <c:v>722.22199999999998</c:v>
                </c:pt>
                <c:pt idx="960">
                  <c:v>55.555999999999997</c:v>
                </c:pt>
                <c:pt idx="961">
                  <c:v>111.111</c:v>
                </c:pt>
                <c:pt idx="962">
                  <c:v>216.56100000000001</c:v>
                </c:pt>
                <c:pt idx="963">
                  <c:v>269.84100000000001</c:v>
                </c:pt>
                <c:pt idx="964">
                  <c:v>1370.37</c:v>
                </c:pt>
                <c:pt idx="965">
                  <c:v>1500</c:v>
                </c:pt>
                <c:pt idx="966">
                  <c:v>396.82499999999999</c:v>
                </c:pt>
                <c:pt idx="967">
                  <c:v>1222.222</c:v>
                </c:pt>
                <c:pt idx="968">
                  <c:v>0</c:v>
                </c:pt>
                <c:pt idx="969">
                  <c:v>34.271999999999998</c:v>
                </c:pt>
                <c:pt idx="970">
                  <c:v>745.76300000000003</c:v>
                </c:pt>
                <c:pt idx="971">
                  <c:v>585.89599999999996</c:v>
                </c:pt>
                <c:pt idx="972">
                  <c:v>329.815</c:v>
                </c:pt>
                <c:pt idx="973">
                  <c:v>478.02199999999999</c:v>
                </c:pt>
                <c:pt idx="974">
                  <c:v>878.04899999999998</c:v>
                </c:pt>
                <c:pt idx="975">
                  <c:v>794.52099999999996</c:v>
                </c:pt>
                <c:pt idx="976">
                  <c:v>600</c:v>
                </c:pt>
                <c:pt idx="977">
                  <c:v>600</c:v>
                </c:pt>
                <c:pt idx="978">
                  <c:v>164.89400000000001</c:v>
                </c:pt>
                <c:pt idx="979">
                  <c:v>1625.81</c:v>
                </c:pt>
                <c:pt idx="980">
                  <c:v>826.08699999999999</c:v>
                </c:pt>
                <c:pt idx="981">
                  <c:v>302.15800000000002</c:v>
                </c:pt>
                <c:pt idx="982">
                  <c:v>764.25900000000001</c:v>
                </c:pt>
                <c:pt idx="983">
                  <c:v>818.81500000000005</c:v>
                </c:pt>
                <c:pt idx="984">
                  <c:v>813.69899999999996</c:v>
                </c:pt>
                <c:pt idx="985">
                  <c:v>607.59500000000003</c:v>
                </c:pt>
                <c:pt idx="986">
                  <c:v>946.42899999999997</c:v>
                </c:pt>
                <c:pt idx="987">
                  <c:v>714.28599999999994</c:v>
                </c:pt>
                <c:pt idx="988">
                  <c:v>699.18700000000001</c:v>
                </c:pt>
                <c:pt idx="989">
                  <c:v>709.154</c:v>
                </c:pt>
                <c:pt idx="990">
                  <c:v>348.214</c:v>
                </c:pt>
                <c:pt idx="991">
                  <c:v>0</c:v>
                </c:pt>
                <c:pt idx="992">
                  <c:v>864.65</c:v>
                </c:pt>
                <c:pt idx="993">
                  <c:v>2071.4290000000001</c:v>
                </c:pt>
                <c:pt idx="994">
                  <c:v>157.233</c:v>
                </c:pt>
                <c:pt idx="995">
                  <c:v>162.16200000000001</c:v>
                </c:pt>
                <c:pt idx="996">
                  <c:v>317.64699999999999</c:v>
                </c:pt>
                <c:pt idx="997">
                  <c:v>684.21100000000001</c:v>
                </c:pt>
                <c:pt idx="998">
                  <c:v>587.35199999999998</c:v>
                </c:pt>
                <c:pt idx="999">
                  <c:v>152.86600000000001</c:v>
                </c:pt>
                <c:pt idx="1000">
                  <c:v>315.08699999999999</c:v>
                </c:pt>
                <c:pt idx="1001">
                  <c:v>116.279</c:v>
                </c:pt>
                <c:pt idx="1002">
                  <c:v>186.81299999999999</c:v>
                </c:pt>
                <c:pt idx="1003">
                  <c:v>745.13300000000004</c:v>
                </c:pt>
                <c:pt idx="1004">
                  <c:v>560.49400000000003</c:v>
                </c:pt>
                <c:pt idx="1005">
                  <c:v>666.66700000000003</c:v>
                </c:pt>
                <c:pt idx="1006">
                  <c:v>291.66699999999997</c:v>
                </c:pt>
                <c:pt idx="1007">
                  <c:v>378.54899999999998</c:v>
                </c:pt>
                <c:pt idx="1008">
                  <c:v>521.30100000000004</c:v>
                </c:pt>
                <c:pt idx="1009">
                  <c:v>1041.6669999999999</c:v>
                </c:pt>
                <c:pt idx="1010">
                  <c:v>581.81200000000001</c:v>
                </c:pt>
                <c:pt idx="1011">
                  <c:v>360</c:v>
                </c:pt>
                <c:pt idx="1012">
                  <c:v>563.25300000000004</c:v>
                </c:pt>
                <c:pt idx="1013">
                  <c:v>261.04399999999998</c:v>
                </c:pt>
                <c:pt idx="1014">
                  <c:v>261.04399999999998</c:v>
                </c:pt>
                <c:pt idx="1015">
                  <c:v>282.44299999999998</c:v>
                </c:pt>
                <c:pt idx="1016">
                  <c:v>265.15199999999999</c:v>
                </c:pt>
                <c:pt idx="1017">
                  <c:v>238.36500000000001</c:v>
                </c:pt>
                <c:pt idx="1018">
                  <c:v>506.57900000000001</c:v>
                </c:pt>
                <c:pt idx="1019">
                  <c:v>416.66699999999997</c:v>
                </c:pt>
                <c:pt idx="1020">
                  <c:v>1224.49</c:v>
                </c:pt>
                <c:pt idx="1021">
                  <c:v>325.39699999999999</c:v>
                </c:pt>
                <c:pt idx="1022">
                  <c:v>1119.048</c:v>
                </c:pt>
                <c:pt idx="1023">
                  <c:v>101.26600000000001</c:v>
                </c:pt>
                <c:pt idx="1024">
                  <c:v>1250</c:v>
                </c:pt>
                <c:pt idx="1025">
                  <c:v>271.76799999999997</c:v>
                </c:pt>
                <c:pt idx="1026">
                  <c:v>1485.7139999999999</c:v>
                </c:pt>
                <c:pt idx="1027">
                  <c:v>81.42</c:v>
                </c:pt>
                <c:pt idx="1028">
                  <c:v>700</c:v>
                </c:pt>
                <c:pt idx="1029">
                  <c:v>258.12299999999999</c:v>
                </c:pt>
                <c:pt idx="1030">
                  <c:v>1000</c:v>
                </c:pt>
                <c:pt idx="1031">
                  <c:v>1200</c:v>
                </c:pt>
                <c:pt idx="1032">
                  <c:v>2466.6669999999999</c:v>
                </c:pt>
                <c:pt idx="1033">
                  <c:v>547.82600000000002</c:v>
                </c:pt>
                <c:pt idx="1034">
                  <c:v>292.97800000000001</c:v>
                </c:pt>
                <c:pt idx="1035">
                  <c:v>235.71100000000001</c:v>
                </c:pt>
                <c:pt idx="1036">
                  <c:v>268.39800000000002</c:v>
                </c:pt>
                <c:pt idx="1037">
                  <c:v>271.97800000000001</c:v>
                </c:pt>
                <c:pt idx="1038">
                  <c:v>703.83299999999997</c:v>
                </c:pt>
                <c:pt idx="1039">
                  <c:v>727.03399999999999</c:v>
                </c:pt>
                <c:pt idx="1040">
                  <c:v>282.517</c:v>
                </c:pt>
                <c:pt idx="1041">
                  <c:v>188.964</c:v>
                </c:pt>
                <c:pt idx="1042">
                  <c:v>98.765000000000001</c:v>
                </c:pt>
                <c:pt idx="1043">
                  <c:v>537.29700000000003</c:v>
                </c:pt>
                <c:pt idx="1044">
                  <c:v>369.048</c:v>
                </c:pt>
                <c:pt idx="1045">
                  <c:v>152.749</c:v>
                </c:pt>
                <c:pt idx="1046">
                  <c:v>228.72300000000001</c:v>
                </c:pt>
                <c:pt idx="1047">
                  <c:v>218.32599999999999</c:v>
                </c:pt>
                <c:pt idx="1048">
                  <c:v>803.92200000000003</c:v>
                </c:pt>
                <c:pt idx="1049">
                  <c:v>369.048</c:v>
                </c:pt>
                <c:pt idx="1050">
                  <c:v>981.96799999999996</c:v>
                </c:pt>
                <c:pt idx="1051">
                  <c:v>215.13900000000001</c:v>
                </c:pt>
                <c:pt idx="1052">
                  <c:v>318.42099999999999</c:v>
                </c:pt>
                <c:pt idx="1053">
                  <c:v>487.80500000000001</c:v>
                </c:pt>
                <c:pt idx="1054">
                  <c:v>620.66399999999999</c:v>
                </c:pt>
                <c:pt idx="1055">
                  <c:v>903.226</c:v>
                </c:pt>
                <c:pt idx="1056">
                  <c:v>470.149</c:v>
                </c:pt>
                <c:pt idx="1057">
                  <c:v>838.71</c:v>
                </c:pt>
                <c:pt idx="1058">
                  <c:v>556.81799999999998</c:v>
                </c:pt>
                <c:pt idx="1059">
                  <c:v>272.93599999999998</c:v>
                </c:pt>
                <c:pt idx="1060">
                  <c:v>334.87299999999999</c:v>
                </c:pt>
                <c:pt idx="1061">
                  <c:v>182.25399999999999</c:v>
                </c:pt>
                <c:pt idx="1062">
                  <c:v>44.383000000000003</c:v>
                </c:pt>
                <c:pt idx="1063">
                  <c:v>261.084</c:v>
                </c:pt>
                <c:pt idx="1064">
                  <c:v>216.667</c:v>
                </c:pt>
                <c:pt idx="1065">
                  <c:v>390.476</c:v>
                </c:pt>
                <c:pt idx="1066">
                  <c:v>409.81</c:v>
                </c:pt>
                <c:pt idx="1067">
                  <c:v>516.66700000000003</c:v>
                </c:pt>
                <c:pt idx="1068">
                  <c:v>261.63200000000001</c:v>
                </c:pt>
                <c:pt idx="1069">
                  <c:v>396.82499999999999</c:v>
                </c:pt>
                <c:pt idx="1070">
                  <c:v>719.101</c:v>
                </c:pt>
                <c:pt idx="1071">
                  <c:v>176.101</c:v>
                </c:pt>
                <c:pt idx="1072">
                  <c:v>567.56799999999998</c:v>
                </c:pt>
                <c:pt idx="1073">
                  <c:v>113.208</c:v>
                </c:pt>
                <c:pt idx="1074">
                  <c:v>176.101</c:v>
                </c:pt>
                <c:pt idx="1075">
                  <c:v>134.40899999999999</c:v>
                </c:pt>
                <c:pt idx="1076">
                  <c:v>937.5</c:v>
                </c:pt>
                <c:pt idx="1077">
                  <c:v>134.40899999999999</c:v>
                </c:pt>
                <c:pt idx="1078">
                  <c:v>641.71100000000001</c:v>
                </c:pt>
                <c:pt idx="1079">
                  <c:v>1062.5</c:v>
                </c:pt>
                <c:pt idx="1080">
                  <c:v>494.14699999999999</c:v>
                </c:pt>
                <c:pt idx="1081">
                  <c:v>69.766999999999996</c:v>
                </c:pt>
                <c:pt idx="1082">
                  <c:v>768.36199999999997</c:v>
                </c:pt>
                <c:pt idx="1083">
                  <c:v>126.214</c:v>
                </c:pt>
                <c:pt idx="1084">
                  <c:v>415.38499999999999</c:v>
                </c:pt>
                <c:pt idx="1085">
                  <c:v>473.68400000000003</c:v>
                </c:pt>
                <c:pt idx="1086">
                  <c:v>535.505</c:v>
                </c:pt>
                <c:pt idx="1087">
                  <c:v>551.02</c:v>
                </c:pt>
                <c:pt idx="1088">
                  <c:v>1087.2729999999999</c:v>
                </c:pt>
                <c:pt idx="1089">
                  <c:v>551.447</c:v>
                </c:pt>
                <c:pt idx="1090">
                  <c:v>816.66700000000003</c:v>
                </c:pt>
                <c:pt idx="1091">
                  <c:v>1000</c:v>
                </c:pt>
                <c:pt idx="1092">
                  <c:v>1090.9090000000001</c:v>
                </c:pt>
                <c:pt idx="1093">
                  <c:v>568.18200000000002</c:v>
                </c:pt>
                <c:pt idx="1094">
                  <c:v>220.779</c:v>
                </c:pt>
                <c:pt idx="1095">
                  <c:v>552.94100000000003</c:v>
                </c:pt>
                <c:pt idx="1096">
                  <c:v>147.541</c:v>
                </c:pt>
                <c:pt idx="1097">
                  <c:v>231.93</c:v>
                </c:pt>
                <c:pt idx="1098">
                  <c:v>250.429</c:v>
                </c:pt>
                <c:pt idx="1099">
                  <c:v>393.44299999999998</c:v>
                </c:pt>
                <c:pt idx="1100">
                  <c:v>965.60199999999998</c:v>
                </c:pt>
                <c:pt idx="1101">
                  <c:v>597.22199999999998</c:v>
                </c:pt>
                <c:pt idx="1102">
                  <c:v>294.82100000000003</c:v>
                </c:pt>
                <c:pt idx="1103">
                  <c:v>754.66099999999994</c:v>
                </c:pt>
                <c:pt idx="1104">
                  <c:v>421.613</c:v>
                </c:pt>
                <c:pt idx="1105">
                  <c:v>31.745999999999999</c:v>
                </c:pt>
                <c:pt idx="1106">
                  <c:v>865.42899999999997</c:v>
                </c:pt>
                <c:pt idx="1107">
                  <c:v>182.83600000000001</c:v>
                </c:pt>
                <c:pt idx="1108">
                  <c:v>528.57100000000003</c:v>
                </c:pt>
                <c:pt idx="1109">
                  <c:v>1690.4760000000001</c:v>
                </c:pt>
                <c:pt idx="1110">
                  <c:v>1257.249</c:v>
                </c:pt>
                <c:pt idx="1111">
                  <c:v>1455.4059999999999</c:v>
                </c:pt>
                <c:pt idx="1112">
                  <c:v>589.50599999999997</c:v>
                </c:pt>
                <c:pt idx="1113">
                  <c:v>589.50599999999997</c:v>
                </c:pt>
                <c:pt idx="1114">
                  <c:v>426.923</c:v>
                </c:pt>
                <c:pt idx="1115">
                  <c:v>560.44000000000005</c:v>
                </c:pt>
                <c:pt idx="1116">
                  <c:v>333.33300000000003</c:v>
                </c:pt>
                <c:pt idx="1117">
                  <c:v>176.471</c:v>
                </c:pt>
                <c:pt idx="1118">
                  <c:v>277.39499999999998</c:v>
                </c:pt>
                <c:pt idx="1119">
                  <c:v>348.83699999999999</c:v>
                </c:pt>
                <c:pt idx="1120">
                  <c:v>75</c:v>
                </c:pt>
                <c:pt idx="1121">
                  <c:v>394.61900000000003</c:v>
                </c:pt>
                <c:pt idx="1122">
                  <c:v>559.45899999999995</c:v>
                </c:pt>
                <c:pt idx="1123">
                  <c:v>523.25599999999997</c:v>
                </c:pt>
                <c:pt idx="1124">
                  <c:v>376.96300000000002</c:v>
                </c:pt>
                <c:pt idx="1125">
                  <c:v>375.48899999999998</c:v>
                </c:pt>
                <c:pt idx="1126">
                  <c:v>1.784</c:v>
                </c:pt>
                <c:pt idx="1127">
                  <c:v>529.05200000000002</c:v>
                </c:pt>
                <c:pt idx="1128">
                  <c:v>584.577</c:v>
                </c:pt>
                <c:pt idx="1129">
                  <c:v>392.71300000000002</c:v>
                </c:pt>
                <c:pt idx="1130">
                  <c:v>521.12699999999995</c:v>
                </c:pt>
                <c:pt idx="1131">
                  <c:v>703.125</c:v>
                </c:pt>
                <c:pt idx="1132">
                  <c:v>68.965999999999994</c:v>
                </c:pt>
                <c:pt idx="1133">
                  <c:v>904.93</c:v>
                </c:pt>
                <c:pt idx="1134">
                  <c:v>294.82100000000003</c:v>
                </c:pt>
                <c:pt idx="1135">
                  <c:v>216.08799999999999</c:v>
                </c:pt>
                <c:pt idx="1136">
                  <c:v>119.255</c:v>
                </c:pt>
                <c:pt idx="1137">
                  <c:v>76.923000000000002</c:v>
                </c:pt>
                <c:pt idx="1138">
                  <c:v>471.69799999999998</c:v>
                </c:pt>
                <c:pt idx="1139">
                  <c:v>492.95800000000003</c:v>
                </c:pt>
                <c:pt idx="1140">
                  <c:v>367.15</c:v>
                </c:pt>
                <c:pt idx="1141">
                  <c:v>0</c:v>
                </c:pt>
                <c:pt idx="1142">
                  <c:v>254.71700000000001</c:v>
                </c:pt>
                <c:pt idx="1143">
                  <c:v>275.79399999999998</c:v>
                </c:pt>
                <c:pt idx="1144">
                  <c:v>1164.107</c:v>
                </c:pt>
                <c:pt idx="1145">
                  <c:v>131.33600000000001</c:v>
                </c:pt>
                <c:pt idx="1146">
                  <c:v>167.74199999999999</c:v>
                </c:pt>
                <c:pt idx="1147">
                  <c:v>134.565</c:v>
                </c:pt>
                <c:pt idx="1148">
                  <c:v>300</c:v>
                </c:pt>
                <c:pt idx="1149">
                  <c:v>375</c:v>
                </c:pt>
                <c:pt idx="1150">
                  <c:v>583.33299999999997</c:v>
                </c:pt>
                <c:pt idx="1151">
                  <c:v>833.33299999999997</c:v>
                </c:pt>
                <c:pt idx="1152">
                  <c:v>300</c:v>
                </c:pt>
                <c:pt idx="1153">
                  <c:v>833.33299999999997</c:v>
                </c:pt>
                <c:pt idx="1154">
                  <c:v>358.64800000000002</c:v>
                </c:pt>
                <c:pt idx="1155">
                  <c:v>333.33300000000003</c:v>
                </c:pt>
                <c:pt idx="1156">
                  <c:v>619.048</c:v>
                </c:pt>
                <c:pt idx="1157">
                  <c:v>600</c:v>
                </c:pt>
                <c:pt idx="1158">
                  <c:v>142.857</c:v>
                </c:pt>
                <c:pt idx="1159">
                  <c:v>336.23899999999998</c:v>
                </c:pt>
                <c:pt idx="1160">
                  <c:v>762.91800000000001</c:v>
                </c:pt>
                <c:pt idx="1161">
                  <c:v>254.54499999999999</c:v>
                </c:pt>
                <c:pt idx="1162">
                  <c:v>826.625</c:v>
                </c:pt>
                <c:pt idx="1163">
                  <c:v>264.04500000000002</c:v>
                </c:pt>
                <c:pt idx="1164">
                  <c:v>54.054000000000002</c:v>
                </c:pt>
                <c:pt idx="1165">
                  <c:v>124.614</c:v>
                </c:pt>
                <c:pt idx="1166">
                  <c:v>445.34699999999998</c:v>
                </c:pt>
                <c:pt idx="1167">
                  <c:v>205.072</c:v>
                </c:pt>
                <c:pt idx="1168">
                  <c:v>0</c:v>
                </c:pt>
                <c:pt idx="1169">
                  <c:v>225.80600000000001</c:v>
                </c:pt>
                <c:pt idx="1170">
                  <c:v>212.476</c:v>
                </c:pt>
                <c:pt idx="1171">
                  <c:v>297.87200000000001</c:v>
                </c:pt>
                <c:pt idx="1172">
                  <c:v>400</c:v>
                </c:pt>
                <c:pt idx="1173">
                  <c:v>800</c:v>
                </c:pt>
                <c:pt idx="1174">
                  <c:v>731.17200000000003</c:v>
                </c:pt>
                <c:pt idx="1175">
                  <c:v>723.73500000000001</c:v>
                </c:pt>
                <c:pt idx="1176">
                  <c:v>560</c:v>
                </c:pt>
                <c:pt idx="1177">
                  <c:v>240.99100000000001</c:v>
                </c:pt>
                <c:pt idx="1178">
                  <c:v>1000</c:v>
                </c:pt>
                <c:pt idx="1179">
                  <c:v>252.19900000000001</c:v>
                </c:pt>
                <c:pt idx="1180">
                  <c:v>225</c:v>
                </c:pt>
                <c:pt idx="1181">
                  <c:v>673.75599999999997</c:v>
                </c:pt>
                <c:pt idx="1182">
                  <c:v>1840.9090000000001</c:v>
                </c:pt>
                <c:pt idx="1183">
                  <c:v>196.98599999999999</c:v>
                </c:pt>
                <c:pt idx="1184">
                  <c:v>298.24599999999998</c:v>
                </c:pt>
                <c:pt idx="1185">
                  <c:v>0</c:v>
                </c:pt>
                <c:pt idx="1186">
                  <c:v>488.88900000000001</c:v>
                </c:pt>
                <c:pt idx="1187">
                  <c:v>417.24900000000002</c:v>
                </c:pt>
                <c:pt idx="1188">
                  <c:v>29.16</c:v>
                </c:pt>
                <c:pt idx="1189">
                  <c:v>930.31399999999996</c:v>
                </c:pt>
                <c:pt idx="1190">
                  <c:v>615.38499999999999</c:v>
                </c:pt>
                <c:pt idx="1191">
                  <c:v>482.45600000000002</c:v>
                </c:pt>
                <c:pt idx="1192">
                  <c:v>506.21100000000001</c:v>
                </c:pt>
                <c:pt idx="1193">
                  <c:v>242.42400000000001</c:v>
                </c:pt>
                <c:pt idx="1194">
                  <c:v>189.39400000000001</c:v>
                </c:pt>
                <c:pt idx="1195">
                  <c:v>28.571000000000002</c:v>
                </c:pt>
                <c:pt idx="1196">
                  <c:v>910.80600000000004</c:v>
                </c:pt>
                <c:pt idx="1197">
                  <c:v>1059.9280000000001</c:v>
                </c:pt>
                <c:pt idx="1198">
                  <c:v>397.41500000000002</c:v>
                </c:pt>
                <c:pt idx="1199">
                  <c:v>937.97500000000002</c:v>
                </c:pt>
                <c:pt idx="1200">
                  <c:v>130.04900000000001</c:v>
                </c:pt>
                <c:pt idx="1201">
                  <c:v>78.167000000000002</c:v>
                </c:pt>
                <c:pt idx="1202">
                  <c:v>201.20099999999999</c:v>
                </c:pt>
                <c:pt idx="1203">
                  <c:v>1514.451</c:v>
                </c:pt>
                <c:pt idx="1204">
                  <c:v>62.551000000000002</c:v>
                </c:pt>
                <c:pt idx="1205">
                  <c:v>350</c:v>
                </c:pt>
                <c:pt idx="1206">
                  <c:v>425</c:v>
                </c:pt>
                <c:pt idx="1207">
                  <c:v>166.197</c:v>
                </c:pt>
                <c:pt idx="1208">
                  <c:v>217.822</c:v>
                </c:pt>
                <c:pt idx="1209">
                  <c:v>606.55700000000002</c:v>
                </c:pt>
                <c:pt idx="1210">
                  <c:v>487.61099999999999</c:v>
                </c:pt>
                <c:pt idx="1211">
                  <c:v>351.85199999999998</c:v>
                </c:pt>
                <c:pt idx="1212">
                  <c:v>138.64099999999999</c:v>
                </c:pt>
                <c:pt idx="1213">
                  <c:v>172.196</c:v>
                </c:pt>
                <c:pt idx="1214">
                  <c:v>539.71699999999998</c:v>
                </c:pt>
                <c:pt idx="1215">
                  <c:v>268.29300000000001</c:v>
                </c:pt>
                <c:pt idx="1216">
                  <c:v>181.81800000000001</c:v>
                </c:pt>
                <c:pt idx="1217">
                  <c:v>114.51</c:v>
                </c:pt>
                <c:pt idx="1218">
                  <c:v>596.55200000000002</c:v>
                </c:pt>
                <c:pt idx="1219">
                  <c:v>54.795000000000002</c:v>
                </c:pt>
                <c:pt idx="1220">
                  <c:v>1543.779</c:v>
                </c:pt>
                <c:pt idx="1221">
                  <c:v>70.814999999999998</c:v>
                </c:pt>
                <c:pt idx="1222">
                  <c:v>2363.9789999999998</c:v>
                </c:pt>
                <c:pt idx="1223">
                  <c:v>801.95899999999995</c:v>
                </c:pt>
                <c:pt idx="1224">
                  <c:v>314.286</c:v>
                </c:pt>
                <c:pt idx="1225">
                  <c:v>516.10500000000002</c:v>
                </c:pt>
                <c:pt idx="1226">
                  <c:v>126.98399999999999</c:v>
                </c:pt>
                <c:pt idx="1227">
                  <c:v>500</c:v>
                </c:pt>
                <c:pt idx="1228">
                  <c:v>1188.837</c:v>
                </c:pt>
                <c:pt idx="1229">
                  <c:v>214.286</c:v>
                </c:pt>
                <c:pt idx="1230">
                  <c:v>226.95</c:v>
                </c:pt>
                <c:pt idx="1231">
                  <c:v>353.19099999999997</c:v>
                </c:pt>
                <c:pt idx="1232">
                  <c:v>240</c:v>
                </c:pt>
                <c:pt idx="1233">
                  <c:v>296.875</c:v>
                </c:pt>
                <c:pt idx="1234">
                  <c:v>223.14</c:v>
                </c:pt>
                <c:pt idx="1235">
                  <c:v>385.80500000000001</c:v>
                </c:pt>
                <c:pt idx="1236">
                  <c:v>1048.951</c:v>
                </c:pt>
                <c:pt idx="1237">
                  <c:v>317.07299999999998</c:v>
                </c:pt>
                <c:pt idx="1238">
                  <c:v>273.88499999999999</c:v>
                </c:pt>
                <c:pt idx="1239">
                  <c:v>240</c:v>
                </c:pt>
                <c:pt idx="1240">
                  <c:v>223.14</c:v>
                </c:pt>
                <c:pt idx="1241">
                  <c:v>139.51</c:v>
                </c:pt>
                <c:pt idx="1242">
                  <c:v>609.02300000000002</c:v>
                </c:pt>
                <c:pt idx="1243">
                  <c:v>604.65099999999995</c:v>
                </c:pt>
                <c:pt idx="1244">
                  <c:v>762.37599999999998</c:v>
                </c:pt>
                <c:pt idx="1245">
                  <c:v>356.322</c:v>
                </c:pt>
                <c:pt idx="1246">
                  <c:v>273.76799999999997</c:v>
                </c:pt>
                <c:pt idx="1247">
                  <c:v>586.20699999999999</c:v>
                </c:pt>
                <c:pt idx="1248">
                  <c:v>783.44299999999998</c:v>
                </c:pt>
                <c:pt idx="1249">
                  <c:v>135.922</c:v>
                </c:pt>
                <c:pt idx="1250">
                  <c:v>506.38299999999998</c:v>
                </c:pt>
                <c:pt idx="1251">
                  <c:v>1818.182</c:v>
                </c:pt>
                <c:pt idx="1252">
                  <c:v>441.69799999999998</c:v>
                </c:pt>
                <c:pt idx="1253">
                  <c:v>38.462000000000003</c:v>
                </c:pt>
                <c:pt idx="1254">
                  <c:v>151.261</c:v>
                </c:pt>
                <c:pt idx="1255">
                  <c:v>1192.308</c:v>
                </c:pt>
                <c:pt idx="1256">
                  <c:v>432.43200000000002</c:v>
                </c:pt>
                <c:pt idx="1257">
                  <c:v>447.87599999999998</c:v>
                </c:pt>
                <c:pt idx="1258">
                  <c:v>105.88200000000001</c:v>
                </c:pt>
                <c:pt idx="1259">
                  <c:v>559.322</c:v>
                </c:pt>
                <c:pt idx="1260">
                  <c:v>538.46199999999999</c:v>
                </c:pt>
                <c:pt idx="1261">
                  <c:v>527.02700000000004</c:v>
                </c:pt>
                <c:pt idx="1262">
                  <c:v>569.06100000000004</c:v>
                </c:pt>
                <c:pt idx="1263">
                  <c:v>265.55099999999999</c:v>
                </c:pt>
                <c:pt idx="1264">
                  <c:v>642.24099999999999</c:v>
                </c:pt>
                <c:pt idx="1265">
                  <c:v>533.33299999999997</c:v>
                </c:pt>
                <c:pt idx="1266">
                  <c:v>666.66700000000003</c:v>
                </c:pt>
                <c:pt idx="1267">
                  <c:v>800</c:v>
                </c:pt>
                <c:pt idx="1268">
                  <c:v>2600</c:v>
                </c:pt>
                <c:pt idx="1269">
                  <c:v>265.55099999999999</c:v>
                </c:pt>
                <c:pt idx="1270">
                  <c:v>68.492999999999995</c:v>
                </c:pt>
                <c:pt idx="1271">
                  <c:v>82.569000000000003</c:v>
                </c:pt>
                <c:pt idx="1272">
                  <c:v>53.719000000000001</c:v>
                </c:pt>
                <c:pt idx="1273">
                  <c:v>796.46</c:v>
                </c:pt>
                <c:pt idx="1274">
                  <c:v>165.32300000000001</c:v>
                </c:pt>
                <c:pt idx="1275">
                  <c:v>421.68700000000001</c:v>
                </c:pt>
                <c:pt idx="1276">
                  <c:v>2228.9290000000001</c:v>
                </c:pt>
                <c:pt idx="1277">
                  <c:v>198.34700000000001</c:v>
                </c:pt>
                <c:pt idx="1278">
                  <c:v>293.286</c:v>
                </c:pt>
                <c:pt idx="1279">
                  <c:v>192.30799999999999</c:v>
                </c:pt>
                <c:pt idx="1280">
                  <c:v>52.631999999999998</c:v>
                </c:pt>
                <c:pt idx="1281">
                  <c:v>545.53</c:v>
                </c:pt>
                <c:pt idx="1282">
                  <c:v>347.82600000000002</c:v>
                </c:pt>
                <c:pt idx="1283">
                  <c:v>160</c:v>
                </c:pt>
                <c:pt idx="1284">
                  <c:v>173.91300000000001</c:v>
                </c:pt>
                <c:pt idx="1285">
                  <c:v>275.36200000000002</c:v>
                </c:pt>
                <c:pt idx="1286">
                  <c:v>217.39099999999999</c:v>
                </c:pt>
                <c:pt idx="1287">
                  <c:v>8.9480000000000004</c:v>
                </c:pt>
                <c:pt idx="1288">
                  <c:v>218.82400000000001</c:v>
                </c:pt>
                <c:pt idx="1289">
                  <c:v>122.995</c:v>
                </c:pt>
                <c:pt idx="1290">
                  <c:v>688.14400000000001</c:v>
                </c:pt>
                <c:pt idx="1291">
                  <c:v>1709.6769999999999</c:v>
                </c:pt>
                <c:pt idx="1292">
                  <c:v>647.05899999999997</c:v>
                </c:pt>
                <c:pt idx="1293">
                  <c:v>400.375</c:v>
                </c:pt>
                <c:pt idx="1294">
                  <c:v>305.08499999999998</c:v>
                </c:pt>
                <c:pt idx="1295">
                  <c:v>436.36399999999998</c:v>
                </c:pt>
                <c:pt idx="1296">
                  <c:v>633.04300000000001</c:v>
                </c:pt>
                <c:pt idx="1297">
                  <c:v>140.845</c:v>
                </c:pt>
                <c:pt idx="1298">
                  <c:v>68.045000000000002</c:v>
                </c:pt>
                <c:pt idx="1299">
                  <c:v>217.45599999999999</c:v>
                </c:pt>
                <c:pt idx="1300">
                  <c:v>22.222000000000001</c:v>
                </c:pt>
                <c:pt idx="1301">
                  <c:v>237.911</c:v>
                </c:pt>
                <c:pt idx="1302">
                  <c:v>149.32599999999999</c:v>
                </c:pt>
                <c:pt idx="1303">
                  <c:v>622.61800000000005</c:v>
                </c:pt>
                <c:pt idx="1304">
                  <c:v>1026.7260000000001</c:v>
                </c:pt>
                <c:pt idx="1305">
                  <c:v>297.73899999999998</c:v>
                </c:pt>
                <c:pt idx="1306">
                  <c:v>413.38600000000002</c:v>
                </c:pt>
                <c:pt idx="1307">
                  <c:v>1395.8330000000001</c:v>
                </c:pt>
                <c:pt idx="1308">
                  <c:v>395.83300000000003</c:v>
                </c:pt>
                <c:pt idx="1309">
                  <c:v>3.1219999999999999</c:v>
                </c:pt>
                <c:pt idx="1310">
                  <c:v>1437.5</c:v>
                </c:pt>
                <c:pt idx="1311">
                  <c:v>429.20699999999999</c:v>
                </c:pt>
                <c:pt idx="1312">
                  <c:v>307.47899999999998</c:v>
                </c:pt>
                <c:pt idx="1313">
                  <c:v>708.33299999999997</c:v>
                </c:pt>
                <c:pt idx="1314">
                  <c:v>326.08699999999999</c:v>
                </c:pt>
                <c:pt idx="1315">
                  <c:v>479.339</c:v>
                </c:pt>
                <c:pt idx="1316">
                  <c:v>233.48</c:v>
                </c:pt>
                <c:pt idx="1317">
                  <c:v>790.57600000000002</c:v>
                </c:pt>
                <c:pt idx="1318">
                  <c:v>307.58600000000001</c:v>
                </c:pt>
                <c:pt idx="1319">
                  <c:v>170.732</c:v>
                </c:pt>
                <c:pt idx="1320">
                  <c:v>97.561000000000007</c:v>
                </c:pt>
                <c:pt idx="1321">
                  <c:v>309.24900000000002</c:v>
                </c:pt>
                <c:pt idx="1322">
                  <c:v>365.21699999999998</c:v>
                </c:pt>
                <c:pt idx="1323">
                  <c:v>463.41500000000002</c:v>
                </c:pt>
                <c:pt idx="1324">
                  <c:v>349.45100000000002</c:v>
                </c:pt>
                <c:pt idx="1325">
                  <c:v>228.87299999999999</c:v>
                </c:pt>
                <c:pt idx="1326">
                  <c:v>939.39400000000001</c:v>
                </c:pt>
                <c:pt idx="1327">
                  <c:v>309.101</c:v>
                </c:pt>
                <c:pt idx="1328">
                  <c:v>360</c:v>
                </c:pt>
                <c:pt idx="1329">
                  <c:v>235.62700000000001</c:v>
                </c:pt>
                <c:pt idx="1330">
                  <c:v>176.96600000000001</c:v>
                </c:pt>
                <c:pt idx="1331">
                  <c:v>282.44299999999998</c:v>
                </c:pt>
                <c:pt idx="1332">
                  <c:v>58.823999999999998</c:v>
                </c:pt>
                <c:pt idx="1333">
                  <c:v>500.86700000000002</c:v>
                </c:pt>
                <c:pt idx="1334">
                  <c:v>349.46199999999999</c:v>
                </c:pt>
                <c:pt idx="1335">
                  <c:v>465.11599999999999</c:v>
                </c:pt>
                <c:pt idx="1336">
                  <c:v>502.32600000000002</c:v>
                </c:pt>
                <c:pt idx="1337">
                  <c:v>284.59699999999998</c:v>
                </c:pt>
                <c:pt idx="1338">
                  <c:v>232.857</c:v>
                </c:pt>
                <c:pt idx="1339">
                  <c:v>0</c:v>
                </c:pt>
                <c:pt idx="1340">
                  <c:v>98.361000000000004</c:v>
                </c:pt>
                <c:pt idx="1341">
                  <c:v>981.47699999999998</c:v>
                </c:pt>
                <c:pt idx="1342">
                  <c:v>575.65800000000002</c:v>
                </c:pt>
                <c:pt idx="1343">
                  <c:v>404.05599999999998</c:v>
                </c:pt>
                <c:pt idx="1344">
                  <c:v>5.4950000000000001</c:v>
                </c:pt>
                <c:pt idx="1345">
                  <c:v>270.142</c:v>
                </c:pt>
                <c:pt idx="1346">
                  <c:v>349.34500000000003</c:v>
                </c:pt>
                <c:pt idx="1347">
                  <c:v>608.721</c:v>
                </c:pt>
                <c:pt idx="1348">
                  <c:v>169.01400000000001</c:v>
                </c:pt>
                <c:pt idx="1349">
                  <c:v>134.40899999999999</c:v>
                </c:pt>
                <c:pt idx="1350">
                  <c:v>833.33299999999997</c:v>
                </c:pt>
                <c:pt idx="1351">
                  <c:v>543.21</c:v>
                </c:pt>
                <c:pt idx="1352">
                  <c:v>66.265000000000001</c:v>
                </c:pt>
                <c:pt idx="1353">
                  <c:v>1000</c:v>
                </c:pt>
                <c:pt idx="1354">
                  <c:v>629.63</c:v>
                </c:pt>
                <c:pt idx="1355">
                  <c:v>296.29599999999999</c:v>
                </c:pt>
                <c:pt idx="1356">
                  <c:v>268.36200000000002</c:v>
                </c:pt>
                <c:pt idx="1357">
                  <c:v>2489.6579999999999</c:v>
                </c:pt>
                <c:pt idx="1358">
                  <c:v>500</c:v>
                </c:pt>
                <c:pt idx="1359">
                  <c:v>666.66700000000003</c:v>
                </c:pt>
                <c:pt idx="1360">
                  <c:v>472.22199999999998</c:v>
                </c:pt>
                <c:pt idx="1361">
                  <c:v>403.846</c:v>
                </c:pt>
                <c:pt idx="1362">
                  <c:v>615.71199999999999</c:v>
                </c:pt>
                <c:pt idx="1363">
                  <c:v>421.42899999999997</c:v>
                </c:pt>
                <c:pt idx="1364">
                  <c:v>596.99800000000005</c:v>
                </c:pt>
                <c:pt idx="1365">
                  <c:v>200</c:v>
                </c:pt>
                <c:pt idx="1366">
                  <c:v>263.274</c:v>
                </c:pt>
                <c:pt idx="1367">
                  <c:v>115.152</c:v>
                </c:pt>
                <c:pt idx="1368">
                  <c:v>83.756</c:v>
                </c:pt>
                <c:pt idx="1369">
                  <c:v>387.11900000000003</c:v>
                </c:pt>
                <c:pt idx="1370">
                  <c:v>178.571</c:v>
                </c:pt>
                <c:pt idx="1371">
                  <c:v>94.076999999999998</c:v>
                </c:pt>
                <c:pt idx="1372">
                  <c:v>316.86399999999998</c:v>
                </c:pt>
                <c:pt idx="1373">
                  <c:v>464.286</c:v>
                </c:pt>
                <c:pt idx="1374">
                  <c:v>688.74199999999996</c:v>
                </c:pt>
                <c:pt idx="1375">
                  <c:v>142.06100000000001</c:v>
                </c:pt>
                <c:pt idx="1376">
                  <c:v>610.61900000000003</c:v>
                </c:pt>
                <c:pt idx="1377">
                  <c:v>252.696</c:v>
                </c:pt>
                <c:pt idx="1378">
                  <c:v>170.21299999999999</c:v>
                </c:pt>
                <c:pt idx="1379">
                  <c:v>422.65800000000002</c:v>
                </c:pt>
                <c:pt idx="1380">
                  <c:v>130.50800000000001</c:v>
                </c:pt>
                <c:pt idx="1381">
                  <c:v>354.87200000000001</c:v>
                </c:pt>
                <c:pt idx="1382">
                  <c:v>684.21100000000001</c:v>
                </c:pt>
                <c:pt idx="1383">
                  <c:v>53.738</c:v>
                </c:pt>
                <c:pt idx="1384">
                  <c:v>186.047</c:v>
                </c:pt>
                <c:pt idx="1385">
                  <c:v>1039.604</c:v>
                </c:pt>
                <c:pt idx="1386">
                  <c:v>477.31400000000002</c:v>
                </c:pt>
                <c:pt idx="1387">
                  <c:v>595.50599999999997</c:v>
                </c:pt>
                <c:pt idx="1388">
                  <c:v>112.554</c:v>
                </c:pt>
                <c:pt idx="1389">
                  <c:v>421.64400000000001</c:v>
                </c:pt>
                <c:pt idx="1390">
                  <c:v>200.63200000000001</c:v>
                </c:pt>
                <c:pt idx="1391">
                  <c:v>1133.3330000000001</c:v>
                </c:pt>
                <c:pt idx="1392">
                  <c:v>650</c:v>
                </c:pt>
                <c:pt idx="1393">
                  <c:v>1035.826</c:v>
                </c:pt>
                <c:pt idx="1394">
                  <c:v>236.69499999999999</c:v>
                </c:pt>
                <c:pt idx="1395">
                  <c:v>172.84</c:v>
                </c:pt>
                <c:pt idx="1396">
                  <c:v>160.30500000000001</c:v>
                </c:pt>
                <c:pt idx="1397">
                  <c:v>0</c:v>
                </c:pt>
                <c:pt idx="1398">
                  <c:v>437.81900000000002</c:v>
                </c:pt>
                <c:pt idx="1399">
                  <c:v>419.64299999999997</c:v>
                </c:pt>
                <c:pt idx="1400">
                  <c:v>581.197</c:v>
                </c:pt>
                <c:pt idx="1401">
                  <c:v>538.46199999999999</c:v>
                </c:pt>
                <c:pt idx="1402">
                  <c:v>412.63900000000001</c:v>
                </c:pt>
                <c:pt idx="1403">
                  <c:v>26.922999999999998</c:v>
                </c:pt>
                <c:pt idx="1404">
                  <c:v>928.57100000000003</c:v>
                </c:pt>
                <c:pt idx="1405">
                  <c:v>182.51</c:v>
                </c:pt>
                <c:pt idx="1406">
                  <c:v>142.857</c:v>
                </c:pt>
                <c:pt idx="1407">
                  <c:v>64.394000000000005</c:v>
                </c:pt>
                <c:pt idx="1408">
                  <c:v>674.79700000000003</c:v>
                </c:pt>
                <c:pt idx="1409">
                  <c:v>168.42099999999999</c:v>
                </c:pt>
                <c:pt idx="1410">
                  <c:v>714.28599999999994</c:v>
                </c:pt>
                <c:pt idx="1411">
                  <c:v>64.394000000000005</c:v>
                </c:pt>
                <c:pt idx="1412">
                  <c:v>179.35900000000001</c:v>
                </c:pt>
                <c:pt idx="1413">
                  <c:v>337.209</c:v>
                </c:pt>
                <c:pt idx="1414">
                  <c:v>221.00299999999999</c:v>
                </c:pt>
                <c:pt idx="1415">
                  <c:v>34.412999999999997</c:v>
                </c:pt>
                <c:pt idx="1416">
                  <c:v>360</c:v>
                </c:pt>
                <c:pt idx="1417">
                  <c:v>258.721</c:v>
                </c:pt>
                <c:pt idx="1418">
                  <c:v>3.21</c:v>
                </c:pt>
                <c:pt idx="1419">
                  <c:v>228.774</c:v>
                </c:pt>
                <c:pt idx="1420">
                  <c:v>169.33600000000001</c:v>
                </c:pt>
                <c:pt idx="1421">
                  <c:v>845.30399999999997</c:v>
                </c:pt>
                <c:pt idx="1422">
                  <c:v>136.364</c:v>
                </c:pt>
                <c:pt idx="1423">
                  <c:v>606.06100000000004</c:v>
                </c:pt>
                <c:pt idx="1424">
                  <c:v>103.44799999999999</c:v>
                </c:pt>
                <c:pt idx="1425">
                  <c:v>168.99</c:v>
                </c:pt>
                <c:pt idx="1426">
                  <c:v>594.40599999999995</c:v>
                </c:pt>
                <c:pt idx="1427">
                  <c:v>99.688000000000002</c:v>
                </c:pt>
                <c:pt idx="1428">
                  <c:v>366.154</c:v>
                </c:pt>
                <c:pt idx="1429">
                  <c:v>175.72499999999999</c:v>
                </c:pt>
                <c:pt idx="1430">
                  <c:v>0</c:v>
                </c:pt>
                <c:pt idx="1431">
                  <c:v>0</c:v>
                </c:pt>
                <c:pt idx="1432">
                  <c:v>110.94199999999999</c:v>
                </c:pt>
                <c:pt idx="1433">
                  <c:v>866.66700000000003</c:v>
                </c:pt>
                <c:pt idx="1434">
                  <c:v>523.21299999999997</c:v>
                </c:pt>
                <c:pt idx="1435">
                  <c:v>171.06299999999999</c:v>
                </c:pt>
                <c:pt idx="1436">
                  <c:v>852.94100000000003</c:v>
                </c:pt>
                <c:pt idx="1437">
                  <c:v>217.74199999999999</c:v>
                </c:pt>
                <c:pt idx="1438">
                  <c:v>68.182000000000002</c:v>
                </c:pt>
                <c:pt idx="1439">
                  <c:v>784</c:v>
                </c:pt>
                <c:pt idx="1440">
                  <c:v>620.43799999999999</c:v>
                </c:pt>
                <c:pt idx="1441">
                  <c:v>860.31</c:v>
                </c:pt>
                <c:pt idx="1442">
                  <c:v>195.65199999999999</c:v>
                </c:pt>
                <c:pt idx="1443">
                  <c:v>109.63200000000001</c:v>
                </c:pt>
                <c:pt idx="1444">
                  <c:v>690</c:v>
                </c:pt>
                <c:pt idx="1445">
                  <c:v>206.89699999999999</c:v>
                </c:pt>
                <c:pt idx="1446">
                  <c:v>206.89699999999999</c:v>
                </c:pt>
                <c:pt idx="1447">
                  <c:v>126.761</c:v>
                </c:pt>
                <c:pt idx="1448">
                  <c:v>4.4219999999999997</c:v>
                </c:pt>
                <c:pt idx="1449">
                  <c:v>423.72899999999998</c:v>
                </c:pt>
                <c:pt idx="1450">
                  <c:v>819.27700000000004</c:v>
                </c:pt>
                <c:pt idx="1451">
                  <c:v>49.563000000000002</c:v>
                </c:pt>
                <c:pt idx="1452">
                  <c:v>172.45099999999999</c:v>
                </c:pt>
                <c:pt idx="1453">
                  <c:v>680.47299999999996</c:v>
                </c:pt>
                <c:pt idx="1454">
                  <c:v>1250</c:v>
                </c:pt>
                <c:pt idx="1455">
                  <c:v>166.667</c:v>
                </c:pt>
                <c:pt idx="1456">
                  <c:v>4.4180000000000001</c:v>
                </c:pt>
                <c:pt idx="1457">
                  <c:v>297.61900000000003</c:v>
                </c:pt>
                <c:pt idx="1458">
                  <c:v>500</c:v>
                </c:pt>
                <c:pt idx="1459">
                  <c:v>764.10299999999995</c:v>
                </c:pt>
                <c:pt idx="1460">
                  <c:v>416.66699999999997</c:v>
                </c:pt>
                <c:pt idx="1461">
                  <c:v>56.15</c:v>
                </c:pt>
                <c:pt idx="1462">
                  <c:v>663.42600000000004</c:v>
                </c:pt>
                <c:pt idx="1463">
                  <c:v>176.471</c:v>
                </c:pt>
                <c:pt idx="1464">
                  <c:v>117.949</c:v>
                </c:pt>
                <c:pt idx="1465">
                  <c:v>283.29300000000001</c:v>
                </c:pt>
                <c:pt idx="1466">
                  <c:v>466.197</c:v>
                </c:pt>
                <c:pt idx="1467">
                  <c:v>171.142</c:v>
                </c:pt>
                <c:pt idx="1468">
                  <c:v>405.40499999999997</c:v>
                </c:pt>
                <c:pt idx="1469">
                  <c:v>6.25</c:v>
                </c:pt>
                <c:pt idx="1470">
                  <c:v>1225.47</c:v>
                </c:pt>
                <c:pt idx="1471">
                  <c:v>432.43200000000002</c:v>
                </c:pt>
                <c:pt idx="1472">
                  <c:v>0</c:v>
                </c:pt>
                <c:pt idx="1473">
                  <c:v>450.64400000000001</c:v>
                </c:pt>
                <c:pt idx="1474">
                  <c:v>296.36799999999999</c:v>
                </c:pt>
                <c:pt idx="1475">
                  <c:v>560</c:v>
                </c:pt>
                <c:pt idx="1476">
                  <c:v>293.33300000000003</c:v>
                </c:pt>
                <c:pt idx="1477">
                  <c:v>310.875</c:v>
                </c:pt>
                <c:pt idx="1478">
                  <c:v>178.18700000000001</c:v>
                </c:pt>
                <c:pt idx="1479">
                  <c:v>265.06</c:v>
                </c:pt>
                <c:pt idx="1480">
                  <c:v>236.23400000000001</c:v>
                </c:pt>
                <c:pt idx="1481">
                  <c:v>64.718000000000004</c:v>
                </c:pt>
                <c:pt idx="1482">
                  <c:v>64.718000000000004</c:v>
                </c:pt>
                <c:pt idx="1483">
                  <c:v>257.928</c:v>
                </c:pt>
                <c:pt idx="1484">
                  <c:v>372.88099999999997</c:v>
                </c:pt>
                <c:pt idx="1485">
                  <c:v>209.79</c:v>
                </c:pt>
                <c:pt idx="1486">
                  <c:v>323.077</c:v>
                </c:pt>
                <c:pt idx="1487">
                  <c:v>151.899</c:v>
                </c:pt>
                <c:pt idx="1488">
                  <c:v>107.69199999999999</c:v>
                </c:pt>
                <c:pt idx="1489">
                  <c:v>315.10700000000003</c:v>
                </c:pt>
                <c:pt idx="1490">
                  <c:v>623.91300000000001</c:v>
                </c:pt>
                <c:pt idx="1491">
                  <c:v>161.29</c:v>
                </c:pt>
                <c:pt idx="1492">
                  <c:v>186.32499999999999</c:v>
                </c:pt>
                <c:pt idx="1493">
                  <c:v>146.80199999999999</c:v>
                </c:pt>
                <c:pt idx="1494">
                  <c:v>555.55600000000004</c:v>
                </c:pt>
                <c:pt idx="1495">
                  <c:v>111.111</c:v>
                </c:pt>
                <c:pt idx="1496">
                  <c:v>667.14499999999998</c:v>
                </c:pt>
                <c:pt idx="1497">
                  <c:v>413.18299999999999</c:v>
                </c:pt>
                <c:pt idx="1498">
                  <c:v>466.17399999999998</c:v>
                </c:pt>
                <c:pt idx="1499">
                  <c:v>312.315</c:v>
                </c:pt>
                <c:pt idx="1500">
                  <c:v>200</c:v>
                </c:pt>
                <c:pt idx="1501">
                  <c:v>158.53700000000001</c:v>
                </c:pt>
                <c:pt idx="1502">
                  <c:v>364.58300000000003</c:v>
                </c:pt>
                <c:pt idx="1503">
                  <c:v>529.41200000000003</c:v>
                </c:pt>
                <c:pt idx="1504">
                  <c:v>445.11700000000002</c:v>
                </c:pt>
                <c:pt idx="1505">
                  <c:v>280.08800000000002</c:v>
                </c:pt>
                <c:pt idx="1506">
                  <c:v>407.89499999999998</c:v>
                </c:pt>
                <c:pt idx="1507">
                  <c:v>183.62700000000001</c:v>
                </c:pt>
                <c:pt idx="1508">
                  <c:v>1235.577</c:v>
                </c:pt>
                <c:pt idx="1509">
                  <c:v>441.11599999999999</c:v>
                </c:pt>
                <c:pt idx="1510">
                  <c:v>1000</c:v>
                </c:pt>
                <c:pt idx="1511">
                  <c:v>99.501999999999995</c:v>
                </c:pt>
                <c:pt idx="1512">
                  <c:v>466.66699999999997</c:v>
                </c:pt>
                <c:pt idx="1513">
                  <c:v>576.471</c:v>
                </c:pt>
                <c:pt idx="1514">
                  <c:v>253.52099999999999</c:v>
                </c:pt>
                <c:pt idx="1515">
                  <c:v>415.38499999999999</c:v>
                </c:pt>
                <c:pt idx="1516">
                  <c:v>188.119</c:v>
                </c:pt>
                <c:pt idx="1517">
                  <c:v>206.89699999999999</c:v>
                </c:pt>
                <c:pt idx="1518">
                  <c:v>415.38499999999999</c:v>
                </c:pt>
                <c:pt idx="1519">
                  <c:v>20.428999999999998</c:v>
                </c:pt>
                <c:pt idx="1520">
                  <c:v>128.80600000000001</c:v>
                </c:pt>
                <c:pt idx="1521">
                  <c:v>20.428999999999998</c:v>
                </c:pt>
                <c:pt idx="1522">
                  <c:v>352.27300000000002</c:v>
                </c:pt>
                <c:pt idx="1523">
                  <c:v>1.48</c:v>
                </c:pt>
                <c:pt idx="1524">
                  <c:v>220.339</c:v>
                </c:pt>
                <c:pt idx="1525">
                  <c:v>423.077</c:v>
                </c:pt>
                <c:pt idx="1526">
                  <c:v>549.10699999999997</c:v>
                </c:pt>
                <c:pt idx="1527">
                  <c:v>167.69200000000001</c:v>
                </c:pt>
                <c:pt idx="1528">
                  <c:v>133.333</c:v>
                </c:pt>
                <c:pt idx="1529">
                  <c:v>202.91800000000001</c:v>
                </c:pt>
                <c:pt idx="1530">
                  <c:v>95.238</c:v>
                </c:pt>
                <c:pt idx="1531">
                  <c:v>135.13499999999999</c:v>
                </c:pt>
                <c:pt idx="1532">
                  <c:v>443.39600000000002</c:v>
                </c:pt>
                <c:pt idx="1533">
                  <c:v>196.721</c:v>
                </c:pt>
                <c:pt idx="1534">
                  <c:v>197.482</c:v>
                </c:pt>
                <c:pt idx="1535">
                  <c:v>419.35500000000002</c:v>
                </c:pt>
                <c:pt idx="1536">
                  <c:v>129.03200000000001</c:v>
                </c:pt>
                <c:pt idx="1537">
                  <c:v>284.25400000000002</c:v>
                </c:pt>
                <c:pt idx="1538">
                  <c:v>465.11599999999999</c:v>
                </c:pt>
                <c:pt idx="1539">
                  <c:v>371.56</c:v>
                </c:pt>
                <c:pt idx="1540">
                  <c:v>297.87200000000001</c:v>
                </c:pt>
                <c:pt idx="1541">
                  <c:v>1135.4960000000001</c:v>
                </c:pt>
                <c:pt idx="1542">
                  <c:v>132.768</c:v>
                </c:pt>
                <c:pt idx="1543">
                  <c:v>297.07100000000003</c:v>
                </c:pt>
                <c:pt idx="1544">
                  <c:v>118.75</c:v>
                </c:pt>
                <c:pt idx="1545">
                  <c:v>490.94600000000003</c:v>
                </c:pt>
                <c:pt idx="1546">
                  <c:v>31.25</c:v>
                </c:pt>
                <c:pt idx="1547">
                  <c:v>100.437</c:v>
                </c:pt>
                <c:pt idx="1548">
                  <c:v>0</c:v>
                </c:pt>
                <c:pt idx="1549">
                  <c:v>127.072</c:v>
                </c:pt>
                <c:pt idx="1550">
                  <c:v>240.602</c:v>
                </c:pt>
                <c:pt idx="1551">
                  <c:v>0</c:v>
                </c:pt>
                <c:pt idx="1552">
                  <c:v>346.46499999999997</c:v>
                </c:pt>
                <c:pt idx="1553">
                  <c:v>0</c:v>
                </c:pt>
                <c:pt idx="1554">
                  <c:v>262.71199999999999</c:v>
                </c:pt>
                <c:pt idx="1555">
                  <c:v>367.64699999999999</c:v>
                </c:pt>
                <c:pt idx="1556">
                  <c:v>228.571</c:v>
                </c:pt>
                <c:pt idx="1557">
                  <c:v>255.14400000000001</c:v>
                </c:pt>
                <c:pt idx="1558">
                  <c:v>89.194000000000003</c:v>
                </c:pt>
                <c:pt idx="1559">
                  <c:v>131.57900000000001</c:v>
                </c:pt>
                <c:pt idx="1560">
                  <c:v>288</c:v>
                </c:pt>
                <c:pt idx="1561">
                  <c:v>333.33300000000003</c:v>
                </c:pt>
                <c:pt idx="1562">
                  <c:v>750</c:v>
                </c:pt>
                <c:pt idx="1563">
                  <c:v>555.55600000000004</c:v>
                </c:pt>
                <c:pt idx="1564">
                  <c:v>57.591999999999999</c:v>
                </c:pt>
                <c:pt idx="1565">
                  <c:v>167.19499999999999</c:v>
                </c:pt>
                <c:pt idx="1566">
                  <c:v>324.73099999999999</c:v>
                </c:pt>
                <c:pt idx="1567">
                  <c:v>432.43200000000002</c:v>
                </c:pt>
                <c:pt idx="1568">
                  <c:v>232.83099999999999</c:v>
                </c:pt>
                <c:pt idx="1569">
                  <c:v>179.21</c:v>
                </c:pt>
                <c:pt idx="1570">
                  <c:v>0</c:v>
                </c:pt>
                <c:pt idx="1571">
                  <c:v>523.80999999999995</c:v>
                </c:pt>
                <c:pt idx="1572">
                  <c:v>205.12799999999999</c:v>
                </c:pt>
                <c:pt idx="1573">
                  <c:v>24.715</c:v>
                </c:pt>
                <c:pt idx="1574">
                  <c:v>230.76900000000001</c:v>
                </c:pt>
                <c:pt idx="1575">
                  <c:v>250</c:v>
                </c:pt>
                <c:pt idx="1576">
                  <c:v>191.56399999999999</c:v>
                </c:pt>
                <c:pt idx="1577">
                  <c:v>126.05</c:v>
                </c:pt>
                <c:pt idx="1578">
                  <c:v>106.383</c:v>
                </c:pt>
                <c:pt idx="1579">
                  <c:v>835.71400000000006</c:v>
                </c:pt>
                <c:pt idx="1580">
                  <c:v>400</c:v>
                </c:pt>
                <c:pt idx="1581">
                  <c:v>475</c:v>
                </c:pt>
                <c:pt idx="1582">
                  <c:v>1650</c:v>
                </c:pt>
                <c:pt idx="1583">
                  <c:v>600</c:v>
                </c:pt>
                <c:pt idx="1584">
                  <c:v>517.24099999999999</c:v>
                </c:pt>
                <c:pt idx="1585">
                  <c:v>142.857</c:v>
                </c:pt>
                <c:pt idx="1586">
                  <c:v>106.881</c:v>
                </c:pt>
                <c:pt idx="1587">
                  <c:v>142.857</c:v>
                </c:pt>
                <c:pt idx="1588">
                  <c:v>857.14300000000003</c:v>
                </c:pt>
                <c:pt idx="1589">
                  <c:v>37.735999999999997</c:v>
                </c:pt>
                <c:pt idx="1590">
                  <c:v>214.37100000000001</c:v>
                </c:pt>
                <c:pt idx="1591">
                  <c:v>248.63399999999999</c:v>
                </c:pt>
                <c:pt idx="1592">
                  <c:v>153.846</c:v>
                </c:pt>
                <c:pt idx="1593">
                  <c:v>142.596</c:v>
                </c:pt>
                <c:pt idx="1594">
                  <c:v>142.596</c:v>
                </c:pt>
                <c:pt idx="1595">
                  <c:v>81.120999999999995</c:v>
                </c:pt>
                <c:pt idx="1596">
                  <c:v>0</c:v>
                </c:pt>
                <c:pt idx="1597">
                  <c:v>191.083</c:v>
                </c:pt>
                <c:pt idx="1598">
                  <c:v>96.712000000000003</c:v>
                </c:pt>
                <c:pt idx="1599">
                  <c:v>375.56599999999997</c:v>
                </c:pt>
                <c:pt idx="1600">
                  <c:v>409.09100000000001</c:v>
                </c:pt>
                <c:pt idx="1601">
                  <c:v>265.53699999999998</c:v>
                </c:pt>
                <c:pt idx="1602">
                  <c:v>496.76799999999997</c:v>
                </c:pt>
                <c:pt idx="1603">
                  <c:v>124.489</c:v>
                </c:pt>
                <c:pt idx="1604">
                  <c:v>478.26100000000002</c:v>
                </c:pt>
                <c:pt idx="1605">
                  <c:v>0</c:v>
                </c:pt>
                <c:pt idx="1606">
                  <c:v>478.26100000000002</c:v>
                </c:pt>
                <c:pt idx="1607">
                  <c:v>119.565</c:v>
                </c:pt>
                <c:pt idx="1608">
                  <c:v>173.077</c:v>
                </c:pt>
                <c:pt idx="1609">
                  <c:v>328.57100000000003</c:v>
                </c:pt>
                <c:pt idx="1610">
                  <c:v>318.71600000000001</c:v>
                </c:pt>
                <c:pt idx="1611">
                  <c:v>913.452</c:v>
                </c:pt>
                <c:pt idx="1612">
                  <c:v>228.11099999999999</c:v>
                </c:pt>
                <c:pt idx="1613">
                  <c:v>17.751000000000001</c:v>
                </c:pt>
                <c:pt idx="1614">
                  <c:v>183.673</c:v>
                </c:pt>
                <c:pt idx="1615">
                  <c:v>183.81800000000001</c:v>
                </c:pt>
                <c:pt idx="1616">
                  <c:v>127.619</c:v>
                </c:pt>
                <c:pt idx="1617">
                  <c:v>850</c:v>
                </c:pt>
                <c:pt idx="1618">
                  <c:v>218.24100000000001</c:v>
                </c:pt>
                <c:pt idx="1619">
                  <c:v>140</c:v>
                </c:pt>
                <c:pt idx="1620">
                  <c:v>140.155</c:v>
                </c:pt>
                <c:pt idx="1621">
                  <c:v>443.255</c:v>
                </c:pt>
                <c:pt idx="1622">
                  <c:v>230.76900000000001</c:v>
                </c:pt>
                <c:pt idx="1623">
                  <c:v>8.9550000000000001</c:v>
                </c:pt>
                <c:pt idx="1624">
                  <c:v>320.755</c:v>
                </c:pt>
                <c:pt idx="1625">
                  <c:v>0</c:v>
                </c:pt>
                <c:pt idx="1626">
                  <c:v>37.152000000000001</c:v>
                </c:pt>
                <c:pt idx="1627">
                  <c:v>129.63</c:v>
                </c:pt>
                <c:pt idx="1628">
                  <c:v>360.49400000000003</c:v>
                </c:pt>
                <c:pt idx="1629">
                  <c:v>552.94100000000003</c:v>
                </c:pt>
                <c:pt idx="1630">
                  <c:v>464.286</c:v>
                </c:pt>
                <c:pt idx="1631">
                  <c:v>92.527000000000001</c:v>
                </c:pt>
                <c:pt idx="1632">
                  <c:v>300</c:v>
                </c:pt>
                <c:pt idx="1633">
                  <c:v>244.29300000000001</c:v>
                </c:pt>
                <c:pt idx="1634">
                  <c:v>267.85700000000003</c:v>
                </c:pt>
                <c:pt idx="1635">
                  <c:v>448.27600000000001</c:v>
                </c:pt>
                <c:pt idx="1636">
                  <c:v>338.88900000000001</c:v>
                </c:pt>
                <c:pt idx="1637">
                  <c:v>24.329000000000001</c:v>
                </c:pt>
                <c:pt idx="1638">
                  <c:v>100.983</c:v>
                </c:pt>
                <c:pt idx="1639">
                  <c:v>99.174000000000007</c:v>
                </c:pt>
                <c:pt idx="1640">
                  <c:v>87.590999999999994</c:v>
                </c:pt>
                <c:pt idx="1641">
                  <c:v>55.555999999999997</c:v>
                </c:pt>
                <c:pt idx="1642">
                  <c:v>239.10599999999999</c:v>
                </c:pt>
                <c:pt idx="1643">
                  <c:v>240.506</c:v>
                </c:pt>
                <c:pt idx="1644">
                  <c:v>349.20600000000002</c:v>
                </c:pt>
                <c:pt idx="1645">
                  <c:v>372.25</c:v>
                </c:pt>
                <c:pt idx="1646">
                  <c:v>110.714</c:v>
                </c:pt>
                <c:pt idx="1647">
                  <c:v>101.06399999999999</c:v>
                </c:pt>
                <c:pt idx="1648">
                  <c:v>92.233000000000004</c:v>
                </c:pt>
                <c:pt idx="1649">
                  <c:v>620.03599999999994</c:v>
                </c:pt>
                <c:pt idx="1650">
                  <c:v>365.04399999999998</c:v>
                </c:pt>
                <c:pt idx="1651">
                  <c:v>196.078</c:v>
                </c:pt>
                <c:pt idx="1652">
                  <c:v>325.43799999999999</c:v>
                </c:pt>
                <c:pt idx="1653">
                  <c:v>179.10400000000001</c:v>
                </c:pt>
                <c:pt idx="1654">
                  <c:v>242.42400000000001</c:v>
                </c:pt>
                <c:pt idx="1655">
                  <c:v>100.15600000000001</c:v>
                </c:pt>
                <c:pt idx="1656">
                  <c:v>0</c:v>
                </c:pt>
                <c:pt idx="1657">
                  <c:v>948.86400000000003</c:v>
                </c:pt>
                <c:pt idx="1658">
                  <c:v>347.82600000000002</c:v>
                </c:pt>
                <c:pt idx="1659">
                  <c:v>213.376</c:v>
                </c:pt>
                <c:pt idx="1660">
                  <c:v>277.77800000000002</c:v>
                </c:pt>
                <c:pt idx="1661">
                  <c:v>861.11099999999999</c:v>
                </c:pt>
                <c:pt idx="1662">
                  <c:v>121.839</c:v>
                </c:pt>
                <c:pt idx="1663">
                  <c:v>180.55600000000001</c:v>
                </c:pt>
                <c:pt idx="1664">
                  <c:v>51.558</c:v>
                </c:pt>
                <c:pt idx="1665">
                  <c:v>147.28700000000001</c:v>
                </c:pt>
                <c:pt idx="1666">
                  <c:v>238.93799999999999</c:v>
                </c:pt>
                <c:pt idx="1667">
                  <c:v>78.947000000000003</c:v>
                </c:pt>
                <c:pt idx="1668">
                  <c:v>394.73700000000002</c:v>
                </c:pt>
                <c:pt idx="1669">
                  <c:v>206.24</c:v>
                </c:pt>
                <c:pt idx="1670">
                  <c:v>52.561999999999998</c:v>
                </c:pt>
                <c:pt idx="1671">
                  <c:v>78.397000000000006</c:v>
                </c:pt>
                <c:pt idx="1672">
                  <c:v>333.33300000000003</c:v>
                </c:pt>
                <c:pt idx="1673">
                  <c:v>7.2460000000000004</c:v>
                </c:pt>
                <c:pt idx="1674">
                  <c:v>118.378</c:v>
                </c:pt>
                <c:pt idx="1675">
                  <c:v>372.88099999999997</c:v>
                </c:pt>
                <c:pt idx="1676">
                  <c:v>0</c:v>
                </c:pt>
                <c:pt idx="1677">
                  <c:v>343.73099999999999</c:v>
                </c:pt>
                <c:pt idx="1678">
                  <c:v>0</c:v>
                </c:pt>
                <c:pt idx="1679">
                  <c:v>62.5</c:v>
                </c:pt>
                <c:pt idx="1680">
                  <c:v>312.05700000000002</c:v>
                </c:pt>
                <c:pt idx="1681">
                  <c:v>76.923000000000002</c:v>
                </c:pt>
                <c:pt idx="1682">
                  <c:v>3690.4760000000001</c:v>
                </c:pt>
                <c:pt idx="1683">
                  <c:v>453.488</c:v>
                </c:pt>
                <c:pt idx="1684">
                  <c:v>244.44399999999999</c:v>
                </c:pt>
                <c:pt idx="1685">
                  <c:v>213.483</c:v>
                </c:pt>
                <c:pt idx="1686">
                  <c:v>22.777000000000001</c:v>
                </c:pt>
                <c:pt idx="1687">
                  <c:v>69.564999999999998</c:v>
                </c:pt>
                <c:pt idx="1688">
                  <c:v>347.45800000000003</c:v>
                </c:pt>
                <c:pt idx="1689">
                  <c:v>138.95400000000001</c:v>
                </c:pt>
                <c:pt idx="1690">
                  <c:v>167.58199999999999</c:v>
                </c:pt>
                <c:pt idx="1691">
                  <c:v>914.89400000000001</c:v>
                </c:pt>
                <c:pt idx="1692">
                  <c:v>1018.605</c:v>
                </c:pt>
                <c:pt idx="1693">
                  <c:v>0</c:v>
                </c:pt>
                <c:pt idx="1694">
                  <c:v>0</c:v>
                </c:pt>
                <c:pt idx="1695">
                  <c:v>64.102999999999994</c:v>
                </c:pt>
                <c:pt idx="1696">
                  <c:v>143.011</c:v>
                </c:pt>
                <c:pt idx="1697">
                  <c:v>269.23099999999999</c:v>
                </c:pt>
                <c:pt idx="1698">
                  <c:v>553.57100000000003</c:v>
                </c:pt>
                <c:pt idx="1699">
                  <c:v>335.39100000000002</c:v>
                </c:pt>
                <c:pt idx="1700">
                  <c:v>101.852</c:v>
                </c:pt>
                <c:pt idx="1701">
                  <c:v>531.15700000000004</c:v>
                </c:pt>
                <c:pt idx="1702">
                  <c:v>328.05399999999997</c:v>
                </c:pt>
                <c:pt idx="1703">
                  <c:v>254.33500000000001</c:v>
                </c:pt>
                <c:pt idx="1704">
                  <c:v>16.667000000000002</c:v>
                </c:pt>
                <c:pt idx="1705">
                  <c:v>196.48099999999999</c:v>
                </c:pt>
                <c:pt idx="1706">
                  <c:v>177.41900000000001</c:v>
                </c:pt>
                <c:pt idx="1707">
                  <c:v>437.5</c:v>
                </c:pt>
                <c:pt idx="1708">
                  <c:v>126.16800000000001</c:v>
                </c:pt>
                <c:pt idx="1709">
                  <c:v>103.327</c:v>
                </c:pt>
                <c:pt idx="1710">
                  <c:v>80.882000000000005</c:v>
                </c:pt>
                <c:pt idx="1711">
                  <c:v>20.010999999999999</c:v>
                </c:pt>
                <c:pt idx="1712">
                  <c:v>55.555999999999997</c:v>
                </c:pt>
                <c:pt idx="1713">
                  <c:v>205.589</c:v>
                </c:pt>
                <c:pt idx="1714">
                  <c:v>362.71199999999999</c:v>
                </c:pt>
                <c:pt idx="1715">
                  <c:v>276.31599999999997</c:v>
                </c:pt>
                <c:pt idx="1716">
                  <c:v>0</c:v>
                </c:pt>
                <c:pt idx="1717">
                  <c:v>1444.653</c:v>
                </c:pt>
                <c:pt idx="1718">
                  <c:v>4.4249999999999998</c:v>
                </c:pt>
                <c:pt idx="1719">
                  <c:v>227.72300000000001</c:v>
                </c:pt>
                <c:pt idx="1720">
                  <c:v>7.282</c:v>
                </c:pt>
                <c:pt idx="1721">
                  <c:v>133.333</c:v>
                </c:pt>
                <c:pt idx="1722">
                  <c:v>349.39800000000002</c:v>
                </c:pt>
                <c:pt idx="1723">
                  <c:v>26.010999999999999</c:v>
                </c:pt>
                <c:pt idx="1724">
                  <c:v>0</c:v>
                </c:pt>
                <c:pt idx="1725">
                  <c:v>365.67200000000003</c:v>
                </c:pt>
                <c:pt idx="1726">
                  <c:v>85.105999999999995</c:v>
                </c:pt>
                <c:pt idx="1727">
                  <c:v>297.87200000000001</c:v>
                </c:pt>
                <c:pt idx="1728">
                  <c:v>42.734999999999999</c:v>
                </c:pt>
                <c:pt idx="1729">
                  <c:v>175.25800000000001</c:v>
                </c:pt>
                <c:pt idx="1730">
                  <c:v>221.154</c:v>
                </c:pt>
                <c:pt idx="1731">
                  <c:v>81.081000000000003</c:v>
                </c:pt>
                <c:pt idx="1732">
                  <c:v>102.56399999999999</c:v>
                </c:pt>
                <c:pt idx="1733">
                  <c:v>102.992</c:v>
                </c:pt>
                <c:pt idx="1734">
                  <c:v>309.89600000000002</c:v>
                </c:pt>
                <c:pt idx="1735">
                  <c:v>282.92700000000002</c:v>
                </c:pt>
                <c:pt idx="1736">
                  <c:v>0</c:v>
                </c:pt>
                <c:pt idx="1737">
                  <c:v>135.87</c:v>
                </c:pt>
                <c:pt idx="1738">
                  <c:v>112</c:v>
                </c:pt>
                <c:pt idx="1739">
                  <c:v>206.667</c:v>
                </c:pt>
                <c:pt idx="1740">
                  <c:v>216.102</c:v>
                </c:pt>
                <c:pt idx="1741">
                  <c:v>525.77300000000002</c:v>
                </c:pt>
                <c:pt idx="1742">
                  <c:v>714.28599999999994</c:v>
                </c:pt>
                <c:pt idx="1743">
                  <c:v>769.23099999999999</c:v>
                </c:pt>
                <c:pt idx="1744">
                  <c:v>172.41399999999999</c:v>
                </c:pt>
                <c:pt idx="1745">
                  <c:v>142.857</c:v>
                </c:pt>
                <c:pt idx="1746">
                  <c:v>500</c:v>
                </c:pt>
                <c:pt idx="1747">
                  <c:v>250</c:v>
                </c:pt>
                <c:pt idx="1748">
                  <c:v>0</c:v>
                </c:pt>
                <c:pt idx="1749">
                  <c:v>750</c:v>
                </c:pt>
                <c:pt idx="1750">
                  <c:v>568.96600000000001</c:v>
                </c:pt>
                <c:pt idx="1751">
                  <c:v>555.55600000000004</c:v>
                </c:pt>
                <c:pt idx="1752">
                  <c:v>586.95699999999999</c:v>
                </c:pt>
                <c:pt idx="1753">
                  <c:v>40.936</c:v>
                </c:pt>
                <c:pt idx="1754">
                  <c:v>264.15100000000001</c:v>
                </c:pt>
                <c:pt idx="1755">
                  <c:v>344.72899999999998</c:v>
                </c:pt>
                <c:pt idx="1756">
                  <c:v>19.608000000000001</c:v>
                </c:pt>
                <c:pt idx="1757">
                  <c:v>0</c:v>
                </c:pt>
                <c:pt idx="1758">
                  <c:v>0</c:v>
                </c:pt>
                <c:pt idx="1759">
                  <c:v>166.667</c:v>
                </c:pt>
                <c:pt idx="1760">
                  <c:v>388.88900000000001</c:v>
                </c:pt>
                <c:pt idx="1761">
                  <c:v>727.27300000000002</c:v>
                </c:pt>
                <c:pt idx="1762">
                  <c:v>318.18200000000002</c:v>
                </c:pt>
                <c:pt idx="1763">
                  <c:v>235.29400000000001</c:v>
                </c:pt>
                <c:pt idx="1764">
                  <c:v>0</c:v>
                </c:pt>
                <c:pt idx="1765">
                  <c:v>272.72699999999998</c:v>
                </c:pt>
                <c:pt idx="1766">
                  <c:v>0</c:v>
                </c:pt>
                <c:pt idx="1767">
                  <c:v>437.5</c:v>
                </c:pt>
                <c:pt idx="1768">
                  <c:v>111.111</c:v>
                </c:pt>
                <c:pt idx="1769">
                  <c:v>222.22200000000001</c:v>
                </c:pt>
                <c:pt idx="1770">
                  <c:v>1000</c:v>
                </c:pt>
                <c:pt idx="1771">
                  <c:v>1444.444</c:v>
                </c:pt>
                <c:pt idx="1772">
                  <c:v>386.36399999999998</c:v>
                </c:pt>
                <c:pt idx="1773">
                  <c:v>103.44799999999999</c:v>
                </c:pt>
                <c:pt idx="1774">
                  <c:v>750</c:v>
                </c:pt>
                <c:pt idx="1775">
                  <c:v>818.18200000000002</c:v>
                </c:pt>
                <c:pt idx="1776">
                  <c:v>266.50400000000002</c:v>
                </c:pt>
                <c:pt idx="1777">
                  <c:v>1052.6320000000001</c:v>
                </c:pt>
                <c:pt idx="1778">
                  <c:v>394.06799999999998</c:v>
                </c:pt>
                <c:pt idx="1779">
                  <c:v>625</c:v>
                </c:pt>
                <c:pt idx="1780">
                  <c:v>38.462000000000003</c:v>
                </c:pt>
                <c:pt idx="1781">
                  <c:v>148.19800000000001</c:v>
                </c:pt>
                <c:pt idx="1782">
                  <c:v>1226.174</c:v>
                </c:pt>
                <c:pt idx="1783">
                  <c:v>56.837000000000003</c:v>
                </c:pt>
                <c:pt idx="1784">
                  <c:v>52.631999999999998</c:v>
                </c:pt>
                <c:pt idx="1785">
                  <c:v>58.027999999999999</c:v>
                </c:pt>
                <c:pt idx="1786">
                  <c:v>53.045000000000002</c:v>
                </c:pt>
                <c:pt idx="1787">
                  <c:v>238.80600000000001</c:v>
                </c:pt>
                <c:pt idx="1788">
                  <c:v>4.8899999999999997</c:v>
                </c:pt>
                <c:pt idx="1789">
                  <c:v>648.28099999999995</c:v>
                </c:pt>
                <c:pt idx="1790">
                  <c:v>12.327999999999999</c:v>
                </c:pt>
                <c:pt idx="1791">
                  <c:v>2.8010000000000002</c:v>
                </c:pt>
                <c:pt idx="1792">
                  <c:v>437.5</c:v>
                </c:pt>
                <c:pt idx="1793">
                  <c:v>204.96899999999999</c:v>
                </c:pt>
                <c:pt idx="1794">
                  <c:v>236.40199999999999</c:v>
                </c:pt>
                <c:pt idx="1795">
                  <c:v>9.3019999999999996</c:v>
                </c:pt>
                <c:pt idx="1796">
                  <c:v>168.85599999999999</c:v>
                </c:pt>
                <c:pt idx="1797">
                  <c:v>310.44799999999998</c:v>
                </c:pt>
                <c:pt idx="1798">
                  <c:v>0</c:v>
                </c:pt>
                <c:pt idx="1799">
                  <c:v>177.91399999999999</c:v>
                </c:pt>
                <c:pt idx="1800">
                  <c:v>70.64</c:v>
                </c:pt>
                <c:pt idx="1801">
                  <c:v>1168.4780000000001</c:v>
                </c:pt>
                <c:pt idx="1802">
                  <c:v>4163.3410000000003</c:v>
                </c:pt>
                <c:pt idx="1803">
                  <c:v>100.629</c:v>
                </c:pt>
                <c:pt idx="1804">
                  <c:v>405.81900000000002</c:v>
                </c:pt>
                <c:pt idx="1805">
                  <c:v>750</c:v>
                </c:pt>
                <c:pt idx="1806">
                  <c:v>451.613</c:v>
                </c:pt>
                <c:pt idx="1807">
                  <c:v>254.90199999999999</c:v>
                </c:pt>
                <c:pt idx="1808">
                  <c:v>112.90300000000001</c:v>
                </c:pt>
                <c:pt idx="1809">
                  <c:v>206.88499999999999</c:v>
                </c:pt>
                <c:pt idx="1810">
                  <c:v>19.417000000000002</c:v>
                </c:pt>
                <c:pt idx="1811">
                  <c:v>140.49600000000001</c:v>
                </c:pt>
                <c:pt idx="1812">
                  <c:v>165.81</c:v>
                </c:pt>
                <c:pt idx="1813">
                  <c:v>586.20699999999999</c:v>
                </c:pt>
                <c:pt idx="1814">
                  <c:v>0</c:v>
                </c:pt>
                <c:pt idx="1815">
                  <c:v>279.79300000000001</c:v>
                </c:pt>
                <c:pt idx="1816">
                  <c:v>182.495</c:v>
                </c:pt>
                <c:pt idx="1817">
                  <c:v>0</c:v>
                </c:pt>
                <c:pt idx="1818">
                  <c:v>418.83100000000002</c:v>
                </c:pt>
                <c:pt idx="1819">
                  <c:v>0</c:v>
                </c:pt>
                <c:pt idx="1820">
                  <c:v>30</c:v>
                </c:pt>
                <c:pt idx="1821">
                  <c:v>40</c:v>
                </c:pt>
                <c:pt idx="1822">
                  <c:v>116.038</c:v>
                </c:pt>
                <c:pt idx="1823">
                  <c:v>240.09299999999999</c:v>
                </c:pt>
                <c:pt idx="1824">
                  <c:v>21.277000000000001</c:v>
                </c:pt>
                <c:pt idx="1825">
                  <c:v>227.43700000000001</c:v>
                </c:pt>
                <c:pt idx="1826">
                  <c:v>70.209000000000003</c:v>
                </c:pt>
                <c:pt idx="1827">
                  <c:v>191.489</c:v>
                </c:pt>
                <c:pt idx="1828">
                  <c:v>79.545000000000002</c:v>
                </c:pt>
                <c:pt idx="1829">
                  <c:v>216.374</c:v>
                </c:pt>
                <c:pt idx="1830">
                  <c:v>76.923000000000002</c:v>
                </c:pt>
                <c:pt idx="1831">
                  <c:v>73.77</c:v>
                </c:pt>
                <c:pt idx="1832">
                  <c:v>206.47800000000001</c:v>
                </c:pt>
                <c:pt idx="1833">
                  <c:v>323.94799999999998</c:v>
                </c:pt>
                <c:pt idx="1834">
                  <c:v>800</c:v>
                </c:pt>
                <c:pt idx="1835">
                  <c:v>973.68399999999997</c:v>
                </c:pt>
                <c:pt idx="1836">
                  <c:v>74.912000000000006</c:v>
                </c:pt>
                <c:pt idx="1837">
                  <c:v>126.126</c:v>
                </c:pt>
                <c:pt idx="1838">
                  <c:v>0</c:v>
                </c:pt>
                <c:pt idx="1839">
                  <c:v>194.44399999999999</c:v>
                </c:pt>
                <c:pt idx="1840">
                  <c:v>85.713999999999999</c:v>
                </c:pt>
                <c:pt idx="1841">
                  <c:v>14.493</c:v>
                </c:pt>
                <c:pt idx="1842">
                  <c:v>272.72699999999998</c:v>
                </c:pt>
                <c:pt idx="1843">
                  <c:v>367.34699999999998</c:v>
                </c:pt>
                <c:pt idx="1844">
                  <c:v>462.5</c:v>
                </c:pt>
                <c:pt idx="1845">
                  <c:v>19.138999999999999</c:v>
                </c:pt>
                <c:pt idx="1846">
                  <c:v>606.38300000000004</c:v>
                </c:pt>
                <c:pt idx="1847">
                  <c:v>117.021</c:v>
                </c:pt>
                <c:pt idx="1848">
                  <c:v>466.66699999999997</c:v>
                </c:pt>
                <c:pt idx="1849">
                  <c:v>77.778000000000006</c:v>
                </c:pt>
                <c:pt idx="1850">
                  <c:v>167.47300000000001</c:v>
                </c:pt>
                <c:pt idx="1851">
                  <c:v>72.847999999999999</c:v>
                </c:pt>
                <c:pt idx="1852">
                  <c:v>0</c:v>
                </c:pt>
                <c:pt idx="1853">
                  <c:v>93.96</c:v>
                </c:pt>
                <c:pt idx="1854">
                  <c:v>206.73099999999999</c:v>
                </c:pt>
                <c:pt idx="1855">
                  <c:v>40.201000000000001</c:v>
                </c:pt>
                <c:pt idx="1856">
                  <c:v>242.303</c:v>
                </c:pt>
                <c:pt idx="1857">
                  <c:v>44.247999999999998</c:v>
                </c:pt>
                <c:pt idx="1858">
                  <c:v>94.488</c:v>
                </c:pt>
                <c:pt idx="1859">
                  <c:v>182.17099999999999</c:v>
                </c:pt>
                <c:pt idx="1860">
                  <c:v>144.52000000000001</c:v>
                </c:pt>
                <c:pt idx="1861">
                  <c:v>144.52000000000001</c:v>
                </c:pt>
                <c:pt idx="1862">
                  <c:v>666.66700000000003</c:v>
                </c:pt>
                <c:pt idx="1863">
                  <c:v>0</c:v>
                </c:pt>
                <c:pt idx="1864">
                  <c:v>0</c:v>
                </c:pt>
                <c:pt idx="1865">
                  <c:v>81.313999999999993</c:v>
                </c:pt>
                <c:pt idx="1866">
                  <c:v>52.631999999999998</c:v>
                </c:pt>
                <c:pt idx="1867">
                  <c:v>93.980999999999995</c:v>
                </c:pt>
                <c:pt idx="1868">
                  <c:v>244.44399999999999</c:v>
                </c:pt>
                <c:pt idx="1869">
                  <c:v>391.85</c:v>
                </c:pt>
                <c:pt idx="1870">
                  <c:v>67.989000000000004</c:v>
                </c:pt>
                <c:pt idx="1871">
                  <c:v>1238.095</c:v>
                </c:pt>
                <c:pt idx="1872">
                  <c:v>491.935</c:v>
                </c:pt>
                <c:pt idx="1873">
                  <c:v>181.12200000000001</c:v>
                </c:pt>
                <c:pt idx="1874">
                  <c:v>539.13</c:v>
                </c:pt>
                <c:pt idx="1875">
                  <c:v>52.631999999999998</c:v>
                </c:pt>
                <c:pt idx="1876">
                  <c:v>36.363999999999997</c:v>
                </c:pt>
                <c:pt idx="1877">
                  <c:v>172.99600000000001</c:v>
                </c:pt>
                <c:pt idx="1878">
                  <c:v>173.50700000000001</c:v>
                </c:pt>
                <c:pt idx="1879">
                  <c:v>206.89699999999999</c:v>
                </c:pt>
                <c:pt idx="1880">
                  <c:v>75.471999999999994</c:v>
                </c:pt>
                <c:pt idx="1881">
                  <c:v>89.209000000000003</c:v>
                </c:pt>
                <c:pt idx="1882">
                  <c:v>352.94099999999997</c:v>
                </c:pt>
                <c:pt idx="1883">
                  <c:v>89.286000000000001</c:v>
                </c:pt>
                <c:pt idx="1884">
                  <c:v>93.19</c:v>
                </c:pt>
                <c:pt idx="1885">
                  <c:v>278.62599999999998</c:v>
                </c:pt>
                <c:pt idx="1886">
                  <c:v>332.87900000000002</c:v>
                </c:pt>
                <c:pt idx="1887">
                  <c:v>355.14</c:v>
                </c:pt>
                <c:pt idx="1888">
                  <c:v>191.489</c:v>
                </c:pt>
                <c:pt idx="1889">
                  <c:v>7.1429999999999998</c:v>
                </c:pt>
                <c:pt idx="1890">
                  <c:v>133.333</c:v>
                </c:pt>
                <c:pt idx="1891">
                  <c:v>88.102000000000004</c:v>
                </c:pt>
                <c:pt idx="1892">
                  <c:v>329.58800000000002</c:v>
                </c:pt>
                <c:pt idx="1893">
                  <c:v>212.56899999999999</c:v>
                </c:pt>
                <c:pt idx="1894">
                  <c:v>212.56899999999999</c:v>
                </c:pt>
                <c:pt idx="1895">
                  <c:v>300</c:v>
                </c:pt>
                <c:pt idx="1896">
                  <c:v>1652.778</c:v>
                </c:pt>
                <c:pt idx="1897">
                  <c:v>71.429000000000002</c:v>
                </c:pt>
                <c:pt idx="1898">
                  <c:v>27.933</c:v>
                </c:pt>
                <c:pt idx="1899">
                  <c:v>1241.758</c:v>
                </c:pt>
                <c:pt idx="1900">
                  <c:v>389.31299999999999</c:v>
                </c:pt>
                <c:pt idx="1901">
                  <c:v>144.44399999999999</c:v>
                </c:pt>
                <c:pt idx="1902">
                  <c:v>188.88900000000001</c:v>
                </c:pt>
                <c:pt idx="1903">
                  <c:v>0</c:v>
                </c:pt>
                <c:pt idx="1904">
                  <c:v>0</c:v>
                </c:pt>
                <c:pt idx="1905">
                  <c:v>514.49300000000005</c:v>
                </c:pt>
                <c:pt idx="1906">
                  <c:v>183.333</c:v>
                </c:pt>
                <c:pt idx="1907">
                  <c:v>552.08299999999997</c:v>
                </c:pt>
                <c:pt idx="1908">
                  <c:v>535.71400000000006</c:v>
                </c:pt>
                <c:pt idx="1909">
                  <c:v>61.537999999999997</c:v>
                </c:pt>
                <c:pt idx="1910">
                  <c:v>64.971999999999994</c:v>
                </c:pt>
                <c:pt idx="1911">
                  <c:v>282.05099999999999</c:v>
                </c:pt>
                <c:pt idx="1912">
                  <c:v>282.05099999999999</c:v>
                </c:pt>
                <c:pt idx="1913">
                  <c:v>2428.5709999999999</c:v>
                </c:pt>
                <c:pt idx="1914">
                  <c:v>1158.2280000000001</c:v>
                </c:pt>
                <c:pt idx="1915">
                  <c:v>308.642</c:v>
                </c:pt>
                <c:pt idx="1916">
                  <c:v>153.31</c:v>
                </c:pt>
                <c:pt idx="1917">
                  <c:v>86.956999999999994</c:v>
                </c:pt>
                <c:pt idx="1918">
                  <c:v>29.411999999999999</c:v>
                </c:pt>
                <c:pt idx="1919">
                  <c:v>244.44399999999999</c:v>
                </c:pt>
                <c:pt idx="1920">
                  <c:v>160</c:v>
                </c:pt>
                <c:pt idx="1921">
                  <c:v>1454.5450000000001</c:v>
                </c:pt>
                <c:pt idx="1922">
                  <c:v>522.72699999999998</c:v>
                </c:pt>
                <c:pt idx="1923">
                  <c:v>636.76099999999997</c:v>
                </c:pt>
                <c:pt idx="1924">
                  <c:v>210.40299999999999</c:v>
                </c:pt>
                <c:pt idx="1925">
                  <c:v>39.061999999999998</c:v>
                </c:pt>
                <c:pt idx="1926">
                  <c:v>437.5</c:v>
                </c:pt>
                <c:pt idx="1927">
                  <c:v>375</c:v>
                </c:pt>
                <c:pt idx="1928">
                  <c:v>218.75</c:v>
                </c:pt>
                <c:pt idx="1929">
                  <c:v>75.471999999999994</c:v>
                </c:pt>
                <c:pt idx="1930">
                  <c:v>95.238</c:v>
                </c:pt>
                <c:pt idx="1931">
                  <c:v>2698.69</c:v>
                </c:pt>
                <c:pt idx="1932">
                  <c:v>169.756</c:v>
                </c:pt>
                <c:pt idx="1933">
                  <c:v>423.82799999999997</c:v>
                </c:pt>
                <c:pt idx="1934">
                  <c:v>169.756</c:v>
                </c:pt>
                <c:pt idx="1935">
                  <c:v>55.328000000000003</c:v>
                </c:pt>
                <c:pt idx="1936">
                  <c:v>495</c:v>
                </c:pt>
                <c:pt idx="1937">
                  <c:v>300</c:v>
                </c:pt>
                <c:pt idx="1938">
                  <c:v>102.56399999999999</c:v>
                </c:pt>
                <c:pt idx="1939">
                  <c:v>157.60900000000001</c:v>
                </c:pt>
                <c:pt idx="1940">
                  <c:v>531.25</c:v>
                </c:pt>
                <c:pt idx="1941">
                  <c:v>18.524000000000001</c:v>
                </c:pt>
                <c:pt idx="1942">
                  <c:v>52.631999999999998</c:v>
                </c:pt>
                <c:pt idx="1943">
                  <c:v>269.23099999999999</c:v>
                </c:pt>
                <c:pt idx="1944">
                  <c:v>1015.152</c:v>
                </c:pt>
                <c:pt idx="1945">
                  <c:v>511.90499999999997</c:v>
                </c:pt>
                <c:pt idx="1946">
                  <c:v>16.393000000000001</c:v>
                </c:pt>
                <c:pt idx="1947">
                  <c:v>138.88900000000001</c:v>
                </c:pt>
                <c:pt idx="1948">
                  <c:v>3.597</c:v>
                </c:pt>
                <c:pt idx="1949">
                  <c:v>179.012</c:v>
                </c:pt>
                <c:pt idx="1950">
                  <c:v>1677.9659999999999</c:v>
                </c:pt>
                <c:pt idx="1951">
                  <c:v>460.94799999999998</c:v>
                </c:pt>
                <c:pt idx="1952">
                  <c:v>291.04500000000002</c:v>
                </c:pt>
                <c:pt idx="1953">
                  <c:v>30.303000000000001</c:v>
                </c:pt>
                <c:pt idx="1954">
                  <c:v>403.50900000000001</c:v>
                </c:pt>
                <c:pt idx="1955">
                  <c:v>300</c:v>
                </c:pt>
                <c:pt idx="1956">
                  <c:v>104.327</c:v>
                </c:pt>
                <c:pt idx="1957">
                  <c:v>84.906000000000006</c:v>
                </c:pt>
                <c:pt idx="1958">
                  <c:v>17.315999999999999</c:v>
                </c:pt>
                <c:pt idx="1959">
                  <c:v>200</c:v>
                </c:pt>
                <c:pt idx="1960">
                  <c:v>536.08199999999999</c:v>
                </c:pt>
                <c:pt idx="1961">
                  <c:v>504.274</c:v>
                </c:pt>
                <c:pt idx="1962">
                  <c:v>255.31899999999999</c:v>
                </c:pt>
                <c:pt idx="1963">
                  <c:v>666.37599999999998</c:v>
                </c:pt>
                <c:pt idx="1964">
                  <c:v>1000</c:v>
                </c:pt>
                <c:pt idx="1965">
                  <c:v>269.84100000000001</c:v>
                </c:pt>
                <c:pt idx="1966">
                  <c:v>520.44600000000003</c:v>
                </c:pt>
                <c:pt idx="1967">
                  <c:v>191.17599999999999</c:v>
                </c:pt>
                <c:pt idx="1968">
                  <c:v>191.17599999999999</c:v>
                </c:pt>
                <c:pt idx="1969">
                  <c:v>93.483999999999995</c:v>
                </c:pt>
                <c:pt idx="1970">
                  <c:v>333.33300000000003</c:v>
                </c:pt>
                <c:pt idx="1971">
                  <c:v>1750</c:v>
                </c:pt>
                <c:pt idx="1972">
                  <c:v>369.565</c:v>
                </c:pt>
                <c:pt idx="1973">
                  <c:v>139.24100000000001</c:v>
                </c:pt>
                <c:pt idx="1974">
                  <c:v>55.555999999999997</c:v>
                </c:pt>
                <c:pt idx="1975">
                  <c:v>31.847000000000001</c:v>
                </c:pt>
                <c:pt idx="1976">
                  <c:v>0</c:v>
                </c:pt>
                <c:pt idx="1977">
                  <c:v>943.59</c:v>
                </c:pt>
                <c:pt idx="1978">
                  <c:v>91.873000000000005</c:v>
                </c:pt>
                <c:pt idx="1979">
                  <c:v>625</c:v>
                </c:pt>
                <c:pt idx="1980">
                  <c:v>126.506</c:v>
                </c:pt>
                <c:pt idx="1981">
                  <c:v>74.073999999999998</c:v>
                </c:pt>
                <c:pt idx="1982">
                  <c:v>118.807</c:v>
                </c:pt>
                <c:pt idx="1983">
                  <c:v>194.11799999999999</c:v>
                </c:pt>
                <c:pt idx="1984">
                  <c:v>275.86200000000002</c:v>
                </c:pt>
                <c:pt idx="1985">
                  <c:v>325.63</c:v>
                </c:pt>
                <c:pt idx="1986">
                  <c:v>158.17699999999999</c:v>
                </c:pt>
                <c:pt idx="1987">
                  <c:v>541.66700000000003</c:v>
                </c:pt>
                <c:pt idx="1988">
                  <c:v>500</c:v>
                </c:pt>
                <c:pt idx="1989">
                  <c:v>444.44400000000002</c:v>
                </c:pt>
                <c:pt idx="1990">
                  <c:v>94.488</c:v>
                </c:pt>
                <c:pt idx="1991">
                  <c:v>138.614</c:v>
                </c:pt>
                <c:pt idx="1992">
                  <c:v>0</c:v>
                </c:pt>
                <c:pt idx="1993">
                  <c:v>536.58500000000004</c:v>
                </c:pt>
                <c:pt idx="1994">
                  <c:v>500</c:v>
                </c:pt>
                <c:pt idx="1995">
                  <c:v>678.57100000000003</c:v>
                </c:pt>
                <c:pt idx="1996">
                  <c:v>484.11700000000002</c:v>
                </c:pt>
                <c:pt idx="1997">
                  <c:v>777.77800000000002</c:v>
                </c:pt>
                <c:pt idx="1998">
                  <c:v>292.26600000000002</c:v>
                </c:pt>
                <c:pt idx="1999">
                  <c:v>110.048</c:v>
                </c:pt>
                <c:pt idx="2000">
                  <c:v>41.667000000000002</c:v>
                </c:pt>
                <c:pt idx="2001">
                  <c:v>321.42899999999997</c:v>
                </c:pt>
                <c:pt idx="2002">
                  <c:v>207.547</c:v>
                </c:pt>
                <c:pt idx="2003">
                  <c:v>285.714</c:v>
                </c:pt>
                <c:pt idx="2004">
                  <c:v>353.71199999999999</c:v>
                </c:pt>
                <c:pt idx="2005">
                  <c:v>353.71199999999999</c:v>
                </c:pt>
                <c:pt idx="2006">
                  <c:v>647.05899999999997</c:v>
                </c:pt>
                <c:pt idx="2007">
                  <c:v>307.08699999999999</c:v>
                </c:pt>
                <c:pt idx="2008">
                  <c:v>0</c:v>
                </c:pt>
                <c:pt idx="2009">
                  <c:v>232.87700000000001</c:v>
                </c:pt>
                <c:pt idx="2010">
                  <c:v>200</c:v>
                </c:pt>
                <c:pt idx="2011">
                  <c:v>260</c:v>
                </c:pt>
                <c:pt idx="2012">
                  <c:v>472.72699999999998</c:v>
                </c:pt>
                <c:pt idx="2013">
                  <c:v>1000</c:v>
                </c:pt>
                <c:pt idx="2014">
                  <c:v>200</c:v>
                </c:pt>
                <c:pt idx="2015">
                  <c:v>109.67700000000001</c:v>
                </c:pt>
                <c:pt idx="2016">
                  <c:v>1365.385</c:v>
                </c:pt>
                <c:pt idx="2017">
                  <c:v>82.980999999999995</c:v>
                </c:pt>
                <c:pt idx="2018">
                  <c:v>145.09800000000001</c:v>
                </c:pt>
                <c:pt idx="2019">
                  <c:v>750</c:v>
                </c:pt>
                <c:pt idx="2020">
                  <c:v>1392.857</c:v>
                </c:pt>
                <c:pt idx="2021">
                  <c:v>1071.4290000000001</c:v>
                </c:pt>
                <c:pt idx="2022">
                  <c:v>285.714</c:v>
                </c:pt>
                <c:pt idx="2023">
                  <c:v>680.41200000000003</c:v>
                </c:pt>
                <c:pt idx="2024">
                  <c:v>152.17400000000001</c:v>
                </c:pt>
                <c:pt idx="2025">
                  <c:v>233.48</c:v>
                </c:pt>
                <c:pt idx="2026">
                  <c:v>222.22200000000001</c:v>
                </c:pt>
                <c:pt idx="2027">
                  <c:v>555.55600000000004</c:v>
                </c:pt>
                <c:pt idx="2028">
                  <c:v>116.854</c:v>
                </c:pt>
                <c:pt idx="2029">
                  <c:v>189.18899999999999</c:v>
                </c:pt>
                <c:pt idx="2030">
                  <c:v>208.86099999999999</c:v>
                </c:pt>
                <c:pt idx="2031">
                  <c:v>486.48599999999999</c:v>
                </c:pt>
                <c:pt idx="2032">
                  <c:v>0.42699999999999999</c:v>
                </c:pt>
                <c:pt idx="2033">
                  <c:v>1300</c:v>
                </c:pt>
                <c:pt idx="2034">
                  <c:v>914.98</c:v>
                </c:pt>
                <c:pt idx="2035">
                  <c:v>235.387</c:v>
                </c:pt>
                <c:pt idx="2036">
                  <c:v>550</c:v>
                </c:pt>
                <c:pt idx="2037">
                  <c:v>701.49300000000005</c:v>
                </c:pt>
                <c:pt idx="2038">
                  <c:v>148.93600000000001</c:v>
                </c:pt>
                <c:pt idx="2039">
                  <c:v>423.529</c:v>
                </c:pt>
                <c:pt idx="2040">
                  <c:v>309.524</c:v>
                </c:pt>
                <c:pt idx="2041">
                  <c:v>253.96799999999999</c:v>
                </c:pt>
                <c:pt idx="2042">
                  <c:v>1035.2940000000001</c:v>
                </c:pt>
                <c:pt idx="2043">
                  <c:v>240</c:v>
                </c:pt>
                <c:pt idx="2044">
                  <c:v>9.9009999999999998</c:v>
                </c:pt>
                <c:pt idx="2045">
                  <c:v>235.149</c:v>
                </c:pt>
                <c:pt idx="2046">
                  <c:v>482.75900000000001</c:v>
                </c:pt>
                <c:pt idx="2047">
                  <c:v>718.38099999999997</c:v>
                </c:pt>
                <c:pt idx="2048">
                  <c:v>322.83499999999998</c:v>
                </c:pt>
                <c:pt idx="2049">
                  <c:v>333.33300000000003</c:v>
                </c:pt>
                <c:pt idx="2050">
                  <c:v>964.28599999999994</c:v>
                </c:pt>
                <c:pt idx="2051">
                  <c:v>161.29</c:v>
                </c:pt>
                <c:pt idx="2052">
                  <c:v>415.38499999999999</c:v>
                </c:pt>
                <c:pt idx="2053">
                  <c:v>121.348</c:v>
                </c:pt>
                <c:pt idx="2054">
                  <c:v>90.909000000000006</c:v>
                </c:pt>
                <c:pt idx="2055">
                  <c:v>239.43700000000001</c:v>
                </c:pt>
                <c:pt idx="2056">
                  <c:v>701.149</c:v>
                </c:pt>
                <c:pt idx="2057">
                  <c:v>217.899</c:v>
                </c:pt>
                <c:pt idx="2058">
                  <c:v>348.83699999999999</c:v>
                </c:pt>
                <c:pt idx="2059">
                  <c:v>344.20699999999999</c:v>
                </c:pt>
                <c:pt idx="2060">
                  <c:v>576.27099999999996</c:v>
                </c:pt>
                <c:pt idx="2061">
                  <c:v>369.565</c:v>
                </c:pt>
                <c:pt idx="2062">
                  <c:v>309.85899999999998</c:v>
                </c:pt>
                <c:pt idx="2063">
                  <c:v>128.364</c:v>
                </c:pt>
                <c:pt idx="2064">
                  <c:v>0</c:v>
                </c:pt>
                <c:pt idx="2065">
                  <c:v>88.662000000000006</c:v>
                </c:pt>
                <c:pt idx="2066">
                  <c:v>301.20499999999998</c:v>
                </c:pt>
                <c:pt idx="2067">
                  <c:v>263.15800000000002</c:v>
                </c:pt>
                <c:pt idx="2068">
                  <c:v>500</c:v>
                </c:pt>
                <c:pt idx="2069">
                  <c:v>254.54499999999999</c:v>
                </c:pt>
                <c:pt idx="2070">
                  <c:v>435.89699999999999</c:v>
                </c:pt>
                <c:pt idx="2071">
                  <c:v>31.25</c:v>
                </c:pt>
                <c:pt idx="2072">
                  <c:v>307.69200000000001</c:v>
                </c:pt>
                <c:pt idx="2073">
                  <c:v>226.89099999999999</c:v>
                </c:pt>
                <c:pt idx="2074">
                  <c:v>256.09800000000001</c:v>
                </c:pt>
                <c:pt idx="2075">
                  <c:v>678.57100000000003</c:v>
                </c:pt>
                <c:pt idx="2076">
                  <c:v>576.08699999999999</c:v>
                </c:pt>
                <c:pt idx="2077">
                  <c:v>78.125</c:v>
                </c:pt>
                <c:pt idx="2078">
                  <c:v>1800</c:v>
                </c:pt>
                <c:pt idx="2079">
                  <c:v>695.65200000000004</c:v>
                </c:pt>
                <c:pt idx="2080">
                  <c:v>1909.0909999999999</c:v>
                </c:pt>
                <c:pt idx="2081">
                  <c:v>1909.0909999999999</c:v>
                </c:pt>
                <c:pt idx="2082">
                  <c:v>317.07299999999998</c:v>
                </c:pt>
                <c:pt idx="2083">
                  <c:v>82.305000000000007</c:v>
                </c:pt>
                <c:pt idx="2084">
                  <c:v>483.46499999999997</c:v>
                </c:pt>
                <c:pt idx="2085">
                  <c:v>612.245</c:v>
                </c:pt>
                <c:pt idx="2086">
                  <c:v>290</c:v>
                </c:pt>
                <c:pt idx="2087">
                  <c:v>0</c:v>
                </c:pt>
                <c:pt idx="2088">
                  <c:v>833.33299999999997</c:v>
                </c:pt>
                <c:pt idx="2089">
                  <c:v>425.53199999999998</c:v>
                </c:pt>
                <c:pt idx="2090">
                  <c:v>950.74599999999998</c:v>
                </c:pt>
                <c:pt idx="2091">
                  <c:v>244.15600000000001</c:v>
                </c:pt>
                <c:pt idx="2092">
                  <c:v>210.25200000000001</c:v>
                </c:pt>
                <c:pt idx="2093">
                  <c:v>550.29600000000005</c:v>
                </c:pt>
                <c:pt idx="2094">
                  <c:v>47.12</c:v>
                </c:pt>
                <c:pt idx="2095">
                  <c:v>1285.7139999999999</c:v>
                </c:pt>
                <c:pt idx="2096">
                  <c:v>1584.615</c:v>
                </c:pt>
                <c:pt idx="2097">
                  <c:v>250</c:v>
                </c:pt>
                <c:pt idx="2098">
                  <c:v>488.88900000000001</c:v>
                </c:pt>
                <c:pt idx="2099">
                  <c:v>78.534000000000006</c:v>
                </c:pt>
                <c:pt idx="2100">
                  <c:v>200</c:v>
                </c:pt>
                <c:pt idx="2101">
                  <c:v>1591.4290000000001</c:v>
                </c:pt>
                <c:pt idx="2102">
                  <c:v>94.406000000000006</c:v>
                </c:pt>
                <c:pt idx="2103">
                  <c:v>297.46800000000002</c:v>
                </c:pt>
                <c:pt idx="2104">
                  <c:v>311.47500000000002</c:v>
                </c:pt>
                <c:pt idx="2105">
                  <c:v>333.33300000000003</c:v>
                </c:pt>
                <c:pt idx="2106">
                  <c:v>261.53800000000001</c:v>
                </c:pt>
                <c:pt idx="2107">
                  <c:v>96.774000000000001</c:v>
                </c:pt>
                <c:pt idx="2108">
                  <c:v>276.11900000000003</c:v>
                </c:pt>
                <c:pt idx="2109">
                  <c:v>83.332999999999998</c:v>
                </c:pt>
                <c:pt idx="2110">
                  <c:v>328.125</c:v>
                </c:pt>
                <c:pt idx="2111">
                  <c:v>150</c:v>
                </c:pt>
                <c:pt idx="2112">
                  <c:v>360.73099999999999</c:v>
                </c:pt>
                <c:pt idx="2113">
                  <c:v>112.676</c:v>
                </c:pt>
                <c:pt idx="2114">
                  <c:v>1129.0319999999999</c:v>
                </c:pt>
                <c:pt idx="2115">
                  <c:v>153.166</c:v>
                </c:pt>
                <c:pt idx="2116">
                  <c:v>411.76499999999999</c:v>
                </c:pt>
                <c:pt idx="2117">
                  <c:v>36.145000000000003</c:v>
                </c:pt>
                <c:pt idx="2118">
                  <c:v>248.90700000000001</c:v>
                </c:pt>
                <c:pt idx="2119">
                  <c:v>273.58499999999998</c:v>
                </c:pt>
                <c:pt idx="2120">
                  <c:v>257.92</c:v>
                </c:pt>
                <c:pt idx="2121">
                  <c:v>61.947000000000003</c:v>
                </c:pt>
                <c:pt idx="2122">
                  <c:v>946.42899999999997</c:v>
                </c:pt>
                <c:pt idx="2123">
                  <c:v>333.33300000000003</c:v>
                </c:pt>
                <c:pt idx="2124">
                  <c:v>468.75</c:v>
                </c:pt>
                <c:pt idx="2125">
                  <c:v>377.358</c:v>
                </c:pt>
                <c:pt idx="2126">
                  <c:v>250</c:v>
                </c:pt>
                <c:pt idx="2127">
                  <c:v>175.53200000000001</c:v>
                </c:pt>
                <c:pt idx="2128">
                  <c:v>48.625999999999998</c:v>
                </c:pt>
                <c:pt idx="2129">
                  <c:v>93.75</c:v>
                </c:pt>
                <c:pt idx="2130">
                  <c:v>83.332999999999998</c:v>
                </c:pt>
                <c:pt idx="2131">
                  <c:v>4.0979999999999999</c:v>
                </c:pt>
                <c:pt idx="2132">
                  <c:v>83.332999999999998</c:v>
                </c:pt>
                <c:pt idx="2133">
                  <c:v>615.89400000000001</c:v>
                </c:pt>
                <c:pt idx="2134">
                  <c:v>639.34400000000005</c:v>
                </c:pt>
                <c:pt idx="2135">
                  <c:v>411.89800000000002</c:v>
                </c:pt>
                <c:pt idx="2136">
                  <c:v>218.25399999999999</c:v>
                </c:pt>
                <c:pt idx="2137">
                  <c:v>982.14300000000003</c:v>
                </c:pt>
                <c:pt idx="2138">
                  <c:v>0</c:v>
                </c:pt>
                <c:pt idx="2139">
                  <c:v>404.255</c:v>
                </c:pt>
                <c:pt idx="2140">
                  <c:v>0</c:v>
                </c:pt>
                <c:pt idx="2141">
                  <c:v>118.761</c:v>
                </c:pt>
                <c:pt idx="2142">
                  <c:v>377.77800000000002</c:v>
                </c:pt>
                <c:pt idx="2143">
                  <c:v>377.77800000000002</c:v>
                </c:pt>
                <c:pt idx="2144">
                  <c:v>130.88200000000001</c:v>
                </c:pt>
                <c:pt idx="2145">
                  <c:v>150</c:v>
                </c:pt>
                <c:pt idx="2146">
                  <c:v>1088.2349999999999</c:v>
                </c:pt>
                <c:pt idx="2147">
                  <c:v>61.856000000000002</c:v>
                </c:pt>
                <c:pt idx="2148">
                  <c:v>104.072</c:v>
                </c:pt>
                <c:pt idx="2149">
                  <c:v>99.718999999999994</c:v>
                </c:pt>
                <c:pt idx="2150">
                  <c:v>214.286</c:v>
                </c:pt>
                <c:pt idx="2151">
                  <c:v>56.338000000000001</c:v>
                </c:pt>
                <c:pt idx="2152">
                  <c:v>191.37299999999999</c:v>
                </c:pt>
                <c:pt idx="2153">
                  <c:v>625</c:v>
                </c:pt>
                <c:pt idx="2154">
                  <c:v>90.909000000000006</c:v>
                </c:pt>
                <c:pt idx="2155">
                  <c:v>76.105000000000004</c:v>
                </c:pt>
                <c:pt idx="2156">
                  <c:v>525</c:v>
                </c:pt>
                <c:pt idx="2157">
                  <c:v>278.68900000000002</c:v>
                </c:pt>
                <c:pt idx="2158">
                  <c:v>61.37</c:v>
                </c:pt>
                <c:pt idx="2159">
                  <c:v>162.16200000000001</c:v>
                </c:pt>
                <c:pt idx="2160">
                  <c:v>1333.3330000000001</c:v>
                </c:pt>
                <c:pt idx="2161">
                  <c:v>200</c:v>
                </c:pt>
                <c:pt idx="2162">
                  <c:v>33.453000000000003</c:v>
                </c:pt>
                <c:pt idx="2163">
                  <c:v>1098.039</c:v>
                </c:pt>
                <c:pt idx="2164">
                  <c:v>268.29300000000001</c:v>
                </c:pt>
                <c:pt idx="2165">
                  <c:v>111.111</c:v>
                </c:pt>
                <c:pt idx="2166">
                  <c:v>323.529</c:v>
                </c:pt>
                <c:pt idx="2167">
                  <c:v>311.92700000000002</c:v>
                </c:pt>
                <c:pt idx="2168">
                  <c:v>147.60900000000001</c:v>
                </c:pt>
                <c:pt idx="2169">
                  <c:v>22.789000000000001</c:v>
                </c:pt>
              </c:numCache>
            </c:numRef>
          </c:xVal>
          <c:yVal>
            <c:numRef>
              <c:f>'Benchmark filtered'!$E$2:$E$2185</c:f>
              <c:numCache>
                <c:formatCode>General</c:formatCode>
                <c:ptCount val="2170"/>
                <c:pt idx="0">
                  <c:v>-291.25</c:v>
                </c:pt>
                <c:pt idx="1">
                  <c:v>-26.713999999999999</c:v>
                </c:pt>
                <c:pt idx="2">
                  <c:v>-21.315999999999999</c:v>
                </c:pt>
                <c:pt idx="3">
                  <c:v>-3.1179999999999999</c:v>
                </c:pt>
                <c:pt idx="4">
                  <c:v>-2.8330000000000002</c:v>
                </c:pt>
                <c:pt idx="5">
                  <c:v>-2.8330000000000002</c:v>
                </c:pt>
                <c:pt idx="6">
                  <c:v>-2.3330000000000002</c:v>
                </c:pt>
                <c:pt idx="7">
                  <c:v>-1.5429999999999999</c:v>
                </c:pt>
                <c:pt idx="8">
                  <c:v>-1.474</c:v>
                </c:pt>
                <c:pt idx="9">
                  <c:v>-0.92400000000000004</c:v>
                </c:pt>
                <c:pt idx="10">
                  <c:v>-0.91300000000000003</c:v>
                </c:pt>
                <c:pt idx="11">
                  <c:v>-0.65200000000000002</c:v>
                </c:pt>
                <c:pt idx="12">
                  <c:v>-0.27800000000000002</c:v>
                </c:pt>
                <c:pt idx="13">
                  <c:v>-0.158</c:v>
                </c:pt>
                <c:pt idx="14">
                  <c:v>-3.9E-2</c:v>
                </c:pt>
                <c:pt idx="15">
                  <c:v>-3.3000000000000002E-2</c:v>
                </c:pt>
                <c:pt idx="16">
                  <c:v>-6.0000000000000001E-3</c:v>
                </c:pt>
                <c:pt idx="17">
                  <c:v>3.0000000000000001E-3</c:v>
                </c:pt>
                <c:pt idx="18">
                  <c:v>3.0000000000000001E-3</c:v>
                </c:pt>
                <c:pt idx="19">
                  <c:v>1.0999999999999999E-2</c:v>
                </c:pt>
                <c:pt idx="20">
                  <c:v>3.7999999999999999E-2</c:v>
                </c:pt>
                <c:pt idx="21">
                  <c:v>4.9000000000000002E-2</c:v>
                </c:pt>
                <c:pt idx="22">
                  <c:v>0.05</c:v>
                </c:pt>
                <c:pt idx="23">
                  <c:v>5.0999999999999997E-2</c:v>
                </c:pt>
                <c:pt idx="24">
                  <c:v>5.0999999999999997E-2</c:v>
                </c:pt>
                <c:pt idx="25">
                  <c:v>5.1999999999999998E-2</c:v>
                </c:pt>
                <c:pt idx="26">
                  <c:v>7.9000000000000001E-2</c:v>
                </c:pt>
                <c:pt idx="27">
                  <c:v>0.08</c:v>
                </c:pt>
                <c:pt idx="28">
                  <c:v>8.2000000000000003E-2</c:v>
                </c:pt>
                <c:pt idx="29">
                  <c:v>8.5000000000000006E-2</c:v>
                </c:pt>
                <c:pt idx="30">
                  <c:v>9.8000000000000004E-2</c:v>
                </c:pt>
                <c:pt idx="31">
                  <c:v>0.104</c:v>
                </c:pt>
                <c:pt idx="32">
                  <c:v>0.11</c:v>
                </c:pt>
                <c:pt idx="33">
                  <c:v>0.11</c:v>
                </c:pt>
                <c:pt idx="34">
                  <c:v>0.111</c:v>
                </c:pt>
                <c:pt idx="35">
                  <c:v>0.115</c:v>
                </c:pt>
                <c:pt idx="36">
                  <c:v>0.11600000000000001</c:v>
                </c:pt>
                <c:pt idx="37">
                  <c:v>0.125</c:v>
                </c:pt>
                <c:pt idx="38">
                  <c:v>0.13300000000000001</c:v>
                </c:pt>
                <c:pt idx="39">
                  <c:v>0.13600000000000001</c:v>
                </c:pt>
                <c:pt idx="40">
                  <c:v>0.14799999999999999</c:v>
                </c:pt>
                <c:pt idx="41">
                  <c:v>0.15</c:v>
                </c:pt>
                <c:pt idx="42">
                  <c:v>0.158</c:v>
                </c:pt>
                <c:pt idx="43">
                  <c:v>0.159</c:v>
                </c:pt>
                <c:pt idx="44">
                  <c:v>0.17100000000000001</c:v>
                </c:pt>
                <c:pt idx="45">
                  <c:v>0.17899999999999999</c:v>
                </c:pt>
                <c:pt idx="46">
                  <c:v>0.182</c:v>
                </c:pt>
                <c:pt idx="47">
                  <c:v>0.183</c:v>
                </c:pt>
                <c:pt idx="48">
                  <c:v>0.19500000000000001</c:v>
                </c:pt>
                <c:pt idx="49">
                  <c:v>0.2</c:v>
                </c:pt>
                <c:pt idx="50">
                  <c:v>0.20799999999999999</c:v>
                </c:pt>
                <c:pt idx="51">
                  <c:v>0.20899999999999999</c:v>
                </c:pt>
                <c:pt idx="52">
                  <c:v>0.216</c:v>
                </c:pt>
                <c:pt idx="53">
                  <c:v>0.221</c:v>
                </c:pt>
                <c:pt idx="54">
                  <c:v>0.22500000000000001</c:v>
                </c:pt>
                <c:pt idx="55">
                  <c:v>0.22700000000000001</c:v>
                </c:pt>
                <c:pt idx="56">
                  <c:v>0.22700000000000001</c:v>
                </c:pt>
                <c:pt idx="57">
                  <c:v>0.22700000000000001</c:v>
                </c:pt>
                <c:pt idx="58">
                  <c:v>0.22800000000000001</c:v>
                </c:pt>
                <c:pt idx="59">
                  <c:v>0.23</c:v>
                </c:pt>
                <c:pt idx="60">
                  <c:v>0.23200000000000001</c:v>
                </c:pt>
                <c:pt idx="61">
                  <c:v>0.23200000000000001</c:v>
                </c:pt>
                <c:pt idx="62">
                  <c:v>0.24099999999999999</c:v>
                </c:pt>
                <c:pt idx="63">
                  <c:v>0.25</c:v>
                </c:pt>
                <c:pt idx="64">
                  <c:v>0.25</c:v>
                </c:pt>
                <c:pt idx="65">
                  <c:v>0.25700000000000001</c:v>
                </c:pt>
                <c:pt idx="66">
                  <c:v>0.26200000000000001</c:v>
                </c:pt>
                <c:pt idx="67">
                  <c:v>0.26600000000000001</c:v>
                </c:pt>
                <c:pt idx="68">
                  <c:v>0.26800000000000002</c:v>
                </c:pt>
                <c:pt idx="69">
                  <c:v>0.27</c:v>
                </c:pt>
                <c:pt idx="70">
                  <c:v>0.27200000000000002</c:v>
                </c:pt>
                <c:pt idx="71">
                  <c:v>0.28000000000000003</c:v>
                </c:pt>
                <c:pt idx="72">
                  <c:v>0.28100000000000003</c:v>
                </c:pt>
                <c:pt idx="73">
                  <c:v>0.28199999999999997</c:v>
                </c:pt>
                <c:pt idx="74">
                  <c:v>0.28199999999999997</c:v>
                </c:pt>
                <c:pt idx="75">
                  <c:v>0.28599999999999998</c:v>
                </c:pt>
                <c:pt idx="76">
                  <c:v>0.28599999999999998</c:v>
                </c:pt>
                <c:pt idx="77">
                  <c:v>0.28699999999999998</c:v>
                </c:pt>
                <c:pt idx="78">
                  <c:v>0.28799999999999998</c:v>
                </c:pt>
                <c:pt idx="79">
                  <c:v>0.28799999999999998</c:v>
                </c:pt>
                <c:pt idx="80">
                  <c:v>0.29199999999999998</c:v>
                </c:pt>
                <c:pt idx="81">
                  <c:v>0.29199999999999998</c:v>
                </c:pt>
                <c:pt idx="82">
                  <c:v>0.29399999999999998</c:v>
                </c:pt>
                <c:pt idx="83">
                  <c:v>0.29599999999999999</c:v>
                </c:pt>
                <c:pt idx="84">
                  <c:v>0.29699999999999999</c:v>
                </c:pt>
                <c:pt idx="85">
                  <c:v>0.29699999999999999</c:v>
                </c:pt>
                <c:pt idx="86">
                  <c:v>0.29699999999999999</c:v>
                </c:pt>
                <c:pt idx="87">
                  <c:v>0.29699999999999999</c:v>
                </c:pt>
                <c:pt idx="88">
                  <c:v>0.3</c:v>
                </c:pt>
                <c:pt idx="89">
                  <c:v>0.30099999999999999</c:v>
                </c:pt>
                <c:pt idx="90">
                  <c:v>0.30399999999999999</c:v>
                </c:pt>
                <c:pt idx="91">
                  <c:v>0.308</c:v>
                </c:pt>
                <c:pt idx="92">
                  <c:v>0.308</c:v>
                </c:pt>
                <c:pt idx="93">
                  <c:v>0.308</c:v>
                </c:pt>
                <c:pt idx="94">
                  <c:v>0.311</c:v>
                </c:pt>
                <c:pt idx="95">
                  <c:v>0.315</c:v>
                </c:pt>
                <c:pt idx="96">
                  <c:v>0.316</c:v>
                </c:pt>
                <c:pt idx="97">
                  <c:v>0.316</c:v>
                </c:pt>
                <c:pt idx="98">
                  <c:v>0.318</c:v>
                </c:pt>
                <c:pt idx="99">
                  <c:v>0.32700000000000001</c:v>
                </c:pt>
                <c:pt idx="100">
                  <c:v>0.32800000000000001</c:v>
                </c:pt>
                <c:pt idx="101">
                  <c:v>0.33300000000000002</c:v>
                </c:pt>
                <c:pt idx="102">
                  <c:v>0.33300000000000002</c:v>
                </c:pt>
                <c:pt idx="103">
                  <c:v>0.33300000000000002</c:v>
                </c:pt>
                <c:pt idx="104">
                  <c:v>0.33300000000000002</c:v>
                </c:pt>
                <c:pt idx="105">
                  <c:v>0.33300000000000002</c:v>
                </c:pt>
                <c:pt idx="106">
                  <c:v>0.33300000000000002</c:v>
                </c:pt>
                <c:pt idx="107">
                  <c:v>0.33400000000000002</c:v>
                </c:pt>
                <c:pt idx="108">
                  <c:v>0.33500000000000002</c:v>
                </c:pt>
                <c:pt idx="109">
                  <c:v>0.34</c:v>
                </c:pt>
                <c:pt idx="110">
                  <c:v>0.34599999999999997</c:v>
                </c:pt>
                <c:pt idx="111">
                  <c:v>0.35099999999999998</c:v>
                </c:pt>
                <c:pt idx="112">
                  <c:v>0.35699999999999998</c:v>
                </c:pt>
                <c:pt idx="113">
                  <c:v>0.35799999999999998</c:v>
                </c:pt>
                <c:pt idx="114">
                  <c:v>0.35799999999999998</c:v>
                </c:pt>
                <c:pt idx="115">
                  <c:v>0.36</c:v>
                </c:pt>
                <c:pt idx="116">
                  <c:v>0.36</c:v>
                </c:pt>
                <c:pt idx="117">
                  <c:v>0.36299999999999999</c:v>
                </c:pt>
                <c:pt idx="118">
                  <c:v>0.36399999999999999</c:v>
                </c:pt>
                <c:pt idx="119">
                  <c:v>0.36399999999999999</c:v>
                </c:pt>
                <c:pt idx="120">
                  <c:v>0.36499999999999999</c:v>
                </c:pt>
                <c:pt idx="121">
                  <c:v>0.36899999999999999</c:v>
                </c:pt>
                <c:pt idx="122">
                  <c:v>0.36899999999999999</c:v>
                </c:pt>
                <c:pt idx="123">
                  <c:v>0.37</c:v>
                </c:pt>
                <c:pt idx="124">
                  <c:v>0.375</c:v>
                </c:pt>
                <c:pt idx="125">
                  <c:v>0.378</c:v>
                </c:pt>
                <c:pt idx="126">
                  <c:v>0.38100000000000001</c:v>
                </c:pt>
                <c:pt idx="127">
                  <c:v>0.38300000000000001</c:v>
                </c:pt>
                <c:pt idx="128">
                  <c:v>0.38400000000000001</c:v>
                </c:pt>
                <c:pt idx="129">
                  <c:v>0.38500000000000001</c:v>
                </c:pt>
                <c:pt idx="130">
                  <c:v>0.38500000000000001</c:v>
                </c:pt>
                <c:pt idx="131">
                  <c:v>0.38600000000000001</c:v>
                </c:pt>
                <c:pt idx="132">
                  <c:v>0.38600000000000001</c:v>
                </c:pt>
                <c:pt idx="133">
                  <c:v>0.39</c:v>
                </c:pt>
                <c:pt idx="134">
                  <c:v>0.39100000000000001</c:v>
                </c:pt>
                <c:pt idx="135">
                  <c:v>0.39100000000000001</c:v>
                </c:pt>
                <c:pt idx="136">
                  <c:v>0.39400000000000002</c:v>
                </c:pt>
                <c:pt idx="137">
                  <c:v>0.39500000000000002</c:v>
                </c:pt>
                <c:pt idx="138">
                  <c:v>0.39700000000000002</c:v>
                </c:pt>
                <c:pt idx="139">
                  <c:v>0.39800000000000002</c:v>
                </c:pt>
                <c:pt idx="140">
                  <c:v>0.4</c:v>
                </c:pt>
                <c:pt idx="141">
                  <c:v>0.4</c:v>
                </c:pt>
                <c:pt idx="142">
                  <c:v>0.40400000000000003</c:v>
                </c:pt>
                <c:pt idx="143">
                  <c:v>0.40699999999999997</c:v>
                </c:pt>
                <c:pt idx="144">
                  <c:v>0.41</c:v>
                </c:pt>
                <c:pt idx="145">
                  <c:v>0.41</c:v>
                </c:pt>
                <c:pt idx="146">
                  <c:v>0.41099999999999998</c:v>
                </c:pt>
                <c:pt idx="147">
                  <c:v>0.41599999999999998</c:v>
                </c:pt>
                <c:pt idx="148">
                  <c:v>0.41899999999999998</c:v>
                </c:pt>
                <c:pt idx="149">
                  <c:v>0.42</c:v>
                </c:pt>
                <c:pt idx="150">
                  <c:v>0.42099999999999999</c:v>
                </c:pt>
                <c:pt idx="151">
                  <c:v>0.42099999999999999</c:v>
                </c:pt>
                <c:pt idx="152">
                  <c:v>0.42199999999999999</c:v>
                </c:pt>
                <c:pt idx="153">
                  <c:v>0.42499999999999999</c:v>
                </c:pt>
                <c:pt idx="154">
                  <c:v>0.42499999999999999</c:v>
                </c:pt>
                <c:pt idx="155">
                  <c:v>0.42599999999999999</c:v>
                </c:pt>
                <c:pt idx="156">
                  <c:v>0.42599999999999999</c:v>
                </c:pt>
                <c:pt idx="157">
                  <c:v>0.42899999999999999</c:v>
                </c:pt>
                <c:pt idx="158">
                  <c:v>0.43099999999999999</c:v>
                </c:pt>
                <c:pt idx="159">
                  <c:v>0.432</c:v>
                </c:pt>
                <c:pt idx="160">
                  <c:v>0.433</c:v>
                </c:pt>
                <c:pt idx="161">
                  <c:v>0.434</c:v>
                </c:pt>
                <c:pt idx="162">
                  <c:v>0.436</c:v>
                </c:pt>
                <c:pt idx="163">
                  <c:v>0.437</c:v>
                </c:pt>
                <c:pt idx="164">
                  <c:v>0.438</c:v>
                </c:pt>
                <c:pt idx="165">
                  <c:v>0.438</c:v>
                </c:pt>
                <c:pt idx="166">
                  <c:v>0.439</c:v>
                </c:pt>
                <c:pt idx="167">
                  <c:v>0.44500000000000001</c:v>
                </c:pt>
                <c:pt idx="168">
                  <c:v>0.45300000000000001</c:v>
                </c:pt>
                <c:pt idx="169">
                  <c:v>0.45500000000000002</c:v>
                </c:pt>
                <c:pt idx="170">
                  <c:v>0.45800000000000002</c:v>
                </c:pt>
                <c:pt idx="171">
                  <c:v>0.45800000000000002</c:v>
                </c:pt>
                <c:pt idx="172">
                  <c:v>0.46100000000000002</c:v>
                </c:pt>
                <c:pt idx="173">
                  <c:v>0.46200000000000002</c:v>
                </c:pt>
                <c:pt idx="174">
                  <c:v>0.46500000000000002</c:v>
                </c:pt>
                <c:pt idx="175">
                  <c:v>0.46800000000000003</c:v>
                </c:pt>
                <c:pt idx="176">
                  <c:v>0.46800000000000003</c:v>
                </c:pt>
                <c:pt idx="177">
                  <c:v>0.47099999999999997</c:v>
                </c:pt>
                <c:pt idx="178">
                  <c:v>0.47399999999999998</c:v>
                </c:pt>
                <c:pt idx="179">
                  <c:v>0.47599999999999998</c:v>
                </c:pt>
                <c:pt idx="180">
                  <c:v>0.47599999999999998</c:v>
                </c:pt>
                <c:pt idx="181">
                  <c:v>0.47699999999999998</c:v>
                </c:pt>
                <c:pt idx="182">
                  <c:v>0.47799999999999998</c:v>
                </c:pt>
                <c:pt idx="183">
                  <c:v>0.47799999999999998</c:v>
                </c:pt>
                <c:pt idx="184">
                  <c:v>0.48099999999999998</c:v>
                </c:pt>
                <c:pt idx="185">
                  <c:v>0.48399999999999999</c:v>
                </c:pt>
                <c:pt idx="186">
                  <c:v>0.48499999999999999</c:v>
                </c:pt>
                <c:pt idx="187">
                  <c:v>0.48799999999999999</c:v>
                </c:pt>
                <c:pt idx="188">
                  <c:v>0.48799999999999999</c:v>
                </c:pt>
                <c:pt idx="189">
                  <c:v>0.48799999999999999</c:v>
                </c:pt>
                <c:pt idx="190">
                  <c:v>0.48899999999999999</c:v>
                </c:pt>
                <c:pt idx="191">
                  <c:v>0.48899999999999999</c:v>
                </c:pt>
                <c:pt idx="192">
                  <c:v>0.49199999999999999</c:v>
                </c:pt>
                <c:pt idx="193">
                  <c:v>0.49199999999999999</c:v>
                </c:pt>
                <c:pt idx="194">
                  <c:v>0.495</c:v>
                </c:pt>
                <c:pt idx="195">
                  <c:v>0.495</c:v>
                </c:pt>
                <c:pt idx="196">
                  <c:v>0.498</c:v>
                </c:pt>
                <c:pt idx="197">
                  <c:v>0.5</c:v>
                </c:pt>
                <c:pt idx="198">
                  <c:v>0.5</c:v>
                </c:pt>
                <c:pt idx="199">
                  <c:v>0.5</c:v>
                </c:pt>
                <c:pt idx="200">
                  <c:v>0.5</c:v>
                </c:pt>
                <c:pt idx="201">
                  <c:v>0.5</c:v>
                </c:pt>
                <c:pt idx="202">
                  <c:v>0.504</c:v>
                </c:pt>
                <c:pt idx="203">
                  <c:v>0.505</c:v>
                </c:pt>
                <c:pt idx="204">
                  <c:v>0.50600000000000001</c:v>
                </c:pt>
                <c:pt idx="205">
                  <c:v>0.50900000000000001</c:v>
                </c:pt>
                <c:pt idx="206">
                  <c:v>0.50900000000000001</c:v>
                </c:pt>
                <c:pt idx="207">
                  <c:v>0.51</c:v>
                </c:pt>
                <c:pt idx="208">
                  <c:v>0.51100000000000001</c:v>
                </c:pt>
                <c:pt idx="209">
                  <c:v>0.51100000000000001</c:v>
                </c:pt>
                <c:pt idx="210">
                  <c:v>0.51200000000000001</c:v>
                </c:pt>
                <c:pt idx="211">
                  <c:v>0.51200000000000001</c:v>
                </c:pt>
                <c:pt idx="212">
                  <c:v>0.51200000000000001</c:v>
                </c:pt>
                <c:pt idx="213">
                  <c:v>0.51500000000000001</c:v>
                </c:pt>
                <c:pt idx="214">
                  <c:v>0.51900000000000002</c:v>
                </c:pt>
                <c:pt idx="215">
                  <c:v>0.51900000000000002</c:v>
                </c:pt>
                <c:pt idx="216">
                  <c:v>0.52</c:v>
                </c:pt>
                <c:pt idx="217">
                  <c:v>0.52</c:v>
                </c:pt>
                <c:pt idx="218">
                  <c:v>0.52</c:v>
                </c:pt>
                <c:pt idx="219">
                  <c:v>0.52</c:v>
                </c:pt>
                <c:pt idx="220">
                  <c:v>0.52200000000000002</c:v>
                </c:pt>
                <c:pt idx="221">
                  <c:v>0.52300000000000002</c:v>
                </c:pt>
                <c:pt idx="222">
                  <c:v>0.52300000000000002</c:v>
                </c:pt>
                <c:pt idx="223">
                  <c:v>0.52400000000000002</c:v>
                </c:pt>
                <c:pt idx="224">
                  <c:v>0.52500000000000002</c:v>
                </c:pt>
                <c:pt idx="225">
                  <c:v>0.52500000000000002</c:v>
                </c:pt>
                <c:pt idx="226">
                  <c:v>0.52800000000000002</c:v>
                </c:pt>
                <c:pt idx="227">
                  <c:v>0.52900000000000003</c:v>
                </c:pt>
                <c:pt idx="228">
                  <c:v>0.52900000000000003</c:v>
                </c:pt>
                <c:pt idx="229">
                  <c:v>0.53100000000000003</c:v>
                </c:pt>
                <c:pt idx="230">
                  <c:v>0.53200000000000003</c:v>
                </c:pt>
                <c:pt idx="231">
                  <c:v>0.53300000000000003</c:v>
                </c:pt>
                <c:pt idx="232">
                  <c:v>0.53300000000000003</c:v>
                </c:pt>
                <c:pt idx="233">
                  <c:v>0.53300000000000003</c:v>
                </c:pt>
                <c:pt idx="234">
                  <c:v>0.53400000000000003</c:v>
                </c:pt>
                <c:pt idx="235">
                  <c:v>0.53600000000000003</c:v>
                </c:pt>
                <c:pt idx="236">
                  <c:v>0.53600000000000003</c:v>
                </c:pt>
                <c:pt idx="237">
                  <c:v>0.53600000000000003</c:v>
                </c:pt>
                <c:pt idx="238">
                  <c:v>0.53800000000000003</c:v>
                </c:pt>
                <c:pt idx="239">
                  <c:v>0.53800000000000003</c:v>
                </c:pt>
                <c:pt idx="240">
                  <c:v>0.54</c:v>
                </c:pt>
                <c:pt idx="241">
                  <c:v>0.54</c:v>
                </c:pt>
                <c:pt idx="242">
                  <c:v>0.54</c:v>
                </c:pt>
                <c:pt idx="243">
                  <c:v>0.54200000000000004</c:v>
                </c:pt>
                <c:pt idx="244">
                  <c:v>0.54200000000000004</c:v>
                </c:pt>
                <c:pt idx="245">
                  <c:v>0.54200000000000004</c:v>
                </c:pt>
                <c:pt idx="246">
                  <c:v>0.54200000000000004</c:v>
                </c:pt>
                <c:pt idx="247">
                  <c:v>0.54300000000000004</c:v>
                </c:pt>
                <c:pt idx="248">
                  <c:v>0.54300000000000004</c:v>
                </c:pt>
                <c:pt idx="249">
                  <c:v>0.54400000000000004</c:v>
                </c:pt>
                <c:pt idx="250">
                  <c:v>0.54500000000000004</c:v>
                </c:pt>
                <c:pt idx="251">
                  <c:v>0.54500000000000004</c:v>
                </c:pt>
                <c:pt idx="252">
                  <c:v>0.54700000000000004</c:v>
                </c:pt>
                <c:pt idx="253">
                  <c:v>0.54800000000000004</c:v>
                </c:pt>
                <c:pt idx="254">
                  <c:v>0.54900000000000004</c:v>
                </c:pt>
                <c:pt idx="255">
                  <c:v>0.54900000000000004</c:v>
                </c:pt>
                <c:pt idx="256">
                  <c:v>0.54900000000000004</c:v>
                </c:pt>
                <c:pt idx="257">
                  <c:v>0.55000000000000004</c:v>
                </c:pt>
                <c:pt idx="258">
                  <c:v>0.55000000000000004</c:v>
                </c:pt>
                <c:pt idx="259">
                  <c:v>0.55100000000000005</c:v>
                </c:pt>
                <c:pt idx="260">
                  <c:v>0.55100000000000005</c:v>
                </c:pt>
                <c:pt idx="261">
                  <c:v>0.55300000000000005</c:v>
                </c:pt>
                <c:pt idx="262">
                  <c:v>0.55600000000000005</c:v>
                </c:pt>
                <c:pt idx="263">
                  <c:v>0.55700000000000005</c:v>
                </c:pt>
                <c:pt idx="264">
                  <c:v>0.55700000000000005</c:v>
                </c:pt>
                <c:pt idx="265">
                  <c:v>0.55800000000000005</c:v>
                </c:pt>
                <c:pt idx="266">
                  <c:v>0.55900000000000005</c:v>
                </c:pt>
                <c:pt idx="267">
                  <c:v>0.55900000000000005</c:v>
                </c:pt>
                <c:pt idx="268">
                  <c:v>0.56000000000000005</c:v>
                </c:pt>
                <c:pt idx="269">
                  <c:v>0.56000000000000005</c:v>
                </c:pt>
                <c:pt idx="270">
                  <c:v>0.56000000000000005</c:v>
                </c:pt>
                <c:pt idx="271">
                  <c:v>0.56100000000000005</c:v>
                </c:pt>
                <c:pt idx="272">
                  <c:v>0.56100000000000005</c:v>
                </c:pt>
                <c:pt idx="273">
                  <c:v>0.56200000000000006</c:v>
                </c:pt>
                <c:pt idx="274">
                  <c:v>0.56200000000000006</c:v>
                </c:pt>
                <c:pt idx="275">
                  <c:v>0.56299999999999994</c:v>
                </c:pt>
                <c:pt idx="276">
                  <c:v>0.56299999999999994</c:v>
                </c:pt>
                <c:pt idx="277">
                  <c:v>0.56499999999999995</c:v>
                </c:pt>
                <c:pt idx="278">
                  <c:v>0.56499999999999995</c:v>
                </c:pt>
                <c:pt idx="279">
                  <c:v>0.56499999999999995</c:v>
                </c:pt>
                <c:pt idx="280">
                  <c:v>0.56599999999999995</c:v>
                </c:pt>
                <c:pt idx="281">
                  <c:v>0.56699999999999995</c:v>
                </c:pt>
                <c:pt idx="282">
                  <c:v>0.56699999999999995</c:v>
                </c:pt>
                <c:pt idx="283">
                  <c:v>0.56899999999999995</c:v>
                </c:pt>
                <c:pt idx="284">
                  <c:v>0.56899999999999995</c:v>
                </c:pt>
                <c:pt idx="285">
                  <c:v>0.56999999999999995</c:v>
                </c:pt>
                <c:pt idx="286">
                  <c:v>0.56999999999999995</c:v>
                </c:pt>
                <c:pt idx="287">
                  <c:v>0.56999999999999995</c:v>
                </c:pt>
                <c:pt idx="288">
                  <c:v>0.57099999999999995</c:v>
                </c:pt>
                <c:pt idx="289">
                  <c:v>0.57099999999999995</c:v>
                </c:pt>
                <c:pt idx="290">
                  <c:v>0.57099999999999995</c:v>
                </c:pt>
                <c:pt idx="291">
                  <c:v>0.57099999999999995</c:v>
                </c:pt>
                <c:pt idx="292">
                  <c:v>0.57099999999999995</c:v>
                </c:pt>
                <c:pt idx="293">
                  <c:v>0.57099999999999995</c:v>
                </c:pt>
                <c:pt idx="294">
                  <c:v>0.57299999999999995</c:v>
                </c:pt>
                <c:pt idx="295">
                  <c:v>0.57399999999999995</c:v>
                </c:pt>
                <c:pt idx="296">
                  <c:v>0.57499999999999996</c:v>
                </c:pt>
                <c:pt idx="297">
                  <c:v>0.57499999999999996</c:v>
                </c:pt>
                <c:pt idx="298">
                  <c:v>0.57599999999999996</c:v>
                </c:pt>
                <c:pt idx="299">
                  <c:v>0.57599999999999996</c:v>
                </c:pt>
                <c:pt idx="300">
                  <c:v>0.57699999999999996</c:v>
                </c:pt>
                <c:pt idx="301">
                  <c:v>0.57699999999999996</c:v>
                </c:pt>
                <c:pt idx="302">
                  <c:v>0.57799999999999996</c:v>
                </c:pt>
                <c:pt idx="303">
                  <c:v>0.57799999999999996</c:v>
                </c:pt>
                <c:pt idx="304">
                  <c:v>0.57899999999999996</c:v>
                </c:pt>
                <c:pt idx="305">
                  <c:v>0.57899999999999996</c:v>
                </c:pt>
                <c:pt idx="306">
                  <c:v>0.57899999999999996</c:v>
                </c:pt>
                <c:pt idx="307">
                  <c:v>0.57899999999999996</c:v>
                </c:pt>
                <c:pt idx="308">
                  <c:v>0.57999999999999996</c:v>
                </c:pt>
                <c:pt idx="309">
                  <c:v>0.57999999999999996</c:v>
                </c:pt>
                <c:pt idx="310">
                  <c:v>0.57999999999999996</c:v>
                </c:pt>
                <c:pt idx="311">
                  <c:v>0.58299999999999996</c:v>
                </c:pt>
                <c:pt idx="312">
                  <c:v>0.58299999999999996</c:v>
                </c:pt>
                <c:pt idx="313">
                  <c:v>0.58299999999999996</c:v>
                </c:pt>
                <c:pt idx="314">
                  <c:v>0.58299999999999996</c:v>
                </c:pt>
                <c:pt idx="315">
                  <c:v>0.58299999999999996</c:v>
                </c:pt>
                <c:pt idx="316">
                  <c:v>0.58399999999999996</c:v>
                </c:pt>
                <c:pt idx="317">
                  <c:v>0.58399999999999996</c:v>
                </c:pt>
                <c:pt idx="318">
                  <c:v>0.58699999999999997</c:v>
                </c:pt>
                <c:pt idx="319">
                  <c:v>0.58799999999999997</c:v>
                </c:pt>
                <c:pt idx="320">
                  <c:v>0.58799999999999997</c:v>
                </c:pt>
                <c:pt idx="321">
                  <c:v>0.58799999999999997</c:v>
                </c:pt>
                <c:pt idx="322">
                  <c:v>0.58799999999999997</c:v>
                </c:pt>
                <c:pt idx="323">
                  <c:v>0.58799999999999997</c:v>
                </c:pt>
                <c:pt idx="324">
                  <c:v>0.58899999999999997</c:v>
                </c:pt>
                <c:pt idx="325">
                  <c:v>0.58899999999999997</c:v>
                </c:pt>
                <c:pt idx="326">
                  <c:v>0.58899999999999997</c:v>
                </c:pt>
                <c:pt idx="327">
                  <c:v>0.59</c:v>
                </c:pt>
                <c:pt idx="328">
                  <c:v>0.59099999999999997</c:v>
                </c:pt>
                <c:pt idx="329">
                  <c:v>0.59099999999999997</c:v>
                </c:pt>
                <c:pt idx="330">
                  <c:v>0.59199999999999997</c:v>
                </c:pt>
                <c:pt idx="331">
                  <c:v>0.59299999999999997</c:v>
                </c:pt>
                <c:pt idx="332">
                  <c:v>0.59399999999999997</c:v>
                </c:pt>
                <c:pt idx="333">
                  <c:v>0.59499999999999997</c:v>
                </c:pt>
                <c:pt idx="334">
                  <c:v>0.59599999999999997</c:v>
                </c:pt>
                <c:pt idx="335">
                  <c:v>0.59699999999999998</c:v>
                </c:pt>
                <c:pt idx="336">
                  <c:v>0.59699999999999998</c:v>
                </c:pt>
                <c:pt idx="337">
                  <c:v>0.59799999999999998</c:v>
                </c:pt>
                <c:pt idx="338">
                  <c:v>0.59799999999999998</c:v>
                </c:pt>
                <c:pt idx="339">
                  <c:v>0.6</c:v>
                </c:pt>
                <c:pt idx="340">
                  <c:v>0.6</c:v>
                </c:pt>
                <c:pt idx="341">
                  <c:v>0.6</c:v>
                </c:pt>
                <c:pt idx="342">
                  <c:v>0.6</c:v>
                </c:pt>
                <c:pt idx="343">
                  <c:v>0.60099999999999998</c:v>
                </c:pt>
                <c:pt idx="344">
                  <c:v>0.60099999999999998</c:v>
                </c:pt>
                <c:pt idx="345">
                  <c:v>0.60199999999999998</c:v>
                </c:pt>
                <c:pt idx="346">
                  <c:v>0.60199999999999998</c:v>
                </c:pt>
                <c:pt idx="347">
                  <c:v>0.60199999999999998</c:v>
                </c:pt>
                <c:pt idx="348">
                  <c:v>0.60299999999999998</c:v>
                </c:pt>
                <c:pt idx="349">
                  <c:v>0.60399999999999998</c:v>
                </c:pt>
                <c:pt idx="350">
                  <c:v>0.60399999999999998</c:v>
                </c:pt>
                <c:pt idx="351">
                  <c:v>0.60399999999999998</c:v>
                </c:pt>
                <c:pt idx="352">
                  <c:v>0.60499999999999998</c:v>
                </c:pt>
                <c:pt idx="353">
                  <c:v>0.60499999999999998</c:v>
                </c:pt>
                <c:pt idx="354">
                  <c:v>0.60699999999999998</c:v>
                </c:pt>
                <c:pt idx="355">
                  <c:v>0.60799999999999998</c:v>
                </c:pt>
                <c:pt idx="356">
                  <c:v>0.60799999999999998</c:v>
                </c:pt>
                <c:pt idx="357">
                  <c:v>0.60799999999999998</c:v>
                </c:pt>
                <c:pt idx="358">
                  <c:v>0.61</c:v>
                </c:pt>
                <c:pt idx="359">
                  <c:v>0.61</c:v>
                </c:pt>
                <c:pt idx="360">
                  <c:v>0.61099999999999999</c:v>
                </c:pt>
                <c:pt idx="361">
                  <c:v>0.61099999999999999</c:v>
                </c:pt>
                <c:pt idx="362">
                  <c:v>0.61099999999999999</c:v>
                </c:pt>
                <c:pt idx="363">
                  <c:v>0.61199999999999999</c:v>
                </c:pt>
                <c:pt idx="364">
                  <c:v>0.61599999999999999</c:v>
                </c:pt>
                <c:pt idx="365">
                  <c:v>0.61699999999999999</c:v>
                </c:pt>
                <c:pt idx="366">
                  <c:v>0.61699999999999999</c:v>
                </c:pt>
                <c:pt idx="367">
                  <c:v>0.61699999999999999</c:v>
                </c:pt>
                <c:pt idx="368">
                  <c:v>0.61799999999999999</c:v>
                </c:pt>
                <c:pt idx="369">
                  <c:v>0.61899999999999999</c:v>
                </c:pt>
                <c:pt idx="370">
                  <c:v>0.61899999999999999</c:v>
                </c:pt>
                <c:pt idx="371">
                  <c:v>0.61899999999999999</c:v>
                </c:pt>
                <c:pt idx="372">
                  <c:v>0.62</c:v>
                </c:pt>
                <c:pt idx="373">
                  <c:v>0.621</c:v>
                </c:pt>
                <c:pt idx="374">
                  <c:v>0.621</c:v>
                </c:pt>
                <c:pt idx="375">
                  <c:v>0.622</c:v>
                </c:pt>
                <c:pt idx="376">
                  <c:v>0.622</c:v>
                </c:pt>
                <c:pt idx="377">
                  <c:v>0.624</c:v>
                </c:pt>
                <c:pt idx="378">
                  <c:v>0.624</c:v>
                </c:pt>
                <c:pt idx="379">
                  <c:v>0.625</c:v>
                </c:pt>
                <c:pt idx="380">
                  <c:v>0.627</c:v>
                </c:pt>
                <c:pt idx="381">
                  <c:v>0.628</c:v>
                </c:pt>
                <c:pt idx="382">
                  <c:v>0.629</c:v>
                </c:pt>
                <c:pt idx="383">
                  <c:v>0.629</c:v>
                </c:pt>
                <c:pt idx="384">
                  <c:v>0.629</c:v>
                </c:pt>
                <c:pt idx="385">
                  <c:v>0.63</c:v>
                </c:pt>
                <c:pt idx="386">
                  <c:v>0.63</c:v>
                </c:pt>
                <c:pt idx="387">
                  <c:v>0.63</c:v>
                </c:pt>
                <c:pt idx="388">
                  <c:v>0.63200000000000001</c:v>
                </c:pt>
                <c:pt idx="389">
                  <c:v>0.63200000000000001</c:v>
                </c:pt>
                <c:pt idx="390">
                  <c:v>0.63300000000000001</c:v>
                </c:pt>
                <c:pt idx="391">
                  <c:v>0.63300000000000001</c:v>
                </c:pt>
                <c:pt idx="392">
                  <c:v>0.63300000000000001</c:v>
                </c:pt>
                <c:pt idx="393">
                  <c:v>0.63300000000000001</c:v>
                </c:pt>
                <c:pt idx="394">
                  <c:v>0.63400000000000001</c:v>
                </c:pt>
                <c:pt idx="395">
                  <c:v>0.63500000000000001</c:v>
                </c:pt>
                <c:pt idx="396">
                  <c:v>0.63500000000000001</c:v>
                </c:pt>
                <c:pt idx="397">
                  <c:v>0.63500000000000001</c:v>
                </c:pt>
                <c:pt idx="398">
                  <c:v>0.63600000000000001</c:v>
                </c:pt>
                <c:pt idx="399">
                  <c:v>0.63700000000000001</c:v>
                </c:pt>
                <c:pt idx="400">
                  <c:v>0.63700000000000001</c:v>
                </c:pt>
                <c:pt idx="401">
                  <c:v>0.63800000000000001</c:v>
                </c:pt>
                <c:pt idx="402">
                  <c:v>0.63900000000000001</c:v>
                </c:pt>
                <c:pt idx="403">
                  <c:v>0.63900000000000001</c:v>
                </c:pt>
                <c:pt idx="404">
                  <c:v>0.64</c:v>
                </c:pt>
                <c:pt idx="405">
                  <c:v>0.64100000000000001</c:v>
                </c:pt>
                <c:pt idx="406">
                  <c:v>0.64100000000000001</c:v>
                </c:pt>
                <c:pt idx="407">
                  <c:v>0.64100000000000001</c:v>
                </c:pt>
                <c:pt idx="408">
                  <c:v>0.64100000000000001</c:v>
                </c:pt>
                <c:pt idx="409">
                  <c:v>0.64200000000000002</c:v>
                </c:pt>
                <c:pt idx="410">
                  <c:v>0.64300000000000002</c:v>
                </c:pt>
                <c:pt idx="411">
                  <c:v>0.64300000000000002</c:v>
                </c:pt>
                <c:pt idx="412">
                  <c:v>0.64300000000000002</c:v>
                </c:pt>
                <c:pt idx="413">
                  <c:v>0.64500000000000002</c:v>
                </c:pt>
                <c:pt idx="414">
                  <c:v>0.64500000000000002</c:v>
                </c:pt>
                <c:pt idx="415">
                  <c:v>0.64500000000000002</c:v>
                </c:pt>
                <c:pt idx="416">
                  <c:v>0.64500000000000002</c:v>
                </c:pt>
                <c:pt idx="417">
                  <c:v>0.64500000000000002</c:v>
                </c:pt>
                <c:pt idx="418">
                  <c:v>0.64600000000000002</c:v>
                </c:pt>
                <c:pt idx="419">
                  <c:v>0.64600000000000002</c:v>
                </c:pt>
                <c:pt idx="420">
                  <c:v>0.64600000000000002</c:v>
                </c:pt>
                <c:pt idx="421">
                  <c:v>0.64700000000000002</c:v>
                </c:pt>
                <c:pt idx="422">
                  <c:v>0.64800000000000002</c:v>
                </c:pt>
                <c:pt idx="423">
                  <c:v>0.64900000000000002</c:v>
                </c:pt>
                <c:pt idx="424">
                  <c:v>0.64900000000000002</c:v>
                </c:pt>
                <c:pt idx="425">
                  <c:v>0.64900000000000002</c:v>
                </c:pt>
                <c:pt idx="426">
                  <c:v>0.65</c:v>
                </c:pt>
                <c:pt idx="427">
                  <c:v>0.65100000000000002</c:v>
                </c:pt>
                <c:pt idx="428">
                  <c:v>0.65100000000000002</c:v>
                </c:pt>
                <c:pt idx="429">
                  <c:v>0.65200000000000002</c:v>
                </c:pt>
                <c:pt idx="430">
                  <c:v>0.65600000000000003</c:v>
                </c:pt>
                <c:pt idx="431">
                  <c:v>0.65700000000000003</c:v>
                </c:pt>
                <c:pt idx="432">
                  <c:v>0.65700000000000003</c:v>
                </c:pt>
                <c:pt idx="433">
                  <c:v>0.65700000000000003</c:v>
                </c:pt>
                <c:pt idx="434">
                  <c:v>0.65700000000000003</c:v>
                </c:pt>
                <c:pt idx="435">
                  <c:v>0.65800000000000003</c:v>
                </c:pt>
                <c:pt idx="436">
                  <c:v>0.65900000000000003</c:v>
                </c:pt>
                <c:pt idx="437">
                  <c:v>0.66</c:v>
                </c:pt>
                <c:pt idx="438">
                  <c:v>0.66100000000000003</c:v>
                </c:pt>
                <c:pt idx="439">
                  <c:v>0.66100000000000003</c:v>
                </c:pt>
                <c:pt idx="440">
                  <c:v>0.66100000000000003</c:v>
                </c:pt>
                <c:pt idx="441">
                  <c:v>0.66200000000000003</c:v>
                </c:pt>
                <c:pt idx="442">
                  <c:v>0.66300000000000003</c:v>
                </c:pt>
                <c:pt idx="443">
                  <c:v>0.66400000000000003</c:v>
                </c:pt>
                <c:pt idx="444">
                  <c:v>0.66400000000000003</c:v>
                </c:pt>
                <c:pt idx="445">
                  <c:v>0.66500000000000004</c:v>
                </c:pt>
                <c:pt idx="446">
                  <c:v>0.66500000000000004</c:v>
                </c:pt>
                <c:pt idx="447">
                  <c:v>0.66500000000000004</c:v>
                </c:pt>
                <c:pt idx="448">
                  <c:v>0.66600000000000004</c:v>
                </c:pt>
                <c:pt idx="449">
                  <c:v>0.66600000000000004</c:v>
                </c:pt>
                <c:pt idx="450">
                  <c:v>0.66700000000000004</c:v>
                </c:pt>
                <c:pt idx="451">
                  <c:v>0.66700000000000004</c:v>
                </c:pt>
                <c:pt idx="452">
                  <c:v>0.66700000000000004</c:v>
                </c:pt>
                <c:pt idx="453">
                  <c:v>0.66700000000000004</c:v>
                </c:pt>
                <c:pt idx="454">
                  <c:v>0.66700000000000004</c:v>
                </c:pt>
                <c:pt idx="455">
                  <c:v>0.66700000000000004</c:v>
                </c:pt>
                <c:pt idx="456">
                  <c:v>0.66700000000000004</c:v>
                </c:pt>
                <c:pt idx="457">
                  <c:v>0.66700000000000004</c:v>
                </c:pt>
                <c:pt idx="458">
                  <c:v>0.66700000000000004</c:v>
                </c:pt>
                <c:pt idx="459">
                  <c:v>0.66700000000000004</c:v>
                </c:pt>
                <c:pt idx="460">
                  <c:v>0.66700000000000004</c:v>
                </c:pt>
                <c:pt idx="461">
                  <c:v>0.66700000000000004</c:v>
                </c:pt>
                <c:pt idx="462">
                  <c:v>0.66700000000000004</c:v>
                </c:pt>
                <c:pt idx="463">
                  <c:v>0.66700000000000004</c:v>
                </c:pt>
                <c:pt idx="464">
                  <c:v>0.66800000000000004</c:v>
                </c:pt>
                <c:pt idx="465">
                  <c:v>0.66800000000000004</c:v>
                </c:pt>
                <c:pt idx="466">
                  <c:v>0.66900000000000004</c:v>
                </c:pt>
                <c:pt idx="467">
                  <c:v>0.66900000000000004</c:v>
                </c:pt>
                <c:pt idx="468">
                  <c:v>0.66900000000000004</c:v>
                </c:pt>
                <c:pt idx="469">
                  <c:v>0.67</c:v>
                </c:pt>
                <c:pt idx="470">
                  <c:v>0.67</c:v>
                </c:pt>
                <c:pt idx="471">
                  <c:v>0.67100000000000004</c:v>
                </c:pt>
                <c:pt idx="472">
                  <c:v>0.67300000000000004</c:v>
                </c:pt>
                <c:pt idx="473">
                  <c:v>0.67300000000000004</c:v>
                </c:pt>
                <c:pt idx="474">
                  <c:v>0.67400000000000004</c:v>
                </c:pt>
                <c:pt idx="475">
                  <c:v>0.67500000000000004</c:v>
                </c:pt>
                <c:pt idx="476">
                  <c:v>0.67500000000000004</c:v>
                </c:pt>
                <c:pt idx="477">
                  <c:v>0.67500000000000004</c:v>
                </c:pt>
                <c:pt idx="478">
                  <c:v>0.67600000000000005</c:v>
                </c:pt>
                <c:pt idx="479">
                  <c:v>0.67600000000000005</c:v>
                </c:pt>
                <c:pt idx="480">
                  <c:v>0.67600000000000005</c:v>
                </c:pt>
                <c:pt idx="481">
                  <c:v>0.67600000000000005</c:v>
                </c:pt>
                <c:pt idx="482">
                  <c:v>0.67600000000000005</c:v>
                </c:pt>
                <c:pt idx="483">
                  <c:v>0.67700000000000005</c:v>
                </c:pt>
                <c:pt idx="484">
                  <c:v>0.67800000000000005</c:v>
                </c:pt>
                <c:pt idx="485">
                  <c:v>0.67800000000000005</c:v>
                </c:pt>
                <c:pt idx="486">
                  <c:v>0.67800000000000005</c:v>
                </c:pt>
                <c:pt idx="487">
                  <c:v>0.67800000000000005</c:v>
                </c:pt>
                <c:pt idx="488">
                  <c:v>0.67900000000000005</c:v>
                </c:pt>
                <c:pt idx="489">
                  <c:v>0.67900000000000005</c:v>
                </c:pt>
                <c:pt idx="490">
                  <c:v>0.67900000000000005</c:v>
                </c:pt>
                <c:pt idx="491">
                  <c:v>0.68100000000000005</c:v>
                </c:pt>
                <c:pt idx="492">
                  <c:v>0.68200000000000005</c:v>
                </c:pt>
                <c:pt idx="493">
                  <c:v>0.68200000000000005</c:v>
                </c:pt>
                <c:pt idx="494">
                  <c:v>0.68200000000000005</c:v>
                </c:pt>
                <c:pt idx="495">
                  <c:v>0.68300000000000005</c:v>
                </c:pt>
                <c:pt idx="496">
                  <c:v>0.68300000000000005</c:v>
                </c:pt>
                <c:pt idx="497">
                  <c:v>0.68400000000000005</c:v>
                </c:pt>
                <c:pt idx="498">
                  <c:v>0.68500000000000005</c:v>
                </c:pt>
                <c:pt idx="499">
                  <c:v>0.68600000000000005</c:v>
                </c:pt>
                <c:pt idx="500">
                  <c:v>0.68600000000000005</c:v>
                </c:pt>
                <c:pt idx="501">
                  <c:v>0.68600000000000005</c:v>
                </c:pt>
                <c:pt idx="502">
                  <c:v>0.68600000000000005</c:v>
                </c:pt>
                <c:pt idx="503">
                  <c:v>0.68700000000000006</c:v>
                </c:pt>
                <c:pt idx="504">
                  <c:v>0.68700000000000006</c:v>
                </c:pt>
                <c:pt idx="505">
                  <c:v>0.68700000000000006</c:v>
                </c:pt>
                <c:pt idx="506">
                  <c:v>0.68799999999999994</c:v>
                </c:pt>
                <c:pt idx="507">
                  <c:v>0.68799999999999994</c:v>
                </c:pt>
                <c:pt idx="508">
                  <c:v>0.68799999999999994</c:v>
                </c:pt>
                <c:pt idx="509">
                  <c:v>0.68799999999999994</c:v>
                </c:pt>
                <c:pt idx="510">
                  <c:v>0.68899999999999995</c:v>
                </c:pt>
                <c:pt idx="511">
                  <c:v>0.68899999999999995</c:v>
                </c:pt>
                <c:pt idx="512">
                  <c:v>0.68899999999999995</c:v>
                </c:pt>
                <c:pt idx="513">
                  <c:v>0.69</c:v>
                </c:pt>
                <c:pt idx="514">
                  <c:v>0.69</c:v>
                </c:pt>
                <c:pt idx="515">
                  <c:v>0.69</c:v>
                </c:pt>
                <c:pt idx="516">
                  <c:v>0.69</c:v>
                </c:pt>
                <c:pt idx="517">
                  <c:v>0.69</c:v>
                </c:pt>
                <c:pt idx="518">
                  <c:v>0.69099999999999995</c:v>
                </c:pt>
                <c:pt idx="519">
                  <c:v>0.69199999999999995</c:v>
                </c:pt>
                <c:pt idx="520">
                  <c:v>0.69199999999999995</c:v>
                </c:pt>
                <c:pt idx="521">
                  <c:v>0.69199999999999995</c:v>
                </c:pt>
                <c:pt idx="522">
                  <c:v>0.69199999999999995</c:v>
                </c:pt>
                <c:pt idx="523">
                  <c:v>0.69199999999999995</c:v>
                </c:pt>
                <c:pt idx="524">
                  <c:v>0.69199999999999995</c:v>
                </c:pt>
                <c:pt idx="525">
                  <c:v>0.69399999999999995</c:v>
                </c:pt>
                <c:pt idx="526">
                  <c:v>0.69399999999999995</c:v>
                </c:pt>
                <c:pt idx="527">
                  <c:v>0.69399999999999995</c:v>
                </c:pt>
                <c:pt idx="528">
                  <c:v>0.69399999999999995</c:v>
                </c:pt>
                <c:pt idx="529">
                  <c:v>0.69499999999999995</c:v>
                </c:pt>
                <c:pt idx="530">
                  <c:v>0.69499999999999995</c:v>
                </c:pt>
                <c:pt idx="531">
                  <c:v>0.69499999999999995</c:v>
                </c:pt>
                <c:pt idx="532">
                  <c:v>0.69599999999999995</c:v>
                </c:pt>
                <c:pt idx="533">
                  <c:v>0.69699999999999995</c:v>
                </c:pt>
                <c:pt idx="534">
                  <c:v>0.69699999999999995</c:v>
                </c:pt>
                <c:pt idx="535">
                  <c:v>0.69799999999999995</c:v>
                </c:pt>
                <c:pt idx="536">
                  <c:v>0.69799999999999995</c:v>
                </c:pt>
                <c:pt idx="537">
                  <c:v>0.69799999999999995</c:v>
                </c:pt>
                <c:pt idx="538">
                  <c:v>0.69899999999999995</c:v>
                </c:pt>
                <c:pt idx="539">
                  <c:v>0.69899999999999995</c:v>
                </c:pt>
                <c:pt idx="540">
                  <c:v>0.69899999999999995</c:v>
                </c:pt>
                <c:pt idx="541">
                  <c:v>0.7</c:v>
                </c:pt>
                <c:pt idx="542">
                  <c:v>0.7</c:v>
                </c:pt>
                <c:pt idx="543">
                  <c:v>0.7</c:v>
                </c:pt>
                <c:pt idx="544">
                  <c:v>0.7</c:v>
                </c:pt>
                <c:pt idx="545">
                  <c:v>0.70099999999999996</c:v>
                </c:pt>
                <c:pt idx="546">
                  <c:v>0.70199999999999996</c:v>
                </c:pt>
                <c:pt idx="547">
                  <c:v>0.70199999999999996</c:v>
                </c:pt>
                <c:pt idx="548">
                  <c:v>0.70299999999999996</c:v>
                </c:pt>
                <c:pt idx="549">
                  <c:v>0.70399999999999996</c:v>
                </c:pt>
                <c:pt idx="550">
                  <c:v>0.70499999999999996</c:v>
                </c:pt>
                <c:pt idx="551">
                  <c:v>0.70499999999999996</c:v>
                </c:pt>
                <c:pt idx="552">
                  <c:v>0.70599999999999996</c:v>
                </c:pt>
                <c:pt idx="553">
                  <c:v>0.70599999999999996</c:v>
                </c:pt>
                <c:pt idx="554">
                  <c:v>0.70599999999999996</c:v>
                </c:pt>
                <c:pt idx="555">
                  <c:v>0.70599999999999996</c:v>
                </c:pt>
                <c:pt idx="556">
                  <c:v>0.70599999999999996</c:v>
                </c:pt>
                <c:pt idx="557">
                  <c:v>0.70699999999999996</c:v>
                </c:pt>
                <c:pt idx="558">
                  <c:v>0.70699999999999996</c:v>
                </c:pt>
                <c:pt idx="559">
                  <c:v>0.70699999999999996</c:v>
                </c:pt>
                <c:pt idx="560">
                  <c:v>0.70699999999999996</c:v>
                </c:pt>
                <c:pt idx="561">
                  <c:v>0.70799999999999996</c:v>
                </c:pt>
                <c:pt idx="562">
                  <c:v>0.70799999999999996</c:v>
                </c:pt>
                <c:pt idx="563">
                  <c:v>0.70799999999999996</c:v>
                </c:pt>
                <c:pt idx="564">
                  <c:v>0.70799999999999996</c:v>
                </c:pt>
                <c:pt idx="565">
                  <c:v>0.70799999999999996</c:v>
                </c:pt>
                <c:pt idx="566">
                  <c:v>0.71</c:v>
                </c:pt>
                <c:pt idx="567">
                  <c:v>0.71099999999999997</c:v>
                </c:pt>
                <c:pt idx="568">
                  <c:v>0.71099999999999997</c:v>
                </c:pt>
                <c:pt idx="569">
                  <c:v>0.71099999999999997</c:v>
                </c:pt>
                <c:pt idx="570">
                  <c:v>0.71199999999999997</c:v>
                </c:pt>
                <c:pt idx="571">
                  <c:v>0.71299999999999997</c:v>
                </c:pt>
                <c:pt idx="572">
                  <c:v>0.71299999999999997</c:v>
                </c:pt>
                <c:pt idx="573">
                  <c:v>0.71399999999999997</c:v>
                </c:pt>
                <c:pt idx="574">
                  <c:v>0.71399999999999997</c:v>
                </c:pt>
                <c:pt idx="575">
                  <c:v>0.71399999999999997</c:v>
                </c:pt>
                <c:pt idx="576">
                  <c:v>0.71399999999999997</c:v>
                </c:pt>
                <c:pt idx="577">
                  <c:v>0.71499999999999997</c:v>
                </c:pt>
                <c:pt idx="578">
                  <c:v>0.71599999999999997</c:v>
                </c:pt>
                <c:pt idx="579">
                  <c:v>0.71599999999999997</c:v>
                </c:pt>
                <c:pt idx="580">
                  <c:v>0.71599999999999997</c:v>
                </c:pt>
                <c:pt idx="581">
                  <c:v>0.71599999999999997</c:v>
                </c:pt>
                <c:pt idx="582">
                  <c:v>0.71699999999999997</c:v>
                </c:pt>
                <c:pt idx="583">
                  <c:v>0.71799999999999997</c:v>
                </c:pt>
                <c:pt idx="584">
                  <c:v>0.71799999999999997</c:v>
                </c:pt>
                <c:pt idx="585">
                  <c:v>0.71799999999999997</c:v>
                </c:pt>
                <c:pt idx="586">
                  <c:v>0.71799999999999997</c:v>
                </c:pt>
                <c:pt idx="587">
                  <c:v>0.71799999999999997</c:v>
                </c:pt>
                <c:pt idx="588">
                  <c:v>0.71899999999999997</c:v>
                </c:pt>
                <c:pt idx="589">
                  <c:v>0.71899999999999997</c:v>
                </c:pt>
                <c:pt idx="590">
                  <c:v>0.71899999999999997</c:v>
                </c:pt>
                <c:pt idx="591">
                  <c:v>0.71899999999999997</c:v>
                </c:pt>
                <c:pt idx="592">
                  <c:v>0.72</c:v>
                </c:pt>
                <c:pt idx="593">
                  <c:v>0.72</c:v>
                </c:pt>
                <c:pt idx="594">
                  <c:v>0.72</c:v>
                </c:pt>
                <c:pt idx="595">
                  <c:v>0.72099999999999997</c:v>
                </c:pt>
                <c:pt idx="596">
                  <c:v>0.72099999999999997</c:v>
                </c:pt>
                <c:pt idx="597">
                  <c:v>0.72099999999999997</c:v>
                </c:pt>
                <c:pt idx="598">
                  <c:v>0.72099999999999997</c:v>
                </c:pt>
                <c:pt idx="599">
                  <c:v>0.72099999999999997</c:v>
                </c:pt>
                <c:pt idx="600">
                  <c:v>0.72199999999999998</c:v>
                </c:pt>
                <c:pt idx="601">
                  <c:v>0.72199999999999998</c:v>
                </c:pt>
                <c:pt idx="602">
                  <c:v>0.72199999999999998</c:v>
                </c:pt>
                <c:pt idx="603">
                  <c:v>0.72199999999999998</c:v>
                </c:pt>
                <c:pt idx="604">
                  <c:v>0.72199999999999998</c:v>
                </c:pt>
                <c:pt idx="605">
                  <c:v>0.72199999999999998</c:v>
                </c:pt>
                <c:pt idx="606">
                  <c:v>0.72199999999999998</c:v>
                </c:pt>
                <c:pt idx="607">
                  <c:v>0.72299999999999998</c:v>
                </c:pt>
                <c:pt idx="608">
                  <c:v>0.72299999999999998</c:v>
                </c:pt>
                <c:pt idx="609">
                  <c:v>0.72299999999999998</c:v>
                </c:pt>
                <c:pt idx="610">
                  <c:v>0.72299999999999998</c:v>
                </c:pt>
                <c:pt idx="611">
                  <c:v>0.72399999999999998</c:v>
                </c:pt>
                <c:pt idx="612">
                  <c:v>0.72499999999999998</c:v>
                </c:pt>
                <c:pt idx="613">
                  <c:v>0.72599999999999998</c:v>
                </c:pt>
                <c:pt idx="614">
                  <c:v>0.72599999999999998</c:v>
                </c:pt>
                <c:pt idx="615">
                  <c:v>0.72699999999999998</c:v>
                </c:pt>
                <c:pt idx="616">
                  <c:v>0.72699999999999998</c:v>
                </c:pt>
                <c:pt idx="617">
                  <c:v>0.72699999999999998</c:v>
                </c:pt>
                <c:pt idx="618">
                  <c:v>0.72699999999999998</c:v>
                </c:pt>
                <c:pt idx="619">
                  <c:v>0.72699999999999998</c:v>
                </c:pt>
                <c:pt idx="620">
                  <c:v>0.72699999999999998</c:v>
                </c:pt>
                <c:pt idx="621">
                  <c:v>0.72799999999999998</c:v>
                </c:pt>
                <c:pt idx="622">
                  <c:v>0.72899999999999998</c:v>
                </c:pt>
                <c:pt idx="623">
                  <c:v>0.72899999999999998</c:v>
                </c:pt>
                <c:pt idx="624">
                  <c:v>0.72899999999999998</c:v>
                </c:pt>
                <c:pt idx="625">
                  <c:v>0.72899999999999998</c:v>
                </c:pt>
                <c:pt idx="626">
                  <c:v>0.72899999999999998</c:v>
                </c:pt>
                <c:pt idx="627">
                  <c:v>0.73</c:v>
                </c:pt>
                <c:pt idx="628">
                  <c:v>0.73099999999999998</c:v>
                </c:pt>
                <c:pt idx="629">
                  <c:v>0.73099999999999998</c:v>
                </c:pt>
                <c:pt idx="630">
                  <c:v>0.73199999999999998</c:v>
                </c:pt>
                <c:pt idx="631">
                  <c:v>0.73199999999999998</c:v>
                </c:pt>
                <c:pt idx="632">
                  <c:v>0.73199999999999998</c:v>
                </c:pt>
                <c:pt idx="633">
                  <c:v>0.73299999999999998</c:v>
                </c:pt>
                <c:pt idx="634">
                  <c:v>0.73299999999999998</c:v>
                </c:pt>
                <c:pt idx="635">
                  <c:v>0.73299999999999998</c:v>
                </c:pt>
                <c:pt idx="636">
                  <c:v>0.73299999999999998</c:v>
                </c:pt>
                <c:pt idx="637">
                  <c:v>0.73299999999999998</c:v>
                </c:pt>
                <c:pt idx="638">
                  <c:v>0.73299999999999998</c:v>
                </c:pt>
                <c:pt idx="639">
                  <c:v>0.73399999999999999</c:v>
                </c:pt>
                <c:pt idx="640">
                  <c:v>0.73499999999999999</c:v>
                </c:pt>
                <c:pt idx="641">
                  <c:v>0.73499999999999999</c:v>
                </c:pt>
                <c:pt idx="642">
                  <c:v>0.73499999999999999</c:v>
                </c:pt>
                <c:pt idx="643">
                  <c:v>0.73499999999999999</c:v>
                </c:pt>
                <c:pt idx="644">
                  <c:v>0.73499999999999999</c:v>
                </c:pt>
                <c:pt idx="645">
                  <c:v>0.73499999999999999</c:v>
                </c:pt>
                <c:pt idx="646">
                  <c:v>0.73499999999999999</c:v>
                </c:pt>
                <c:pt idx="647">
                  <c:v>0.73599999999999999</c:v>
                </c:pt>
                <c:pt idx="648">
                  <c:v>0.73699999999999999</c:v>
                </c:pt>
                <c:pt idx="649">
                  <c:v>0.73699999999999999</c:v>
                </c:pt>
                <c:pt idx="650">
                  <c:v>0.73699999999999999</c:v>
                </c:pt>
                <c:pt idx="651">
                  <c:v>0.73699999999999999</c:v>
                </c:pt>
                <c:pt idx="652">
                  <c:v>0.73699999999999999</c:v>
                </c:pt>
                <c:pt idx="653">
                  <c:v>0.73699999999999999</c:v>
                </c:pt>
                <c:pt idx="654">
                  <c:v>0.73799999999999999</c:v>
                </c:pt>
                <c:pt idx="655">
                  <c:v>0.73799999999999999</c:v>
                </c:pt>
                <c:pt idx="656">
                  <c:v>0.73799999999999999</c:v>
                </c:pt>
                <c:pt idx="657">
                  <c:v>0.73799999999999999</c:v>
                </c:pt>
                <c:pt idx="658">
                  <c:v>0.73799999999999999</c:v>
                </c:pt>
                <c:pt idx="659">
                  <c:v>0.73899999999999999</c:v>
                </c:pt>
                <c:pt idx="660">
                  <c:v>0.73899999999999999</c:v>
                </c:pt>
                <c:pt idx="661">
                  <c:v>0.73899999999999999</c:v>
                </c:pt>
                <c:pt idx="662">
                  <c:v>0.74</c:v>
                </c:pt>
                <c:pt idx="663">
                  <c:v>0.74</c:v>
                </c:pt>
                <c:pt idx="664">
                  <c:v>0.74099999999999999</c:v>
                </c:pt>
                <c:pt idx="665">
                  <c:v>0.74099999999999999</c:v>
                </c:pt>
                <c:pt idx="666">
                  <c:v>0.74199999999999999</c:v>
                </c:pt>
                <c:pt idx="667">
                  <c:v>0.74299999999999999</c:v>
                </c:pt>
                <c:pt idx="668">
                  <c:v>0.74299999999999999</c:v>
                </c:pt>
                <c:pt idx="669">
                  <c:v>0.74399999999999999</c:v>
                </c:pt>
                <c:pt idx="670">
                  <c:v>0.746</c:v>
                </c:pt>
                <c:pt idx="671">
                  <c:v>0.747</c:v>
                </c:pt>
                <c:pt idx="672">
                  <c:v>0.747</c:v>
                </c:pt>
                <c:pt idx="673">
                  <c:v>0.748</c:v>
                </c:pt>
                <c:pt idx="674">
                  <c:v>0.748</c:v>
                </c:pt>
                <c:pt idx="675">
                  <c:v>0.749</c:v>
                </c:pt>
                <c:pt idx="676">
                  <c:v>0.749</c:v>
                </c:pt>
                <c:pt idx="677">
                  <c:v>0.749</c:v>
                </c:pt>
                <c:pt idx="678">
                  <c:v>0.749</c:v>
                </c:pt>
                <c:pt idx="679">
                  <c:v>0.75</c:v>
                </c:pt>
                <c:pt idx="680">
                  <c:v>0.75</c:v>
                </c:pt>
                <c:pt idx="681">
                  <c:v>0.75</c:v>
                </c:pt>
                <c:pt idx="682">
                  <c:v>0.75</c:v>
                </c:pt>
                <c:pt idx="683">
                  <c:v>0.75</c:v>
                </c:pt>
                <c:pt idx="684">
                  <c:v>0.75</c:v>
                </c:pt>
                <c:pt idx="685">
                  <c:v>0.75</c:v>
                </c:pt>
                <c:pt idx="686">
                  <c:v>0.75</c:v>
                </c:pt>
                <c:pt idx="687">
                  <c:v>0.75</c:v>
                </c:pt>
                <c:pt idx="688">
                  <c:v>0.75</c:v>
                </c:pt>
                <c:pt idx="689">
                  <c:v>0.75</c:v>
                </c:pt>
                <c:pt idx="690">
                  <c:v>0.75</c:v>
                </c:pt>
                <c:pt idx="691">
                  <c:v>0.751</c:v>
                </c:pt>
                <c:pt idx="692">
                  <c:v>0.751</c:v>
                </c:pt>
                <c:pt idx="693">
                  <c:v>0.752</c:v>
                </c:pt>
                <c:pt idx="694">
                  <c:v>0.752</c:v>
                </c:pt>
                <c:pt idx="695">
                  <c:v>0.752</c:v>
                </c:pt>
                <c:pt idx="696">
                  <c:v>0.752</c:v>
                </c:pt>
                <c:pt idx="697">
                  <c:v>0.752</c:v>
                </c:pt>
                <c:pt idx="698">
                  <c:v>0.753</c:v>
                </c:pt>
                <c:pt idx="699">
                  <c:v>0.753</c:v>
                </c:pt>
                <c:pt idx="700">
                  <c:v>0.754</c:v>
                </c:pt>
                <c:pt idx="701">
                  <c:v>0.754</c:v>
                </c:pt>
                <c:pt idx="702">
                  <c:v>0.754</c:v>
                </c:pt>
                <c:pt idx="703">
                  <c:v>0.754</c:v>
                </c:pt>
                <c:pt idx="704">
                  <c:v>0.755</c:v>
                </c:pt>
                <c:pt idx="705">
                  <c:v>0.755</c:v>
                </c:pt>
                <c:pt idx="706">
                  <c:v>0.755</c:v>
                </c:pt>
                <c:pt idx="707">
                  <c:v>0.755</c:v>
                </c:pt>
                <c:pt idx="708">
                  <c:v>0.755</c:v>
                </c:pt>
                <c:pt idx="709">
                  <c:v>0.75600000000000001</c:v>
                </c:pt>
                <c:pt idx="710">
                  <c:v>0.75700000000000001</c:v>
                </c:pt>
                <c:pt idx="711">
                  <c:v>0.75800000000000001</c:v>
                </c:pt>
                <c:pt idx="712">
                  <c:v>0.75800000000000001</c:v>
                </c:pt>
                <c:pt idx="713">
                  <c:v>0.75800000000000001</c:v>
                </c:pt>
                <c:pt idx="714">
                  <c:v>0.75800000000000001</c:v>
                </c:pt>
                <c:pt idx="715">
                  <c:v>0.75800000000000001</c:v>
                </c:pt>
                <c:pt idx="716">
                  <c:v>0.75900000000000001</c:v>
                </c:pt>
                <c:pt idx="717">
                  <c:v>0.75900000000000001</c:v>
                </c:pt>
                <c:pt idx="718">
                  <c:v>0.75900000000000001</c:v>
                </c:pt>
                <c:pt idx="719">
                  <c:v>0.76</c:v>
                </c:pt>
                <c:pt idx="720">
                  <c:v>0.76</c:v>
                </c:pt>
                <c:pt idx="721">
                  <c:v>0.76</c:v>
                </c:pt>
                <c:pt idx="722">
                  <c:v>0.76100000000000001</c:v>
                </c:pt>
                <c:pt idx="723">
                  <c:v>0.76100000000000001</c:v>
                </c:pt>
                <c:pt idx="724">
                  <c:v>0.76200000000000001</c:v>
                </c:pt>
                <c:pt idx="725">
                  <c:v>0.76200000000000001</c:v>
                </c:pt>
                <c:pt idx="726">
                  <c:v>0.76300000000000001</c:v>
                </c:pt>
                <c:pt idx="727">
                  <c:v>0.76300000000000001</c:v>
                </c:pt>
                <c:pt idx="728">
                  <c:v>0.76300000000000001</c:v>
                </c:pt>
                <c:pt idx="729">
                  <c:v>0.76400000000000001</c:v>
                </c:pt>
                <c:pt idx="730">
                  <c:v>0.76400000000000001</c:v>
                </c:pt>
                <c:pt idx="731">
                  <c:v>0.76400000000000001</c:v>
                </c:pt>
                <c:pt idx="732">
                  <c:v>0.76500000000000001</c:v>
                </c:pt>
                <c:pt idx="733">
                  <c:v>0.76500000000000001</c:v>
                </c:pt>
                <c:pt idx="734">
                  <c:v>0.76500000000000001</c:v>
                </c:pt>
                <c:pt idx="735">
                  <c:v>0.76500000000000001</c:v>
                </c:pt>
                <c:pt idx="736">
                  <c:v>0.76600000000000001</c:v>
                </c:pt>
                <c:pt idx="737">
                  <c:v>0.76700000000000002</c:v>
                </c:pt>
                <c:pt idx="738">
                  <c:v>0.76700000000000002</c:v>
                </c:pt>
                <c:pt idx="739">
                  <c:v>0.76700000000000002</c:v>
                </c:pt>
                <c:pt idx="740">
                  <c:v>0.76700000000000002</c:v>
                </c:pt>
                <c:pt idx="741">
                  <c:v>0.76700000000000002</c:v>
                </c:pt>
                <c:pt idx="742">
                  <c:v>0.76700000000000002</c:v>
                </c:pt>
                <c:pt idx="743">
                  <c:v>0.76700000000000002</c:v>
                </c:pt>
                <c:pt idx="744">
                  <c:v>0.76800000000000002</c:v>
                </c:pt>
                <c:pt idx="745">
                  <c:v>0.76900000000000002</c:v>
                </c:pt>
                <c:pt idx="746">
                  <c:v>0.76900000000000002</c:v>
                </c:pt>
                <c:pt idx="747">
                  <c:v>0.76900000000000002</c:v>
                </c:pt>
                <c:pt idx="748">
                  <c:v>0.76900000000000002</c:v>
                </c:pt>
                <c:pt idx="749">
                  <c:v>0.76900000000000002</c:v>
                </c:pt>
                <c:pt idx="750">
                  <c:v>0.77100000000000002</c:v>
                </c:pt>
                <c:pt idx="751">
                  <c:v>0.77200000000000002</c:v>
                </c:pt>
                <c:pt idx="752">
                  <c:v>0.77200000000000002</c:v>
                </c:pt>
                <c:pt idx="753">
                  <c:v>0.77200000000000002</c:v>
                </c:pt>
                <c:pt idx="754">
                  <c:v>0.77200000000000002</c:v>
                </c:pt>
                <c:pt idx="755">
                  <c:v>0.77300000000000002</c:v>
                </c:pt>
                <c:pt idx="756">
                  <c:v>0.77300000000000002</c:v>
                </c:pt>
                <c:pt idx="757">
                  <c:v>0.77300000000000002</c:v>
                </c:pt>
                <c:pt idx="758">
                  <c:v>0.77300000000000002</c:v>
                </c:pt>
                <c:pt idx="759">
                  <c:v>0.77400000000000002</c:v>
                </c:pt>
                <c:pt idx="760">
                  <c:v>0.77500000000000002</c:v>
                </c:pt>
                <c:pt idx="761">
                  <c:v>0.77600000000000002</c:v>
                </c:pt>
                <c:pt idx="762">
                  <c:v>0.77600000000000002</c:v>
                </c:pt>
                <c:pt idx="763">
                  <c:v>0.77600000000000002</c:v>
                </c:pt>
                <c:pt idx="764">
                  <c:v>0.77700000000000002</c:v>
                </c:pt>
                <c:pt idx="765">
                  <c:v>0.77700000000000002</c:v>
                </c:pt>
                <c:pt idx="766">
                  <c:v>0.77700000000000002</c:v>
                </c:pt>
                <c:pt idx="767">
                  <c:v>0.77700000000000002</c:v>
                </c:pt>
                <c:pt idx="768">
                  <c:v>0.77700000000000002</c:v>
                </c:pt>
                <c:pt idx="769">
                  <c:v>0.77800000000000002</c:v>
                </c:pt>
                <c:pt idx="770">
                  <c:v>0.77800000000000002</c:v>
                </c:pt>
                <c:pt idx="771">
                  <c:v>0.77800000000000002</c:v>
                </c:pt>
                <c:pt idx="772">
                  <c:v>0.77800000000000002</c:v>
                </c:pt>
                <c:pt idx="773">
                  <c:v>0.77900000000000003</c:v>
                </c:pt>
                <c:pt idx="774">
                  <c:v>0.77900000000000003</c:v>
                </c:pt>
                <c:pt idx="775">
                  <c:v>0.77900000000000003</c:v>
                </c:pt>
                <c:pt idx="776">
                  <c:v>0.78</c:v>
                </c:pt>
                <c:pt idx="777">
                  <c:v>0.78</c:v>
                </c:pt>
                <c:pt idx="778">
                  <c:v>0.78</c:v>
                </c:pt>
                <c:pt idx="779">
                  <c:v>0.78100000000000003</c:v>
                </c:pt>
                <c:pt idx="780">
                  <c:v>0.78100000000000003</c:v>
                </c:pt>
                <c:pt idx="781">
                  <c:v>0.78100000000000003</c:v>
                </c:pt>
                <c:pt idx="782">
                  <c:v>0.78100000000000003</c:v>
                </c:pt>
                <c:pt idx="783">
                  <c:v>0.78200000000000003</c:v>
                </c:pt>
                <c:pt idx="784">
                  <c:v>0.78200000000000003</c:v>
                </c:pt>
                <c:pt idx="785">
                  <c:v>0.78200000000000003</c:v>
                </c:pt>
                <c:pt idx="786">
                  <c:v>0.78300000000000003</c:v>
                </c:pt>
                <c:pt idx="787">
                  <c:v>0.78300000000000003</c:v>
                </c:pt>
                <c:pt idx="788">
                  <c:v>0.78300000000000003</c:v>
                </c:pt>
                <c:pt idx="789">
                  <c:v>0.78300000000000003</c:v>
                </c:pt>
                <c:pt idx="790">
                  <c:v>0.78400000000000003</c:v>
                </c:pt>
                <c:pt idx="791">
                  <c:v>0.78400000000000003</c:v>
                </c:pt>
                <c:pt idx="792">
                  <c:v>0.78400000000000003</c:v>
                </c:pt>
                <c:pt idx="793">
                  <c:v>0.78400000000000003</c:v>
                </c:pt>
                <c:pt idx="794">
                  <c:v>0.78400000000000003</c:v>
                </c:pt>
                <c:pt idx="795">
                  <c:v>0.78400000000000003</c:v>
                </c:pt>
                <c:pt idx="796">
                  <c:v>0.78400000000000003</c:v>
                </c:pt>
                <c:pt idx="797">
                  <c:v>0.78500000000000003</c:v>
                </c:pt>
                <c:pt idx="798">
                  <c:v>0.78500000000000003</c:v>
                </c:pt>
                <c:pt idx="799">
                  <c:v>0.78500000000000003</c:v>
                </c:pt>
                <c:pt idx="800">
                  <c:v>0.78500000000000003</c:v>
                </c:pt>
                <c:pt idx="801">
                  <c:v>0.78500000000000003</c:v>
                </c:pt>
                <c:pt idx="802">
                  <c:v>0.78500000000000003</c:v>
                </c:pt>
                <c:pt idx="803">
                  <c:v>0.78600000000000003</c:v>
                </c:pt>
                <c:pt idx="804">
                  <c:v>0.78600000000000003</c:v>
                </c:pt>
                <c:pt idx="805">
                  <c:v>0.78600000000000003</c:v>
                </c:pt>
                <c:pt idx="806">
                  <c:v>0.78600000000000003</c:v>
                </c:pt>
                <c:pt idx="807">
                  <c:v>0.78600000000000003</c:v>
                </c:pt>
                <c:pt idx="808">
                  <c:v>0.78700000000000003</c:v>
                </c:pt>
                <c:pt idx="809">
                  <c:v>0.78700000000000003</c:v>
                </c:pt>
                <c:pt idx="810">
                  <c:v>0.78700000000000003</c:v>
                </c:pt>
                <c:pt idx="811">
                  <c:v>0.78700000000000003</c:v>
                </c:pt>
                <c:pt idx="812">
                  <c:v>0.78700000000000003</c:v>
                </c:pt>
                <c:pt idx="813">
                  <c:v>0.78800000000000003</c:v>
                </c:pt>
                <c:pt idx="814">
                  <c:v>0.78800000000000003</c:v>
                </c:pt>
                <c:pt idx="815">
                  <c:v>0.78800000000000003</c:v>
                </c:pt>
                <c:pt idx="816">
                  <c:v>0.78800000000000003</c:v>
                </c:pt>
                <c:pt idx="817">
                  <c:v>0.78800000000000003</c:v>
                </c:pt>
                <c:pt idx="818">
                  <c:v>0.78800000000000003</c:v>
                </c:pt>
                <c:pt idx="819">
                  <c:v>0.78900000000000003</c:v>
                </c:pt>
                <c:pt idx="820">
                  <c:v>0.78900000000000003</c:v>
                </c:pt>
                <c:pt idx="821">
                  <c:v>0.78900000000000003</c:v>
                </c:pt>
                <c:pt idx="822">
                  <c:v>0.78900000000000003</c:v>
                </c:pt>
                <c:pt idx="823">
                  <c:v>0.78900000000000003</c:v>
                </c:pt>
                <c:pt idx="824">
                  <c:v>0.79</c:v>
                </c:pt>
                <c:pt idx="825">
                  <c:v>0.79</c:v>
                </c:pt>
                <c:pt idx="826">
                  <c:v>0.79</c:v>
                </c:pt>
                <c:pt idx="827">
                  <c:v>0.79100000000000004</c:v>
                </c:pt>
                <c:pt idx="828">
                  <c:v>0.79100000000000004</c:v>
                </c:pt>
                <c:pt idx="829">
                  <c:v>0.79100000000000004</c:v>
                </c:pt>
                <c:pt idx="830">
                  <c:v>0.79100000000000004</c:v>
                </c:pt>
                <c:pt idx="831">
                  <c:v>0.79200000000000004</c:v>
                </c:pt>
                <c:pt idx="832">
                  <c:v>0.79200000000000004</c:v>
                </c:pt>
                <c:pt idx="833">
                  <c:v>0.79200000000000004</c:v>
                </c:pt>
                <c:pt idx="834">
                  <c:v>0.79300000000000004</c:v>
                </c:pt>
                <c:pt idx="835">
                  <c:v>0.79300000000000004</c:v>
                </c:pt>
                <c:pt idx="836">
                  <c:v>0.79300000000000004</c:v>
                </c:pt>
                <c:pt idx="837">
                  <c:v>0.79300000000000004</c:v>
                </c:pt>
                <c:pt idx="838">
                  <c:v>0.79300000000000004</c:v>
                </c:pt>
                <c:pt idx="839">
                  <c:v>0.79300000000000004</c:v>
                </c:pt>
                <c:pt idx="840">
                  <c:v>0.79300000000000004</c:v>
                </c:pt>
                <c:pt idx="841">
                  <c:v>0.79300000000000004</c:v>
                </c:pt>
                <c:pt idx="842">
                  <c:v>0.79300000000000004</c:v>
                </c:pt>
                <c:pt idx="843">
                  <c:v>0.79400000000000004</c:v>
                </c:pt>
                <c:pt idx="844">
                  <c:v>0.79400000000000004</c:v>
                </c:pt>
                <c:pt idx="845">
                  <c:v>0.79400000000000004</c:v>
                </c:pt>
                <c:pt idx="846">
                  <c:v>0.79500000000000004</c:v>
                </c:pt>
                <c:pt idx="847">
                  <c:v>0.79500000000000004</c:v>
                </c:pt>
                <c:pt idx="848">
                  <c:v>0.79500000000000004</c:v>
                </c:pt>
                <c:pt idx="849">
                  <c:v>0.79600000000000004</c:v>
                </c:pt>
                <c:pt idx="850">
                  <c:v>0.79600000000000004</c:v>
                </c:pt>
                <c:pt idx="851">
                  <c:v>0.79600000000000004</c:v>
                </c:pt>
                <c:pt idx="852">
                  <c:v>0.79600000000000004</c:v>
                </c:pt>
                <c:pt idx="853">
                  <c:v>0.79600000000000004</c:v>
                </c:pt>
                <c:pt idx="854">
                  <c:v>0.79600000000000004</c:v>
                </c:pt>
                <c:pt idx="855">
                  <c:v>0.79700000000000004</c:v>
                </c:pt>
                <c:pt idx="856">
                  <c:v>0.79700000000000004</c:v>
                </c:pt>
                <c:pt idx="857">
                  <c:v>0.79700000000000004</c:v>
                </c:pt>
                <c:pt idx="858">
                  <c:v>0.79800000000000004</c:v>
                </c:pt>
                <c:pt idx="859">
                  <c:v>0.79900000000000004</c:v>
                </c:pt>
                <c:pt idx="860">
                  <c:v>0.79900000000000004</c:v>
                </c:pt>
                <c:pt idx="861">
                  <c:v>0.8</c:v>
                </c:pt>
                <c:pt idx="862">
                  <c:v>0.8</c:v>
                </c:pt>
                <c:pt idx="863">
                  <c:v>0.8</c:v>
                </c:pt>
                <c:pt idx="864">
                  <c:v>0.8</c:v>
                </c:pt>
                <c:pt idx="865">
                  <c:v>0.8</c:v>
                </c:pt>
                <c:pt idx="866">
                  <c:v>0.8</c:v>
                </c:pt>
                <c:pt idx="867">
                  <c:v>0.8</c:v>
                </c:pt>
                <c:pt idx="868">
                  <c:v>0.8</c:v>
                </c:pt>
                <c:pt idx="869">
                  <c:v>0.8</c:v>
                </c:pt>
                <c:pt idx="870">
                  <c:v>0.8</c:v>
                </c:pt>
                <c:pt idx="871">
                  <c:v>0.8</c:v>
                </c:pt>
                <c:pt idx="872">
                  <c:v>0.8</c:v>
                </c:pt>
                <c:pt idx="873">
                  <c:v>0.8</c:v>
                </c:pt>
                <c:pt idx="874">
                  <c:v>0.8</c:v>
                </c:pt>
                <c:pt idx="875">
                  <c:v>0.8</c:v>
                </c:pt>
                <c:pt idx="876">
                  <c:v>0.8</c:v>
                </c:pt>
                <c:pt idx="877">
                  <c:v>0.8</c:v>
                </c:pt>
                <c:pt idx="878">
                  <c:v>0.80100000000000005</c:v>
                </c:pt>
                <c:pt idx="879">
                  <c:v>0.80200000000000005</c:v>
                </c:pt>
                <c:pt idx="880">
                  <c:v>0.80200000000000005</c:v>
                </c:pt>
                <c:pt idx="881">
                  <c:v>0.80200000000000005</c:v>
                </c:pt>
                <c:pt idx="882">
                  <c:v>0.80200000000000005</c:v>
                </c:pt>
                <c:pt idx="883">
                  <c:v>0.80300000000000005</c:v>
                </c:pt>
                <c:pt idx="884">
                  <c:v>0.80300000000000005</c:v>
                </c:pt>
                <c:pt idx="885">
                  <c:v>0.80300000000000005</c:v>
                </c:pt>
                <c:pt idx="886">
                  <c:v>0.80300000000000005</c:v>
                </c:pt>
                <c:pt idx="887">
                  <c:v>0.80300000000000005</c:v>
                </c:pt>
                <c:pt idx="888">
                  <c:v>0.80400000000000005</c:v>
                </c:pt>
                <c:pt idx="889">
                  <c:v>0.80400000000000005</c:v>
                </c:pt>
                <c:pt idx="890">
                  <c:v>0.80400000000000005</c:v>
                </c:pt>
                <c:pt idx="891">
                  <c:v>0.80400000000000005</c:v>
                </c:pt>
                <c:pt idx="892">
                  <c:v>0.80400000000000005</c:v>
                </c:pt>
                <c:pt idx="893">
                  <c:v>0.80400000000000005</c:v>
                </c:pt>
                <c:pt idx="894">
                  <c:v>0.80500000000000005</c:v>
                </c:pt>
                <c:pt idx="895">
                  <c:v>0.80500000000000005</c:v>
                </c:pt>
                <c:pt idx="896">
                  <c:v>0.80600000000000005</c:v>
                </c:pt>
                <c:pt idx="897">
                  <c:v>0.80600000000000005</c:v>
                </c:pt>
                <c:pt idx="898">
                  <c:v>0.80600000000000005</c:v>
                </c:pt>
                <c:pt idx="899">
                  <c:v>0.80600000000000005</c:v>
                </c:pt>
                <c:pt idx="900">
                  <c:v>0.80600000000000005</c:v>
                </c:pt>
                <c:pt idx="901">
                  <c:v>0.80600000000000005</c:v>
                </c:pt>
                <c:pt idx="902">
                  <c:v>0.80700000000000005</c:v>
                </c:pt>
                <c:pt idx="903">
                  <c:v>0.80700000000000005</c:v>
                </c:pt>
                <c:pt idx="904">
                  <c:v>0.80700000000000005</c:v>
                </c:pt>
                <c:pt idx="905">
                  <c:v>0.80800000000000005</c:v>
                </c:pt>
                <c:pt idx="906">
                  <c:v>0.80800000000000005</c:v>
                </c:pt>
                <c:pt idx="907">
                  <c:v>0.80800000000000005</c:v>
                </c:pt>
                <c:pt idx="908">
                  <c:v>0.80900000000000005</c:v>
                </c:pt>
                <c:pt idx="909">
                  <c:v>0.80900000000000005</c:v>
                </c:pt>
                <c:pt idx="910">
                  <c:v>0.80900000000000005</c:v>
                </c:pt>
                <c:pt idx="911">
                  <c:v>0.80900000000000005</c:v>
                </c:pt>
                <c:pt idx="912">
                  <c:v>0.80900000000000005</c:v>
                </c:pt>
                <c:pt idx="913">
                  <c:v>0.81</c:v>
                </c:pt>
                <c:pt idx="914">
                  <c:v>0.81</c:v>
                </c:pt>
                <c:pt idx="915">
                  <c:v>0.81</c:v>
                </c:pt>
                <c:pt idx="916">
                  <c:v>0.81</c:v>
                </c:pt>
                <c:pt idx="917">
                  <c:v>0.81</c:v>
                </c:pt>
                <c:pt idx="918">
                  <c:v>0.81</c:v>
                </c:pt>
                <c:pt idx="919">
                  <c:v>0.81</c:v>
                </c:pt>
                <c:pt idx="920">
                  <c:v>0.81100000000000005</c:v>
                </c:pt>
                <c:pt idx="921">
                  <c:v>0.81100000000000005</c:v>
                </c:pt>
                <c:pt idx="922">
                  <c:v>0.81200000000000006</c:v>
                </c:pt>
                <c:pt idx="923">
                  <c:v>0.81200000000000006</c:v>
                </c:pt>
                <c:pt idx="924">
                  <c:v>0.81200000000000006</c:v>
                </c:pt>
                <c:pt idx="925">
                  <c:v>0.81200000000000006</c:v>
                </c:pt>
                <c:pt idx="926">
                  <c:v>0.81200000000000006</c:v>
                </c:pt>
                <c:pt idx="927">
                  <c:v>0.81200000000000006</c:v>
                </c:pt>
                <c:pt idx="928">
                  <c:v>0.81200000000000006</c:v>
                </c:pt>
                <c:pt idx="929">
                  <c:v>0.81200000000000006</c:v>
                </c:pt>
                <c:pt idx="930">
                  <c:v>0.81200000000000006</c:v>
                </c:pt>
                <c:pt idx="931">
                  <c:v>0.81200000000000006</c:v>
                </c:pt>
                <c:pt idx="932">
                  <c:v>0.81200000000000006</c:v>
                </c:pt>
                <c:pt idx="933">
                  <c:v>0.81299999999999994</c:v>
                </c:pt>
                <c:pt idx="934">
                  <c:v>0.81299999999999994</c:v>
                </c:pt>
                <c:pt idx="935">
                  <c:v>0.81299999999999994</c:v>
                </c:pt>
                <c:pt idx="936">
                  <c:v>0.81399999999999995</c:v>
                </c:pt>
                <c:pt idx="937">
                  <c:v>0.81399999999999995</c:v>
                </c:pt>
                <c:pt idx="938">
                  <c:v>0.81399999999999995</c:v>
                </c:pt>
                <c:pt idx="939">
                  <c:v>0.81399999999999995</c:v>
                </c:pt>
                <c:pt idx="940">
                  <c:v>0.81399999999999995</c:v>
                </c:pt>
                <c:pt idx="941">
                  <c:v>0.81399999999999995</c:v>
                </c:pt>
                <c:pt idx="942">
                  <c:v>0.81499999999999995</c:v>
                </c:pt>
                <c:pt idx="943">
                  <c:v>0.81499999999999995</c:v>
                </c:pt>
                <c:pt idx="944">
                  <c:v>0.81499999999999995</c:v>
                </c:pt>
                <c:pt idx="945">
                  <c:v>0.81499999999999995</c:v>
                </c:pt>
                <c:pt idx="946">
                  <c:v>0.81499999999999995</c:v>
                </c:pt>
                <c:pt idx="947">
                  <c:v>0.81499999999999995</c:v>
                </c:pt>
                <c:pt idx="948">
                  <c:v>0.81499999999999995</c:v>
                </c:pt>
                <c:pt idx="949">
                  <c:v>0.81499999999999995</c:v>
                </c:pt>
                <c:pt idx="950">
                  <c:v>0.81599999999999995</c:v>
                </c:pt>
                <c:pt idx="951">
                  <c:v>0.81599999999999995</c:v>
                </c:pt>
                <c:pt idx="952">
                  <c:v>0.81599999999999995</c:v>
                </c:pt>
                <c:pt idx="953">
                  <c:v>0.81599999999999995</c:v>
                </c:pt>
                <c:pt idx="954">
                  <c:v>0.81599999999999995</c:v>
                </c:pt>
                <c:pt idx="955">
                  <c:v>0.81599999999999995</c:v>
                </c:pt>
                <c:pt idx="956">
                  <c:v>0.81699999999999995</c:v>
                </c:pt>
                <c:pt idx="957">
                  <c:v>0.81699999999999995</c:v>
                </c:pt>
                <c:pt idx="958">
                  <c:v>0.81699999999999995</c:v>
                </c:pt>
                <c:pt idx="959">
                  <c:v>0.81799999999999995</c:v>
                </c:pt>
                <c:pt idx="960">
                  <c:v>0.81799999999999995</c:v>
                </c:pt>
                <c:pt idx="961">
                  <c:v>0.81799999999999995</c:v>
                </c:pt>
                <c:pt idx="962">
                  <c:v>0.81799999999999995</c:v>
                </c:pt>
                <c:pt idx="963">
                  <c:v>0.81799999999999995</c:v>
                </c:pt>
                <c:pt idx="964">
                  <c:v>0.81799999999999995</c:v>
                </c:pt>
                <c:pt idx="965">
                  <c:v>0.81799999999999995</c:v>
                </c:pt>
                <c:pt idx="966">
                  <c:v>0.81799999999999995</c:v>
                </c:pt>
                <c:pt idx="967">
                  <c:v>0.81799999999999995</c:v>
                </c:pt>
                <c:pt idx="968">
                  <c:v>0.81899999999999995</c:v>
                </c:pt>
                <c:pt idx="969">
                  <c:v>0.81899999999999995</c:v>
                </c:pt>
                <c:pt idx="970">
                  <c:v>0.81899999999999995</c:v>
                </c:pt>
                <c:pt idx="971">
                  <c:v>0.81899999999999995</c:v>
                </c:pt>
                <c:pt idx="972">
                  <c:v>0.82</c:v>
                </c:pt>
                <c:pt idx="973">
                  <c:v>0.82</c:v>
                </c:pt>
                <c:pt idx="974">
                  <c:v>0.82</c:v>
                </c:pt>
                <c:pt idx="975">
                  <c:v>0.82</c:v>
                </c:pt>
                <c:pt idx="976">
                  <c:v>0.82099999999999995</c:v>
                </c:pt>
                <c:pt idx="977">
                  <c:v>0.82099999999999995</c:v>
                </c:pt>
                <c:pt idx="978">
                  <c:v>0.82099999999999995</c:v>
                </c:pt>
                <c:pt idx="979">
                  <c:v>0.82099999999999995</c:v>
                </c:pt>
                <c:pt idx="980">
                  <c:v>0.82099999999999995</c:v>
                </c:pt>
                <c:pt idx="981">
                  <c:v>0.82099999999999995</c:v>
                </c:pt>
                <c:pt idx="982">
                  <c:v>0.82199999999999995</c:v>
                </c:pt>
                <c:pt idx="983">
                  <c:v>0.82199999999999995</c:v>
                </c:pt>
                <c:pt idx="984">
                  <c:v>0.82199999999999995</c:v>
                </c:pt>
                <c:pt idx="985">
                  <c:v>0.82299999999999995</c:v>
                </c:pt>
                <c:pt idx="986">
                  <c:v>0.82399999999999995</c:v>
                </c:pt>
                <c:pt idx="987">
                  <c:v>0.82399999999999995</c:v>
                </c:pt>
                <c:pt idx="988">
                  <c:v>0.82399999999999995</c:v>
                </c:pt>
                <c:pt idx="989">
                  <c:v>0.82399999999999995</c:v>
                </c:pt>
                <c:pt idx="990">
                  <c:v>0.82399999999999995</c:v>
                </c:pt>
                <c:pt idx="991">
                  <c:v>0.82399999999999995</c:v>
                </c:pt>
                <c:pt idx="992">
                  <c:v>0.82399999999999995</c:v>
                </c:pt>
                <c:pt idx="993">
                  <c:v>0.82399999999999995</c:v>
                </c:pt>
                <c:pt idx="994">
                  <c:v>0.82399999999999995</c:v>
                </c:pt>
                <c:pt idx="995">
                  <c:v>0.82499999999999996</c:v>
                </c:pt>
                <c:pt idx="996">
                  <c:v>0.82499999999999996</c:v>
                </c:pt>
                <c:pt idx="997">
                  <c:v>0.82599999999999996</c:v>
                </c:pt>
                <c:pt idx="998">
                  <c:v>0.82599999999999996</c:v>
                </c:pt>
                <c:pt idx="999">
                  <c:v>0.82599999999999996</c:v>
                </c:pt>
                <c:pt idx="1000">
                  <c:v>0.82599999999999996</c:v>
                </c:pt>
                <c:pt idx="1001">
                  <c:v>0.82699999999999996</c:v>
                </c:pt>
                <c:pt idx="1002">
                  <c:v>0.82699999999999996</c:v>
                </c:pt>
                <c:pt idx="1003">
                  <c:v>0.82699999999999996</c:v>
                </c:pt>
                <c:pt idx="1004">
                  <c:v>0.82799999999999996</c:v>
                </c:pt>
                <c:pt idx="1005">
                  <c:v>0.82799999999999996</c:v>
                </c:pt>
                <c:pt idx="1006">
                  <c:v>0.82799999999999996</c:v>
                </c:pt>
                <c:pt idx="1007">
                  <c:v>0.82799999999999996</c:v>
                </c:pt>
                <c:pt idx="1008">
                  <c:v>0.82799999999999996</c:v>
                </c:pt>
                <c:pt idx="1009">
                  <c:v>0.82799999999999996</c:v>
                </c:pt>
                <c:pt idx="1010">
                  <c:v>0.82799999999999996</c:v>
                </c:pt>
                <c:pt idx="1011">
                  <c:v>0.82899999999999996</c:v>
                </c:pt>
                <c:pt idx="1012">
                  <c:v>0.83</c:v>
                </c:pt>
                <c:pt idx="1013">
                  <c:v>0.83</c:v>
                </c:pt>
                <c:pt idx="1014">
                  <c:v>0.83</c:v>
                </c:pt>
                <c:pt idx="1015">
                  <c:v>0.83</c:v>
                </c:pt>
                <c:pt idx="1016">
                  <c:v>0.83</c:v>
                </c:pt>
                <c:pt idx="1017">
                  <c:v>0.83099999999999996</c:v>
                </c:pt>
                <c:pt idx="1018">
                  <c:v>0.83099999999999996</c:v>
                </c:pt>
                <c:pt idx="1019">
                  <c:v>0.83099999999999996</c:v>
                </c:pt>
                <c:pt idx="1020">
                  <c:v>0.83099999999999996</c:v>
                </c:pt>
                <c:pt idx="1021">
                  <c:v>0.83199999999999996</c:v>
                </c:pt>
                <c:pt idx="1022">
                  <c:v>0.83199999999999996</c:v>
                </c:pt>
                <c:pt idx="1023">
                  <c:v>0.83199999999999996</c:v>
                </c:pt>
                <c:pt idx="1024">
                  <c:v>0.83299999999999996</c:v>
                </c:pt>
                <c:pt idx="1025">
                  <c:v>0.83299999999999996</c:v>
                </c:pt>
                <c:pt idx="1026">
                  <c:v>0.83299999999999996</c:v>
                </c:pt>
                <c:pt idx="1027">
                  <c:v>0.83299999999999996</c:v>
                </c:pt>
                <c:pt idx="1028">
                  <c:v>0.83299999999999996</c:v>
                </c:pt>
                <c:pt idx="1029">
                  <c:v>0.83299999999999996</c:v>
                </c:pt>
                <c:pt idx="1030">
                  <c:v>0.83299999999999996</c:v>
                </c:pt>
                <c:pt idx="1031">
                  <c:v>0.83299999999999996</c:v>
                </c:pt>
                <c:pt idx="1032">
                  <c:v>0.83299999999999996</c:v>
                </c:pt>
                <c:pt idx="1033">
                  <c:v>0.83299999999999996</c:v>
                </c:pt>
                <c:pt idx="1034">
                  <c:v>0.83399999999999996</c:v>
                </c:pt>
                <c:pt idx="1035">
                  <c:v>0.83399999999999996</c:v>
                </c:pt>
                <c:pt idx="1036">
                  <c:v>0.83399999999999996</c:v>
                </c:pt>
                <c:pt idx="1037">
                  <c:v>0.83399999999999996</c:v>
                </c:pt>
                <c:pt idx="1038">
                  <c:v>0.83399999999999996</c:v>
                </c:pt>
                <c:pt idx="1039">
                  <c:v>0.83399999999999996</c:v>
                </c:pt>
                <c:pt idx="1040">
                  <c:v>0.83499999999999996</c:v>
                </c:pt>
                <c:pt idx="1041">
                  <c:v>0.83499999999999996</c:v>
                </c:pt>
                <c:pt idx="1042">
                  <c:v>0.83499999999999996</c:v>
                </c:pt>
                <c:pt idx="1043">
                  <c:v>0.83499999999999996</c:v>
                </c:pt>
                <c:pt idx="1044">
                  <c:v>0.83599999999999997</c:v>
                </c:pt>
                <c:pt idx="1045">
                  <c:v>0.83599999999999997</c:v>
                </c:pt>
                <c:pt idx="1046">
                  <c:v>0.83599999999999997</c:v>
                </c:pt>
                <c:pt idx="1047">
                  <c:v>0.83599999999999997</c:v>
                </c:pt>
                <c:pt idx="1048">
                  <c:v>0.83599999999999997</c:v>
                </c:pt>
                <c:pt idx="1049">
                  <c:v>0.83599999999999997</c:v>
                </c:pt>
                <c:pt idx="1050">
                  <c:v>0.83599999999999997</c:v>
                </c:pt>
                <c:pt idx="1051">
                  <c:v>0.83699999999999997</c:v>
                </c:pt>
                <c:pt idx="1052">
                  <c:v>0.83699999999999997</c:v>
                </c:pt>
                <c:pt idx="1053">
                  <c:v>0.83699999999999997</c:v>
                </c:pt>
                <c:pt idx="1054">
                  <c:v>0.83799999999999997</c:v>
                </c:pt>
                <c:pt idx="1055">
                  <c:v>0.83799999999999997</c:v>
                </c:pt>
                <c:pt idx="1056">
                  <c:v>0.83799999999999997</c:v>
                </c:pt>
                <c:pt idx="1057">
                  <c:v>0.83799999999999997</c:v>
                </c:pt>
                <c:pt idx="1058">
                  <c:v>0.83799999999999997</c:v>
                </c:pt>
                <c:pt idx="1059">
                  <c:v>0.83799999999999997</c:v>
                </c:pt>
                <c:pt idx="1060">
                  <c:v>0.83799999999999997</c:v>
                </c:pt>
                <c:pt idx="1061">
                  <c:v>0.83899999999999997</c:v>
                </c:pt>
                <c:pt idx="1062">
                  <c:v>0.83899999999999997</c:v>
                </c:pt>
                <c:pt idx="1063">
                  <c:v>0.83899999999999997</c:v>
                </c:pt>
                <c:pt idx="1064">
                  <c:v>0.83899999999999997</c:v>
                </c:pt>
                <c:pt idx="1065">
                  <c:v>0.84</c:v>
                </c:pt>
                <c:pt idx="1066">
                  <c:v>0.84</c:v>
                </c:pt>
                <c:pt idx="1067">
                  <c:v>0.84</c:v>
                </c:pt>
                <c:pt idx="1068">
                  <c:v>0.84</c:v>
                </c:pt>
                <c:pt idx="1069">
                  <c:v>0.84</c:v>
                </c:pt>
                <c:pt idx="1070">
                  <c:v>0.84</c:v>
                </c:pt>
                <c:pt idx="1071">
                  <c:v>0.84099999999999997</c:v>
                </c:pt>
                <c:pt idx="1072">
                  <c:v>0.84099999999999997</c:v>
                </c:pt>
                <c:pt idx="1073">
                  <c:v>0.84099999999999997</c:v>
                </c:pt>
                <c:pt idx="1074">
                  <c:v>0.84099999999999997</c:v>
                </c:pt>
                <c:pt idx="1075">
                  <c:v>0.84199999999999997</c:v>
                </c:pt>
                <c:pt idx="1076">
                  <c:v>0.84199999999999997</c:v>
                </c:pt>
                <c:pt idx="1077">
                  <c:v>0.84199999999999997</c:v>
                </c:pt>
                <c:pt idx="1078">
                  <c:v>0.84199999999999997</c:v>
                </c:pt>
                <c:pt idx="1079">
                  <c:v>0.84199999999999997</c:v>
                </c:pt>
                <c:pt idx="1080">
                  <c:v>0.84299999999999997</c:v>
                </c:pt>
                <c:pt idx="1081">
                  <c:v>0.84299999999999997</c:v>
                </c:pt>
                <c:pt idx="1082">
                  <c:v>0.84299999999999997</c:v>
                </c:pt>
                <c:pt idx="1083">
                  <c:v>0.84399999999999997</c:v>
                </c:pt>
                <c:pt idx="1084">
                  <c:v>0.84399999999999997</c:v>
                </c:pt>
                <c:pt idx="1085">
                  <c:v>0.84399999999999997</c:v>
                </c:pt>
                <c:pt idx="1086">
                  <c:v>0.84499999999999997</c:v>
                </c:pt>
                <c:pt idx="1087">
                  <c:v>0.84499999999999997</c:v>
                </c:pt>
                <c:pt idx="1088">
                  <c:v>0.84499999999999997</c:v>
                </c:pt>
                <c:pt idx="1089">
                  <c:v>0.84499999999999997</c:v>
                </c:pt>
                <c:pt idx="1090">
                  <c:v>0.84499999999999997</c:v>
                </c:pt>
                <c:pt idx="1091">
                  <c:v>0.84599999999999997</c:v>
                </c:pt>
                <c:pt idx="1092">
                  <c:v>0.84599999999999997</c:v>
                </c:pt>
                <c:pt idx="1093">
                  <c:v>0.84599999999999997</c:v>
                </c:pt>
                <c:pt idx="1094">
                  <c:v>0.84599999999999997</c:v>
                </c:pt>
                <c:pt idx="1095">
                  <c:v>0.84699999999999998</c:v>
                </c:pt>
                <c:pt idx="1096">
                  <c:v>0.84699999999999998</c:v>
                </c:pt>
                <c:pt idx="1097">
                  <c:v>0.84699999999999998</c:v>
                </c:pt>
                <c:pt idx="1098">
                  <c:v>0.84699999999999998</c:v>
                </c:pt>
                <c:pt idx="1099">
                  <c:v>0.84699999999999998</c:v>
                </c:pt>
                <c:pt idx="1100">
                  <c:v>0.84699999999999998</c:v>
                </c:pt>
                <c:pt idx="1101">
                  <c:v>0.84699999999999998</c:v>
                </c:pt>
                <c:pt idx="1102">
                  <c:v>0.84799999999999998</c:v>
                </c:pt>
                <c:pt idx="1103">
                  <c:v>0.84799999999999998</c:v>
                </c:pt>
                <c:pt idx="1104">
                  <c:v>0.84799999999999998</c:v>
                </c:pt>
                <c:pt idx="1105">
                  <c:v>0.84799999999999998</c:v>
                </c:pt>
                <c:pt idx="1106">
                  <c:v>0.84799999999999998</c:v>
                </c:pt>
                <c:pt idx="1107">
                  <c:v>0.84799999999999998</c:v>
                </c:pt>
                <c:pt idx="1108">
                  <c:v>0.84799999999999998</c:v>
                </c:pt>
                <c:pt idx="1109">
                  <c:v>0.84799999999999998</c:v>
                </c:pt>
                <c:pt idx="1110">
                  <c:v>0.84899999999999998</c:v>
                </c:pt>
                <c:pt idx="1111">
                  <c:v>0.84899999999999998</c:v>
                </c:pt>
                <c:pt idx="1112">
                  <c:v>0.85</c:v>
                </c:pt>
                <c:pt idx="1113">
                  <c:v>0.85</c:v>
                </c:pt>
                <c:pt idx="1114">
                  <c:v>0.85</c:v>
                </c:pt>
                <c:pt idx="1115">
                  <c:v>0.85</c:v>
                </c:pt>
                <c:pt idx="1116">
                  <c:v>0.85</c:v>
                </c:pt>
                <c:pt idx="1117">
                  <c:v>0.85</c:v>
                </c:pt>
                <c:pt idx="1118">
                  <c:v>0.85099999999999998</c:v>
                </c:pt>
                <c:pt idx="1119">
                  <c:v>0.85099999999999998</c:v>
                </c:pt>
                <c:pt idx="1120">
                  <c:v>0.85099999999999998</c:v>
                </c:pt>
                <c:pt idx="1121">
                  <c:v>0.85099999999999998</c:v>
                </c:pt>
                <c:pt idx="1122">
                  <c:v>0.85099999999999998</c:v>
                </c:pt>
                <c:pt idx="1123">
                  <c:v>0.85099999999999998</c:v>
                </c:pt>
                <c:pt idx="1124">
                  <c:v>0.85099999999999998</c:v>
                </c:pt>
                <c:pt idx="1125">
                  <c:v>0.85199999999999998</c:v>
                </c:pt>
                <c:pt idx="1126">
                  <c:v>0.85199999999999998</c:v>
                </c:pt>
                <c:pt idx="1127">
                  <c:v>0.85199999999999998</c:v>
                </c:pt>
                <c:pt idx="1128">
                  <c:v>0.85199999999999998</c:v>
                </c:pt>
                <c:pt idx="1129">
                  <c:v>0.85199999999999998</c:v>
                </c:pt>
                <c:pt idx="1130">
                  <c:v>0.85299999999999998</c:v>
                </c:pt>
                <c:pt idx="1131">
                  <c:v>0.85299999999999998</c:v>
                </c:pt>
                <c:pt idx="1132">
                  <c:v>0.85299999999999998</c:v>
                </c:pt>
                <c:pt idx="1133">
                  <c:v>0.85299999999999998</c:v>
                </c:pt>
                <c:pt idx="1134">
                  <c:v>0.85399999999999998</c:v>
                </c:pt>
                <c:pt idx="1135">
                  <c:v>0.85399999999999998</c:v>
                </c:pt>
                <c:pt idx="1136">
                  <c:v>0.85499999999999998</c:v>
                </c:pt>
                <c:pt idx="1137">
                  <c:v>0.85499999999999998</c:v>
                </c:pt>
                <c:pt idx="1138">
                  <c:v>0.85499999999999998</c:v>
                </c:pt>
                <c:pt idx="1139">
                  <c:v>0.85499999999999998</c:v>
                </c:pt>
                <c:pt idx="1140">
                  <c:v>0.85499999999999998</c:v>
                </c:pt>
                <c:pt idx="1141">
                  <c:v>0.85499999999999998</c:v>
                </c:pt>
                <c:pt idx="1142">
                  <c:v>0.85499999999999998</c:v>
                </c:pt>
                <c:pt idx="1143">
                  <c:v>0.85599999999999998</c:v>
                </c:pt>
                <c:pt idx="1144">
                  <c:v>0.85599999999999998</c:v>
                </c:pt>
                <c:pt idx="1145">
                  <c:v>0.85599999999999998</c:v>
                </c:pt>
                <c:pt idx="1146">
                  <c:v>0.85599999999999998</c:v>
                </c:pt>
                <c:pt idx="1147">
                  <c:v>0.85599999999999998</c:v>
                </c:pt>
                <c:pt idx="1148">
                  <c:v>0.85699999999999998</c:v>
                </c:pt>
                <c:pt idx="1149">
                  <c:v>0.85699999999999998</c:v>
                </c:pt>
                <c:pt idx="1150">
                  <c:v>0.85699999999999998</c:v>
                </c:pt>
                <c:pt idx="1151">
                  <c:v>0.85699999999999998</c:v>
                </c:pt>
                <c:pt idx="1152">
                  <c:v>0.85699999999999998</c:v>
                </c:pt>
                <c:pt idx="1153">
                  <c:v>0.85699999999999998</c:v>
                </c:pt>
                <c:pt idx="1154">
                  <c:v>0.85699999999999998</c:v>
                </c:pt>
                <c:pt idx="1155">
                  <c:v>0.85699999999999998</c:v>
                </c:pt>
                <c:pt idx="1156">
                  <c:v>0.85699999999999998</c:v>
                </c:pt>
                <c:pt idx="1157">
                  <c:v>0.85699999999999998</c:v>
                </c:pt>
                <c:pt idx="1158">
                  <c:v>0.85799999999999998</c:v>
                </c:pt>
                <c:pt idx="1159">
                  <c:v>0.85799999999999998</c:v>
                </c:pt>
                <c:pt idx="1160">
                  <c:v>0.85799999999999998</c:v>
                </c:pt>
                <c:pt idx="1161">
                  <c:v>0.85899999999999999</c:v>
                </c:pt>
                <c:pt idx="1162">
                  <c:v>0.85899999999999999</c:v>
                </c:pt>
                <c:pt idx="1163">
                  <c:v>0.86</c:v>
                </c:pt>
                <c:pt idx="1164">
                  <c:v>0.86</c:v>
                </c:pt>
                <c:pt idx="1165">
                  <c:v>0.86</c:v>
                </c:pt>
                <c:pt idx="1166">
                  <c:v>0.86099999999999999</c:v>
                </c:pt>
                <c:pt idx="1167">
                  <c:v>0.86099999999999999</c:v>
                </c:pt>
                <c:pt idx="1168">
                  <c:v>0.86099999999999999</c:v>
                </c:pt>
                <c:pt idx="1169">
                  <c:v>0.86099999999999999</c:v>
                </c:pt>
                <c:pt idx="1170">
                  <c:v>0.86199999999999999</c:v>
                </c:pt>
                <c:pt idx="1171">
                  <c:v>0.86199999999999999</c:v>
                </c:pt>
                <c:pt idx="1172">
                  <c:v>0.86199999999999999</c:v>
                </c:pt>
                <c:pt idx="1173">
                  <c:v>0.86199999999999999</c:v>
                </c:pt>
                <c:pt idx="1174">
                  <c:v>0.86199999999999999</c:v>
                </c:pt>
                <c:pt idx="1175">
                  <c:v>0.86199999999999999</c:v>
                </c:pt>
                <c:pt idx="1176">
                  <c:v>0.86199999999999999</c:v>
                </c:pt>
                <c:pt idx="1177">
                  <c:v>0.86199999999999999</c:v>
                </c:pt>
                <c:pt idx="1178">
                  <c:v>0.86299999999999999</c:v>
                </c:pt>
                <c:pt idx="1179">
                  <c:v>0.86299999999999999</c:v>
                </c:pt>
                <c:pt idx="1180">
                  <c:v>0.86299999999999999</c:v>
                </c:pt>
                <c:pt idx="1181">
                  <c:v>0.86299999999999999</c:v>
                </c:pt>
                <c:pt idx="1182">
                  <c:v>0.86299999999999999</c:v>
                </c:pt>
                <c:pt idx="1183">
                  <c:v>0.86299999999999999</c:v>
                </c:pt>
                <c:pt idx="1184">
                  <c:v>0.86399999999999999</c:v>
                </c:pt>
                <c:pt idx="1185">
                  <c:v>0.86399999999999999</c:v>
                </c:pt>
                <c:pt idx="1186">
                  <c:v>0.86499999999999999</c:v>
                </c:pt>
                <c:pt idx="1187">
                  <c:v>0.86499999999999999</c:v>
                </c:pt>
                <c:pt idx="1188">
                  <c:v>0.86599999999999999</c:v>
                </c:pt>
                <c:pt idx="1189">
                  <c:v>0.86699999999999999</c:v>
                </c:pt>
                <c:pt idx="1190">
                  <c:v>0.86699999999999999</c:v>
                </c:pt>
                <c:pt idx="1191">
                  <c:v>0.86699999999999999</c:v>
                </c:pt>
                <c:pt idx="1192">
                  <c:v>0.86799999999999999</c:v>
                </c:pt>
                <c:pt idx="1193">
                  <c:v>0.86799999999999999</c:v>
                </c:pt>
                <c:pt idx="1194">
                  <c:v>0.86799999999999999</c:v>
                </c:pt>
                <c:pt idx="1195">
                  <c:v>0.86799999999999999</c:v>
                </c:pt>
                <c:pt idx="1196">
                  <c:v>0.86799999999999999</c:v>
                </c:pt>
                <c:pt idx="1197">
                  <c:v>0.86899999999999999</c:v>
                </c:pt>
                <c:pt idx="1198">
                  <c:v>0.86899999999999999</c:v>
                </c:pt>
                <c:pt idx="1199">
                  <c:v>0.86899999999999999</c:v>
                </c:pt>
                <c:pt idx="1200">
                  <c:v>0.86899999999999999</c:v>
                </c:pt>
                <c:pt idx="1201">
                  <c:v>0.86899999999999999</c:v>
                </c:pt>
                <c:pt idx="1202">
                  <c:v>0.86899999999999999</c:v>
                </c:pt>
                <c:pt idx="1203">
                  <c:v>0.86899999999999999</c:v>
                </c:pt>
                <c:pt idx="1204">
                  <c:v>0.87</c:v>
                </c:pt>
                <c:pt idx="1205">
                  <c:v>0.87</c:v>
                </c:pt>
                <c:pt idx="1206">
                  <c:v>0.87</c:v>
                </c:pt>
                <c:pt idx="1207">
                  <c:v>0.87</c:v>
                </c:pt>
                <c:pt idx="1208">
                  <c:v>0.871</c:v>
                </c:pt>
                <c:pt idx="1209">
                  <c:v>0.871</c:v>
                </c:pt>
                <c:pt idx="1210">
                  <c:v>0.871</c:v>
                </c:pt>
                <c:pt idx="1211">
                  <c:v>0.871</c:v>
                </c:pt>
                <c:pt idx="1212">
                  <c:v>0.871</c:v>
                </c:pt>
                <c:pt idx="1213">
                  <c:v>0.872</c:v>
                </c:pt>
                <c:pt idx="1214">
                  <c:v>0.872</c:v>
                </c:pt>
                <c:pt idx="1215">
                  <c:v>0.872</c:v>
                </c:pt>
                <c:pt idx="1216">
                  <c:v>0.872</c:v>
                </c:pt>
                <c:pt idx="1217">
                  <c:v>0.873</c:v>
                </c:pt>
                <c:pt idx="1218">
                  <c:v>0.873</c:v>
                </c:pt>
                <c:pt idx="1219">
                  <c:v>0.873</c:v>
                </c:pt>
                <c:pt idx="1220">
                  <c:v>0.873</c:v>
                </c:pt>
                <c:pt idx="1221">
                  <c:v>0.874</c:v>
                </c:pt>
                <c:pt idx="1222">
                  <c:v>0.874</c:v>
                </c:pt>
                <c:pt idx="1223">
                  <c:v>0.874</c:v>
                </c:pt>
                <c:pt idx="1224">
                  <c:v>0.875</c:v>
                </c:pt>
                <c:pt idx="1225">
                  <c:v>0.875</c:v>
                </c:pt>
                <c:pt idx="1226">
                  <c:v>0.875</c:v>
                </c:pt>
                <c:pt idx="1227">
                  <c:v>0.875</c:v>
                </c:pt>
                <c:pt idx="1228">
                  <c:v>0.875</c:v>
                </c:pt>
                <c:pt idx="1229">
                  <c:v>0.875</c:v>
                </c:pt>
                <c:pt idx="1230">
                  <c:v>0.876</c:v>
                </c:pt>
                <c:pt idx="1231">
                  <c:v>0.877</c:v>
                </c:pt>
                <c:pt idx="1232">
                  <c:v>0.877</c:v>
                </c:pt>
                <c:pt idx="1233">
                  <c:v>0.877</c:v>
                </c:pt>
                <c:pt idx="1234">
                  <c:v>0.877</c:v>
                </c:pt>
                <c:pt idx="1235">
                  <c:v>0.877</c:v>
                </c:pt>
                <c:pt idx="1236">
                  <c:v>0.877</c:v>
                </c:pt>
                <c:pt idx="1237">
                  <c:v>0.877</c:v>
                </c:pt>
                <c:pt idx="1238">
                  <c:v>0.877</c:v>
                </c:pt>
                <c:pt idx="1239">
                  <c:v>0.877</c:v>
                </c:pt>
                <c:pt idx="1240">
                  <c:v>0.877</c:v>
                </c:pt>
                <c:pt idx="1241">
                  <c:v>0.878</c:v>
                </c:pt>
                <c:pt idx="1242">
                  <c:v>0.878</c:v>
                </c:pt>
                <c:pt idx="1243">
                  <c:v>0.878</c:v>
                </c:pt>
                <c:pt idx="1244">
                  <c:v>0.878</c:v>
                </c:pt>
                <c:pt idx="1245">
                  <c:v>0.879</c:v>
                </c:pt>
                <c:pt idx="1246">
                  <c:v>0.879</c:v>
                </c:pt>
                <c:pt idx="1247">
                  <c:v>0.879</c:v>
                </c:pt>
                <c:pt idx="1248">
                  <c:v>0.879</c:v>
                </c:pt>
                <c:pt idx="1249">
                  <c:v>0.88</c:v>
                </c:pt>
                <c:pt idx="1250">
                  <c:v>0.88</c:v>
                </c:pt>
                <c:pt idx="1251">
                  <c:v>0.88</c:v>
                </c:pt>
                <c:pt idx="1252">
                  <c:v>0.88</c:v>
                </c:pt>
                <c:pt idx="1253">
                  <c:v>0.88100000000000001</c:v>
                </c:pt>
                <c:pt idx="1254">
                  <c:v>0.88100000000000001</c:v>
                </c:pt>
                <c:pt idx="1255">
                  <c:v>0.88100000000000001</c:v>
                </c:pt>
                <c:pt idx="1256">
                  <c:v>0.88100000000000001</c:v>
                </c:pt>
                <c:pt idx="1257">
                  <c:v>0.88100000000000001</c:v>
                </c:pt>
                <c:pt idx="1258">
                  <c:v>0.88100000000000001</c:v>
                </c:pt>
                <c:pt idx="1259">
                  <c:v>0.88100000000000001</c:v>
                </c:pt>
                <c:pt idx="1260">
                  <c:v>0.88100000000000001</c:v>
                </c:pt>
                <c:pt idx="1261">
                  <c:v>0.88100000000000001</c:v>
                </c:pt>
                <c:pt idx="1262">
                  <c:v>0.88100000000000001</c:v>
                </c:pt>
                <c:pt idx="1263">
                  <c:v>0.88200000000000001</c:v>
                </c:pt>
                <c:pt idx="1264">
                  <c:v>0.88200000000000001</c:v>
                </c:pt>
                <c:pt idx="1265">
                  <c:v>0.88200000000000001</c:v>
                </c:pt>
                <c:pt idx="1266">
                  <c:v>0.88200000000000001</c:v>
                </c:pt>
                <c:pt idx="1267">
                  <c:v>0.88200000000000001</c:v>
                </c:pt>
                <c:pt idx="1268">
                  <c:v>0.88200000000000001</c:v>
                </c:pt>
                <c:pt idx="1269">
                  <c:v>0.88200000000000001</c:v>
                </c:pt>
                <c:pt idx="1270">
                  <c:v>0.88200000000000001</c:v>
                </c:pt>
                <c:pt idx="1271">
                  <c:v>0.88300000000000001</c:v>
                </c:pt>
                <c:pt idx="1272">
                  <c:v>0.88300000000000001</c:v>
                </c:pt>
                <c:pt idx="1273">
                  <c:v>0.88300000000000001</c:v>
                </c:pt>
                <c:pt idx="1274">
                  <c:v>0.88300000000000001</c:v>
                </c:pt>
                <c:pt idx="1275">
                  <c:v>0.88300000000000001</c:v>
                </c:pt>
                <c:pt idx="1276">
                  <c:v>0.88300000000000001</c:v>
                </c:pt>
                <c:pt idx="1277">
                  <c:v>0.88300000000000001</c:v>
                </c:pt>
                <c:pt idx="1278">
                  <c:v>0.88400000000000001</c:v>
                </c:pt>
                <c:pt idx="1279">
                  <c:v>0.88400000000000001</c:v>
                </c:pt>
                <c:pt idx="1280">
                  <c:v>0.88400000000000001</c:v>
                </c:pt>
                <c:pt idx="1281">
                  <c:v>0.88400000000000001</c:v>
                </c:pt>
                <c:pt idx="1282">
                  <c:v>0.88500000000000001</c:v>
                </c:pt>
                <c:pt idx="1283">
                  <c:v>0.88500000000000001</c:v>
                </c:pt>
                <c:pt idx="1284">
                  <c:v>0.88500000000000001</c:v>
                </c:pt>
                <c:pt idx="1285">
                  <c:v>0.88500000000000001</c:v>
                </c:pt>
                <c:pt idx="1286">
                  <c:v>0.88500000000000001</c:v>
                </c:pt>
                <c:pt idx="1287">
                  <c:v>0.88500000000000001</c:v>
                </c:pt>
                <c:pt idx="1288">
                  <c:v>0.88600000000000001</c:v>
                </c:pt>
                <c:pt idx="1289">
                  <c:v>0.88600000000000001</c:v>
                </c:pt>
                <c:pt idx="1290">
                  <c:v>0.88600000000000001</c:v>
                </c:pt>
                <c:pt idx="1291">
                  <c:v>0.88600000000000001</c:v>
                </c:pt>
                <c:pt idx="1292">
                  <c:v>0.88600000000000001</c:v>
                </c:pt>
                <c:pt idx="1293">
                  <c:v>0.88700000000000001</c:v>
                </c:pt>
                <c:pt idx="1294">
                  <c:v>0.88700000000000001</c:v>
                </c:pt>
                <c:pt idx="1295">
                  <c:v>0.88700000000000001</c:v>
                </c:pt>
                <c:pt idx="1296">
                  <c:v>0.88700000000000001</c:v>
                </c:pt>
                <c:pt idx="1297">
                  <c:v>0.88800000000000001</c:v>
                </c:pt>
                <c:pt idx="1298">
                  <c:v>0.88800000000000001</c:v>
                </c:pt>
                <c:pt idx="1299">
                  <c:v>0.88800000000000001</c:v>
                </c:pt>
                <c:pt idx="1300">
                  <c:v>0.88800000000000001</c:v>
                </c:pt>
                <c:pt idx="1301">
                  <c:v>0.88800000000000001</c:v>
                </c:pt>
                <c:pt idx="1302">
                  <c:v>0.88800000000000001</c:v>
                </c:pt>
                <c:pt idx="1303">
                  <c:v>0.88800000000000001</c:v>
                </c:pt>
                <c:pt idx="1304">
                  <c:v>0.88800000000000001</c:v>
                </c:pt>
                <c:pt idx="1305">
                  <c:v>0.88800000000000001</c:v>
                </c:pt>
                <c:pt idx="1306">
                  <c:v>0.88800000000000001</c:v>
                </c:pt>
                <c:pt idx="1307">
                  <c:v>0.88900000000000001</c:v>
                </c:pt>
                <c:pt idx="1308">
                  <c:v>0.88900000000000001</c:v>
                </c:pt>
                <c:pt idx="1309">
                  <c:v>0.88900000000000001</c:v>
                </c:pt>
                <c:pt idx="1310">
                  <c:v>0.88900000000000001</c:v>
                </c:pt>
                <c:pt idx="1311">
                  <c:v>0.88900000000000001</c:v>
                </c:pt>
                <c:pt idx="1312">
                  <c:v>0.88900000000000001</c:v>
                </c:pt>
                <c:pt idx="1313">
                  <c:v>0.88900000000000001</c:v>
                </c:pt>
                <c:pt idx="1314">
                  <c:v>0.88900000000000001</c:v>
                </c:pt>
                <c:pt idx="1315">
                  <c:v>0.89</c:v>
                </c:pt>
                <c:pt idx="1316">
                  <c:v>0.89</c:v>
                </c:pt>
                <c:pt idx="1317">
                  <c:v>0.89</c:v>
                </c:pt>
                <c:pt idx="1318">
                  <c:v>0.89100000000000001</c:v>
                </c:pt>
                <c:pt idx="1319">
                  <c:v>0.89100000000000001</c:v>
                </c:pt>
                <c:pt idx="1320">
                  <c:v>0.89100000000000001</c:v>
                </c:pt>
                <c:pt idx="1321">
                  <c:v>0.89100000000000001</c:v>
                </c:pt>
                <c:pt idx="1322">
                  <c:v>0.89100000000000001</c:v>
                </c:pt>
                <c:pt idx="1323">
                  <c:v>0.89100000000000001</c:v>
                </c:pt>
                <c:pt idx="1324">
                  <c:v>0.89200000000000002</c:v>
                </c:pt>
                <c:pt idx="1325">
                  <c:v>0.89200000000000002</c:v>
                </c:pt>
                <c:pt idx="1326">
                  <c:v>0.89200000000000002</c:v>
                </c:pt>
                <c:pt idx="1327">
                  <c:v>0.89200000000000002</c:v>
                </c:pt>
                <c:pt idx="1328">
                  <c:v>0.89300000000000002</c:v>
                </c:pt>
                <c:pt idx="1329">
                  <c:v>0.89400000000000002</c:v>
                </c:pt>
                <c:pt idx="1330">
                  <c:v>0.89400000000000002</c:v>
                </c:pt>
                <c:pt idx="1331">
                  <c:v>0.89400000000000002</c:v>
                </c:pt>
                <c:pt idx="1332">
                  <c:v>0.89500000000000002</c:v>
                </c:pt>
                <c:pt idx="1333">
                  <c:v>0.89500000000000002</c:v>
                </c:pt>
                <c:pt idx="1334">
                  <c:v>0.89600000000000002</c:v>
                </c:pt>
                <c:pt idx="1335">
                  <c:v>0.89600000000000002</c:v>
                </c:pt>
                <c:pt idx="1336">
                  <c:v>0.89600000000000002</c:v>
                </c:pt>
                <c:pt idx="1337">
                  <c:v>0.89700000000000002</c:v>
                </c:pt>
                <c:pt idx="1338">
                  <c:v>0.89700000000000002</c:v>
                </c:pt>
                <c:pt idx="1339">
                  <c:v>0.89700000000000002</c:v>
                </c:pt>
                <c:pt idx="1340">
                  <c:v>0.89700000000000002</c:v>
                </c:pt>
                <c:pt idx="1341">
                  <c:v>0.89700000000000002</c:v>
                </c:pt>
                <c:pt idx="1342">
                  <c:v>0.89700000000000002</c:v>
                </c:pt>
                <c:pt idx="1343">
                  <c:v>0.89700000000000002</c:v>
                </c:pt>
                <c:pt idx="1344">
                  <c:v>0.89700000000000002</c:v>
                </c:pt>
                <c:pt idx="1345">
                  <c:v>0.89800000000000002</c:v>
                </c:pt>
                <c:pt idx="1346">
                  <c:v>0.89800000000000002</c:v>
                </c:pt>
                <c:pt idx="1347">
                  <c:v>0.89800000000000002</c:v>
                </c:pt>
                <c:pt idx="1348">
                  <c:v>0.89900000000000002</c:v>
                </c:pt>
                <c:pt idx="1349">
                  <c:v>0.89900000000000002</c:v>
                </c:pt>
                <c:pt idx="1350">
                  <c:v>0.9</c:v>
                </c:pt>
                <c:pt idx="1351">
                  <c:v>0.9</c:v>
                </c:pt>
                <c:pt idx="1352">
                  <c:v>0.9</c:v>
                </c:pt>
                <c:pt idx="1353">
                  <c:v>0.9</c:v>
                </c:pt>
                <c:pt idx="1354">
                  <c:v>0.9</c:v>
                </c:pt>
                <c:pt idx="1355">
                  <c:v>0.9</c:v>
                </c:pt>
                <c:pt idx="1356">
                  <c:v>0.9</c:v>
                </c:pt>
                <c:pt idx="1357">
                  <c:v>0.9</c:v>
                </c:pt>
                <c:pt idx="1358">
                  <c:v>0.9</c:v>
                </c:pt>
                <c:pt idx="1359">
                  <c:v>0.9</c:v>
                </c:pt>
                <c:pt idx="1360">
                  <c:v>0.9</c:v>
                </c:pt>
                <c:pt idx="1361">
                  <c:v>0.90100000000000002</c:v>
                </c:pt>
                <c:pt idx="1362">
                  <c:v>0.90100000000000002</c:v>
                </c:pt>
                <c:pt idx="1363">
                  <c:v>0.90100000000000002</c:v>
                </c:pt>
                <c:pt idx="1364">
                  <c:v>0.90100000000000002</c:v>
                </c:pt>
                <c:pt idx="1365">
                  <c:v>0.90200000000000002</c:v>
                </c:pt>
                <c:pt idx="1366">
                  <c:v>0.90200000000000002</c:v>
                </c:pt>
                <c:pt idx="1367">
                  <c:v>0.90200000000000002</c:v>
                </c:pt>
                <c:pt idx="1368">
                  <c:v>0.90200000000000002</c:v>
                </c:pt>
                <c:pt idx="1369">
                  <c:v>0.90300000000000002</c:v>
                </c:pt>
                <c:pt idx="1370">
                  <c:v>0.90300000000000002</c:v>
                </c:pt>
                <c:pt idx="1371">
                  <c:v>0.90300000000000002</c:v>
                </c:pt>
                <c:pt idx="1372">
                  <c:v>0.90300000000000002</c:v>
                </c:pt>
                <c:pt idx="1373">
                  <c:v>0.90300000000000002</c:v>
                </c:pt>
                <c:pt idx="1374">
                  <c:v>0.90400000000000003</c:v>
                </c:pt>
                <c:pt idx="1375">
                  <c:v>0.90400000000000003</c:v>
                </c:pt>
                <c:pt idx="1376">
                  <c:v>0.90400000000000003</c:v>
                </c:pt>
                <c:pt idx="1377">
                  <c:v>0.90400000000000003</c:v>
                </c:pt>
                <c:pt idx="1378">
                  <c:v>0.90400000000000003</c:v>
                </c:pt>
                <c:pt idx="1379">
                  <c:v>0.90400000000000003</c:v>
                </c:pt>
                <c:pt idx="1380">
                  <c:v>0.90400000000000003</c:v>
                </c:pt>
                <c:pt idx="1381">
                  <c:v>0.90500000000000003</c:v>
                </c:pt>
                <c:pt idx="1382">
                  <c:v>0.90500000000000003</c:v>
                </c:pt>
                <c:pt idx="1383">
                  <c:v>0.90500000000000003</c:v>
                </c:pt>
                <c:pt idx="1384">
                  <c:v>0.90500000000000003</c:v>
                </c:pt>
                <c:pt idx="1385">
                  <c:v>0.90600000000000003</c:v>
                </c:pt>
                <c:pt idx="1386">
                  <c:v>0.90700000000000003</c:v>
                </c:pt>
                <c:pt idx="1387">
                  <c:v>0.90800000000000003</c:v>
                </c:pt>
                <c:pt idx="1388">
                  <c:v>0.90800000000000003</c:v>
                </c:pt>
                <c:pt idx="1389">
                  <c:v>0.90800000000000003</c:v>
                </c:pt>
                <c:pt idx="1390">
                  <c:v>0.90800000000000003</c:v>
                </c:pt>
                <c:pt idx="1391">
                  <c:v>0.90900000000000003</c:v>
                </c:pt>
                <c:pt idx="1392">
                  <c:v>0.90900000000000003</c:v>
                </c:pt>
                <c:pt idx="1393">
                  <c:v>0.90900000000000003</c:v>
                </c:pt>
                <c:pt idx="1394">
                  <c:v>0.90900000000000003</c:v>
                </c:pt>
                <c:pt idx="1395">
                  <c:v>0.91</c:v>
                </c:pt>
                <c:pt idx="1396">
                  <c:v>0.91</c:v>
                </c:pt>
                <c:pt idx="1397">
                  <c:v>0.91</c:v>
                </c:pt>
                <c:pt idx="1398">
                  <c:v>0.91</c:v>
                </c:pt>
                <c:pt idx="1399">
                  <c:v>0.91100000000000003</c:v>
                </c:pt>
                <c:pt idx="1400">
                  <c:v>0.91100000000000003</c:v>
                </c:pt>
                <c:pt idx="1401">
                  <c:v>0.91100000000000003</c:v>
                </c:pt>
                <c:pt idx="1402">
                  <c:v>0.91200000000000003</c:v>
                </c:pt>
                <c:pt idx="1403">
                  <c:v>0.91200000000000003</c:v>
                </c:pt>
                <c:pt idx="1404">
                  <c:v>0.91300000000000003</c:v>
                </c:pt>
                <c:pt idx="1405">
                  <c:v>0.91300000000000003</c:v>
                </c:pt>
                <c:pt idx="1406">
                  <c:v>0.91300000000000003</c:v>
                </c:pt>
                <c:pt idx="1407">
                  <c:v>0.91300000000000003</c:v>
                </c:pt>
                <c:pt idx="1408">
                  <c:v>0.91300000000000003</c:v>
                </c:pt>
                <c:pt idx="1409">
                  <c:v>0.91300000000000003</c:v>
                </c:pt>
                <c:pt idx="1410">
                  <c:v>0.91300000000000003</c:v>
                </c:pt>
                <c:pt idx="1411">
                  <c:v>0.91300000000000003</c:v>
                </c:pt>
                <c:pt idx="1412">
                  <c:v>0.91300000000000003</c:v>
                </c:pt>
                <c:pt idx="1413">
                  <c:v>0.91500000000000004</c:v>
                </c:pt>
                <c:pt idx="1414">
                  <c:v>0.91500000000000004</c:v>
                </c:pt>
                <c:pt idx="1415">
                  <c:v>0.91500000000000004</c:v>
                </c:pt>
                <c:pt idx="1416">
                  <c:v>0.91500000000000004</c:v>
                </c:pt>
                <c:pt idx="1417">
                  <c:v>0.91500000000000004</c:v>
                </c:pt>
                <c:pt idx="1418">
                  <c:v>0.91500000000000004</c:v>
                </c:pt>
                <c:pt idx="1419">
                  <c:v>0.91600000000000004</c:v>
                </c:pt>
                <c:pt idx="1420">
                  <c:v>0.91600000000000004</c:v>
                </c:pt>
                <c:pt idx="1421">
                  <c:v>0.91600000000000004</c:v>
                </c:pt>
                <c:pt idx="1422">
                  <c:v>0.91700000000000004</c:v>
                </c:pt>
                <c:pt idx="1423">
                  <c:v>0.91700000000000004</c:v>
                </c:pt>
                <c:pt idx="1424">
                  <c:v>0.91700000000000004</c:v>
                </c:pt>
                <c:pt idx="1425">
                  <c:v>0.91700000000000004</c:v>
                </c:pt>
                <c:pt idx="1426">
                  <c:v>0.91700000000000004</c:v>
                </c:pt>
                <c:pt idx="1427">
                  <c:v>0.91700000000000004</c:v>
                </c:pt>
                <c:pt idx="1428">
                  <c:v>0.91700000000000004</c:v>
                </c:pt>
                <c:pt idx="1429">
                  <c:v>0.91700000000000004</c:v>
                </c:pt>
                <c:pt idx="1430">
                  <c:v>0.91800000000000004</c:v>
                </c:pt>
                <c:pt idx="1431">
                  <c:v>0.91800000000000004</c:v>
                </c:pt>
                <c:pt idx="1432">
                  <c:v>0.91800000000000004</c:v>
                </c:pt>
                <c:pt idx="1433">
                  <c:v>0.91800000000000004</c:v>
                </c:pt>
                <c:pt idx="1434">
                  <c:v>0.91800000000000004</c:v>
                </c:pt>
                <c:pt idx="1435">
                  <c:v>0.91900000000000004</c:v>
                </c:pt>
                <c:pt idx="1436">
                  <c:v>0.91900000000000004</c:v>
                </c:pt>
                <c:pt idx="1437">
                  <c:v>0.91900000000000004</c:v>
                </c:pt>
                <c:pt idx="1438">
                  <c:v>0.91900000000000004</c:v>
                </c:pt>
                <c:pt idx="1439">
                  <c:v>0.91900000000000004</c:v>
                </c:pt>
                <c:pt idx="1440">
                  <c:v>0.91900000000000004</c:v>
                </c:pt>
                <c:pt idx="1441">
                  <c:v>0.91900000000000004</c:v>
                </c:pt>
                <c:pt idx="1442">
                  <c:v>0.92</c:v>
                </c:pt>
                <c:pt idx="1443">
                  <c:v>0.92</c:v>
                </c:pt>
                <c:pt idx="1444">
                  <c:v>0.92</c:v>
                </c:pt>
                <c:pt idx="1445">
                  <c:v>0.92100000000000004</c:v>
                </c:pt>
                <c:pt idx="1446">
                  <c:v>0.92200000000000004</c:v>
                </c:pt>
                <c:pt idx="1447">
                  <c:v>0.92200000000000004</c:v>
                </c:pt>
                <c:pt idx="1448">
                  <c:v>0.92200000000000004</c:v>
                </c:pt>
                <c:pt idx="1449">
                  <c:v>0.92200000000000004</c:v>
                </c:pt>
                <c:pt idx="1450">
                  <c:v>0.92200000000000004</c:v>
                </c:pt>
                <c:pt idx="1451">
                  <c:v>0.92200000000000004</c:v>
                </c:pt>
                <c:pt idx="1452">
                  <c:v>0.92200000000000004</c:v>
                </c:pt>
                <c:pt idx="1453">
                  <c:v>0.92200000000000004</c:v>
                </c:pt>
                <c:pt idx="1454">
                  <c:v>0.92300000000000004</c:v>
                </c:pt>
                <c:pt idx="1455">
                  <c:v>0.92300000000000004</c:v>
                </c:pt>
                <c:pt idx="1456">
                  <c:v>0.92300000000000004</c:v>
                </c:pt>
                <c:pt idx="1457">
                  <c:v>0.92300000000000004</c:v>
                </c:pt>
                <c:pt idx="1458">
                  <c:v>0.92300000000000004</c:v>
                </c:pt>
                <c:pt idx="1459">
                  <c:v>0.92300000000000004</c:v>
                </c:pt>
                <c:pt idx="1460">
                  <c:v>0.92300000000000004</c:v>
                </c:pt>
                <c:pt idx="1461">
                  <c:v>0.92300000000000004</c:v>
                </c:pt>
                <c:pt idx="1462">
                  <c:v>0.92400000000000004</c:v>
                </c:pt>
                <c:pt idx="1463">
                  <c:v>0.92400000000000004</c:v>
                </c:pt>
                <c:pt idx="1464">
                  <c:v>0.92400000000000004</c:v>
                </c:pt>
                <c:pt idx="1465">
                  <c:v>0.92400000000000004</c:v>
                </c:pt>
                <c:pt idx="1466">
                  <c:v>0.92400000000000004</c:v>
                </c:pt>
                <c:pt idx="1467">
                  <c:v>0.92400000000000004</c:v>
                </c:pt>
                <c:pt idx="1468">
                  <c:v>0.92500000000000004</c:v>
                </c:pt>
                <c:pt idx="1469">
                  <c:v>0.92500000000000004</c:v>
                </c:pt>
                <c:pt idx="1470">
                  <c:v>0.92500000000000004</c:v>
                </c:pt>
                <c:pt idx="1471">
                  <c:v>0.92500000000000004</c:v>
                </c:pt>
                <c:pt idx="1472">
                  <c:v>0.92500000000000004</c:v>
                </c:pt>
                <c:pt idx="1473">
                  <c:v>0.92500000000000004</c:v>
                </c:pt>
                <c:pt idx="1474">
                  <c:v>0.92600000000000005</c:v>
                </c:pt>
                <c:pt idx="1475">
                  <c:v>0.92600000000000005</c:v>
                </c:pt>
                <c:pt idx="1476">
                  <c:v>0.92600000000000005</c:v>
                </c:pt>
                <c:pt idx="1477">
                  <c:v>0.92600000000000005</c:v>
                </c:pt>
                <c:pt idx="1478">
                  <c:v>0.92600000000000005</c:v>
                </c:pt>
                <c:pt idx="1479">
                  <c:v>0.92600000000000005</c:v>
                </c:pt>
                <c:pt idx="1480">
                  <c:v>0.92600000000000005</c:v>
                </c:pt>
                <c:pt idx="1481">
                  <c:v>0.92800000000000005</c:v>
                </c:pt>
                <c:pt idx="1482">
                  <c:v>0.92800000000000005</c:v>
                </c:pt>
                <c:pt idx="1483">
                  <c:v>0.92900000000000005</c:v>
                </c:pt>
                <c:pt idx="1484">
                  <c:v>0.92900000000000005</c:v>
                </c:pt>
                <c:pt idx="1485">
                  <c:v>0.92900000000000005</c:v>
                </c:pt>
                <c:pt idx="1486">
                  <c:v>0.92900000000000005</c:v>
                </c:pt>
                <c:pt idx="1487">
                  <c:v>0.92900000000000005</c:v>
                </c:pt>
                <c:pt idx="1488">
                  <c:v>0.92900000000000005</c:v>
                </c:pt>
                <c:pt idx="1489">
                  <c:v>0.92900000000000005</c:v>
                </c:pt>
                <c:pt idx="1490">
                  <c:v>0.92900000000000005</c:v>
                </c:pt>
                <c:pt idx="1491">
                  <c:v>0.93</c:v>
                </c:pt>
                <c:pt idx="1492">
                  <c:v>0.93</c:v>
                </c:pt>
                <c:pt idx="1493">
                  <c:v>0.93</c:v>
                </c:pt>
                <c:pt idx="1494">
                  <c:v>0.93100000000000005</c:v>
                </c:pt>
                <c:pt idx="1495">
                  <c:v>0.93100000000000005</c:v>
                </c:pt>
                <c:pt idx="1496">
                  <c:v>0.93100000000000005</c:v>
                </c:pt>
                <c:pt idx="1497">
                  <c:v>0.93100000000000005</c:v>
                </c:pt>
                <c:pt idx="1498">
                  <c:v>0.93100000000000005</c:v>
                </c:pt>
                <c:pt idx="1499">
                  <c:v>0.93100000000000005</c:v>
                </c:pt>
                <c:pt idx="1500">
                  <c:v>0.93100000000000005</c:v>
                </c:pt>
                <c:pt idx="1501">
                  <c:v>0.93200000000000005</c:v>
                </c:pt>
                <c:pt idx="1502">
                  <c:v>0.93200000000000005</c:v>
                </c:pt>
                <c:pt idx="1503">
                  <c:v>0.93200000000000005</c:v>
                </c:pt>
                <c:pt idx="1504">
                  <c:v>0.93200000000000005</c:v>
                </c:pt>
                <c:pt idx="1505">
                  <c:v>0.93300000000000005</c:v>
                </c:pt>
                <c:pt idx="1506">
                  <c:v>0.93300000000000005</c:v>
                </c:pt>
                <c:pt idx="1507">
                  <c:v>0.93300000000000005</c:v>
                </c:pt>
                <c:pt idx="1508">
                  <c:v>0.93300000000000005</c:v>
                </c:pt>
                <c:pt idx="1509">
                  <c:v>0.93300000000000005</c:v>
                </c:pt>
                <c:pt idx="1510">
                  <c:v>0.93300000000000005</c:v>
                </c:pt>
                <c:pt idx="1511">
                  <c:v>0.93300000000000005</c:v>
                </c:pt>
                <c:pt idx="1512">
                  <c:v>0.93400000000000005</c:v>
                </c:pt>
                <c:pt idx="1513">
                  <c:v>0.93400000000000005</c:v>
                </c:pt>
                <c:pt idx="1514">
                  <c:v>0.93400000000000005</c:v>
                </c:pt>
                <c:pt idx="1515">
                  <c:v>0.93500000000000005</c:v>
                </c:pt>
                <c:pt idx="1516">
                  <c:v>0.93500000000000005</c:v>
                </c:pt>
                <c:pt idx="1517">
                  <c:v>0.93500000000000005</c:v>
                </c:pt>
                <c:pt idx="1518">
                  <c:v>0.93500000000000005</c:v>
                </c:pt>
                <c:pt idx="1519">
                  <c:v>0.93500000000000005</c:v>
                </c:pt>
                <c:pt idx="1520">
                  <c:v>0.93600000000000005</c:v>
                </c:pt>
                <c:pt idx="1521">
                  <c:v>0.93600000000000005</c:v>
                </c:pt>
                <c:pt idx="1522">
                  <c:v>0.93600000000000005</c:v>
                </c:pt>
                <c:pt idx="1523">
                  <c:v>0.93600000000000005</c:v>
                </c:pt>
                <c:pt idx="1524">
                  <c:v>0.93700000000000006</c:v>
                </c:pt>
                <c:pt idx="1525">
                  <c:v>0.93700000000000006</c:v>
                </c:pt>
                <c:pt idx="1526">
                  <c:v>0.93700000000000006</c:v>
                </c:pt>
                <c:pt idx="1527">
                  <c:v>0.93700000000000006</c:v>
                </c:pt>
                <c:pt idx="1528">
                  <c:v>0.93799999999999994</c:v>
                </c:pt>
                <c:pt idx="1529">
                  <c:v>0.93799999999999994</c:v>
                </c:pt>
                <c:pt idx="1530">
                  <c:v>0.93799999999999994</c:v>
                </c:pt>
                <c:pt idx="1531">
                  <c:v>0.93799999999999994</c:v>
                </c:pt>
                <c:pt idx="1532">
                  <c:v>0.93799999999999994</c:v>
                </c:pt>
                <c:pt idx="1533">
                  <c:v>0.93799999999999994</c:v>
                </c:pt>
                <c:pt idx="1534">
                  <c:v>0.93799999999999994</c:v>
                </c:pt>
                <c:pt idx="1535">
                  <c:v>0.93899999999999995</c:v>
                </c:pt>
                <c:pt idx="1536">
                  <c:v>0.93899999999999995</c:v>
                </c:pt>
                <c:pt idx="1537">
                  <c:v>0.93899999999999995</c:v>
                </c:pt>
                <c:pt idx="1538">
                  <c:v>0.94</c:v>
                </c:pt>
                <c:pt idx="1539">
                  <c:v>0.94</c:v>
                </c:pt>
                <c:pt idx="1540">
                  <c:v>0.94</c:v>
                </c:pt>
                <c:pt idx="1541">
                  <c:v>0.94099999999999995</c:v>
                </c:pt>
                <c:pt idx="1542">
                  <c:v>0.94099999999999995</c:v>
                </c:pt>
                <c:pt idx="1543">
                  <c:v>0.94099999999999995</c:v>
                </c:pt>
                <c:pt idx="1544">
                  <c:v>0.94099999999999995</c:v>
                </c:pt>
                <c:pt idx="1545">
                  <c:v>0.94099999999999995</c:v>
                </c:pt>
                <c:pt idx="1546">
                  <c:v>0.94099999999999995</c:v>
                </c:pt>
                <c:pt idx="1547">
                  <c:v>0.94099999999999995</c:v>
                </c:pt>
                <c:pt idx="1548">
                  <c:v>0.94299999999999995</c:v>
                </c:pt>
                <c:pt idx="1549">
                  <c:v>0.94299999999999995</c:v>
                </c:pt>
                <c:pt idx="1550">
                  <c:v>0.94299999999999995</c:v>
                </c:pt>
                <c:pt idx="1551">
                  <c:v>0.94299999999999995</c:v>
                </c:pt>
                <c:pt idx="1552">
                  <c:v>0.94399999999999995</c:v>
                </c:pt>
                <c:pt idx="1553">
                  <c:v>0.94399999999999995</c:v>
                </c:pt>
                <c:pt idx="1554">
                  <c:v>0.94399999999999995</c:v>
                </c:pt>
                <c:pt idx="1555">
                  <c:v>0.94399999999999995</c:v>
                </c:pt>
                <c:pt idx="1556">
                  <c:v>0.94599999999999995</c:v>
                </c:pt>
                <c:pt idx="1557">
                  <c:v>0.94599999999999995</c:v>
                </c:pt>
                <c:pt idx="1558">
                  <c:v>0.94599999999999995</c:v>
                </c:pt>
                <c:pt idx="1559">
                  <c:v>0.94599999999999995</c:v>
                </c:pt>
                <c:pt idx="1560">
                  <c:v>0.94699999999999995</c:v>
                </c:pt>
                <c:pt idx="1561">
                  <c:v>0.94699999999999995</c:v>
                </c:pt>
                <c:pt idx="1562">
                  <c:v>0.94699999999999995</c:v>
                </c:pt>
                <c:pt idx="1563">
                  <c:v>0.94699999999999995</c:v>
                </c:pt>
                <c:pt idx="1564">
                  <c:v>0.94699999999999995</c:v>
                </c:pt>
                <c:pt idx="1565">
                  <c:v>0.94899999999999995</c:v>
                </c:pt>
                <c:pt idx="1566">
                  <c:v>0.94899999999999995</c:v>
                </c:pt>
                <c:pt idx="1567">
                  <c:v>0.94899999999999995</c:v>
                </c:pt>
                <c:pt idx="1568">
                  <c:v>0.94899999999999995</c:v>
                </c:pt>
                <c:pt idx="1569">
                  <c:v>0.95</c:v>
                </c:pt>
                <c:pt idx="1570">
                  <c:v>0.95099999999999996</c:v>
                </c:pt>
                <c:pt idx="1571">
                  <c:v>0.95099999999999996</c:v>
                </c:pt>
                <c:pt idx="1572">
                  <c:v>0.95099999999999996</c:v>
                </c:pt>
                <c:pt idx="1573">
                  <c:v>0.95099999999999996</c:v>
                </c:pt>
                <c:pt idx="1574">
                  <c:v>0.95099999999999996</c:v>
                </c:pt>
                <c:pt idx="1575">
                  <c:v>0.95199999999999996</c:v>
                </c:pt>
                <c:pt idx="1576">
                  <c:v>0.95199999999999996</c:v>
                </c:pt>
                <c:pt idx="1577">
                  <c:v>0.95199999999999996</c:v>
                </c:pt>
                <c:pt idx="1578">
                  <c:v>0.95199999999999996</c:v>
                </c:pt>
                <c:pt idx="1579">
                  <c:v>0.95199999999999996</c:v>
                </c:pt>
                <c:pt idx="1580">
                  <c:v>0.95199999999999996</c:v>
                </c:pt>
                <c:pt idx="1581">
                  <c:v>0.95199999999999996</c:v>
                </c:pt>
                <c:pt idx="1582">
                  <c:v>0.95199999999999996</c:v>
                </c:pt>
                <c:pt idx="1583">
                  <c:v>0.95199999999999996</c:v>
                </c:pt>
                <c:pt idx="1584">
                  <c:v>0.95299999999999996</c:v>
                </c:pt>
                <c:pt idx="1585">
                  <c:v>0.95499999999999996</c:v>
                </c:pt>
                <c:pt idx="1586">
                  <c:v>0.95499999999999996</c:v>
                </c:pt>
                <c:pt idx="1587">
                  <c:v>0.95499999999999996</c:v>
                </c:pt>
                <c:pt idx="1588">
                  <c:v>0.95499999999999996</c:v>
                </c:pt>
                <c:pt idx="1589">
                  <c:v>0.95499999999999996</c:v>
                </c:pt>
                <c:pt idx="1590">
                  <c:v>0.95499999999999996</c:v>
                </c:pt>
                <c:pt idx="1591">
                  <c:v>0.95599999999999996</c:v>
                </c:pt>
                <c:pt idx="1592">
                  <c:v>0.95599999999999996</c:v>
                </c:pt>
                <c:pt idx="1593">
                  <c:v>0.95599999999999996</c:v>
                </c:pt>
                <c:pt idx="1594">
                  <c:v>0.95599999999999996</c:v>
                </c:pt>
                <c:pt idx="1595">
                  <c:v>0.95599999999999996</c:v>
                </c:pt>
                <c:pt idx="1596">
                  <c:v>0.95599999999999996</c:v>
                </c:pt>
                <c:pt idx="1597">
                  <c:v>0.95699999999999996</c:v>
                </c:pt>
                <c:pt idx="1598">
                  <c:v>0.95699999999999996</c:v>
                </c:pt>
                <c:pt idx="1599">
                  <c:v>0.95699999999999996</c:v>
                </c:pt>
                <c:pt idx="1600">
                  <c:v>0.95699999999999996</c:v>
                </c:pt>
                <c:pt idx="1601">
                  <c:v>0.95699999999999996</c:v>
                </c:pt>
                <c:pt idx="1602">
                  <c:v>0.95699999999999996</c:v>
                </c:pt>
                <c:pt idx="1603">
                  <c:v>0.95699999999999996</c:v>
                </c:pt>
                <c:pt idx="1604">
                  <c:v>0.95799999999999996</c:v>
                </c:pt>
                <c:pt idx="1605">
                  <c:v>0.95799999999999996</c:v>
                </c:pt>
                <c:pt idx="1606">
                  <c:v>0.95799999999999996</c:v>
                </c:pt>
                <c:pt idx="1607">
                  <c:v>0.95799999999999996</c:v>
                </c:pt>
                <c:pt idx="1608">
                  <c:v>0.95799999999999996</c:v>
                </c:pt>
                <c:pt idx="1609">
                  <c:v>0.95899999999999996</c:v>
                </c:pt>
                <c:pt idx="1610">
                  <c:v>0.95899999999999996</c:v>
                </c:pt>
                <c:pt idx="1611">
                  <c:v>0.96</c:v>
                </c:pt>
                <c:pt idx="1612">
                  <c:v>0.96</c:v>
                </c:pt>
                <c:pt idx="1613">
                  <c:v>0.96</c:v>
                </c:pt>
                <c:pt idx="1614">
                  <c:v>0.96099999999999997</c:v>
                </c:pt>
                <c:pt idx="1615">
                  <c:v>0.96099999999999997</c:v>
                </c:pt>
                <c:pt idx="1616">
                  <c:v>0.96199999999999997</c:v>
                </c:pt>
                <c:pt idx="1617">
                  <c:v>0.96199999999999997</c:v>
                </c:pt>
                <c:pt idx="1618">
                  <c:v>0.96199999999999997</c:v>
                </c:pt>
                <c:pt idx="1619">
                  <c:v>0.96199999999999997</c:v>
                </c:pt>
                <c:pt idx="1620">
                  <c:v>0.96199999999999997</c:v>
                </c:pt>
                <c:pt idx="1621">
                  <c:v>0.96299999999999997</c:v>
                </c:pt>
                <c:pt idx="1622">
                  <c:v>0.96299999999999997</c:v>
                </c:pt>
                <c:pt idx="1623">
                  <c:v>0.96299999999999997</c:v>
                </c:pt>
                <c:pt idx="1624">
                  <c:v>0.96399999999999997</c:v>
                </c:pt>
                <c:pt idx="1625">
                  <c:v>0.96399999999999997</c:v>
                </c:pt>
                <c:pt idx="1626">
                  <c:v>0.96399999999999997</c:v>
                </c:pt>
                <c:pt idx="1627">
                  <c:v>0.96399999999999997</c:v>
                </c:pt>
                <c:pt idx="1628">
                  <c:v>0.96399999999999997</c:v>
                </c:pt>
                <c:pt idx="1629">
                  <c:v>0.96599999999999997</c:v>
                </c:pt>
                <c:pt idx="1630">
                  <c:v>0.96599999999999997</c:v>
                </c:pt>
                <c:pt idx="1631">
                  <c:v>0.96599999999999997</c:v>
                </c:pt>
                <c:pt idx="1632">
                  <c:v>0.96599999999999997</c:v>
                </c:pt>
                <c:pt idx="1633">
                  <c:v>0.96599999999999997</c:v>
                </c:pt>
                <c:pt idx="1634">
                  <c:v>0.96599999999999997</c:v>
                </c:pt>
                <c:pt idx="1635">
                  <c:v>0.96699999999999997</c:v>
                </c:pt>
                <c:pt idx="1636">
                  <c:v>0.96799999999999997</c:v>
                </c:pt>
                <c:pt idx="1637">
                  <c:v>0.96799999999999997</c:v>
                </c:pt>
                <c:pt idx="1638">
                  <c:v>0.96799999999999997</c:v>
                </c:pt>
                <c:pt idx="1639">
                  <c:v>0.96799999999999997</c:v>
                </c:pt>
                <c:pt idx="1640">
                  <c:v>0.96799999999999997</c:v>
                </c:pt>
                <c:pt idx="1641">
                  <c:v>0.96799999999999997</c:v>
                </c:pt>
                <c:pt idx="1642">
                  <c:v>0.96799999999999997</c:v>
                </c:pt>
                <c:pt idx="1643">
                  <c:v>0.96799999999999997</c:v>
                </c:pt>
                <c:pt idx="1644">
                  <c:v>0.96899999999999997</c:v>
                </c:pt>
                <c:pt idx="1645">
                  <c:v>0.96899999999999997</c:v>
                </c:pt>
                <c:pt idx="1646">
                  <c:v>0.96899999999999997</c:v>
                </c:pt>
                <c:pt idx="1647">
                  <c:v>0.96899999999999997</c:v>
                </c:pt>
                <c:pt idx="1648">
                  <c:v>0.97</c:v>
                </c:pt>
                <c:pt idx="1649">
                  <c:v>0.97</c:v>
                </c:pt>
                <c:pt idx="1650">
                  <c:v>0.97</c:v>
                </c:pt>
                <c:pt idx="1651">
                  <c:v>0.97099999999999997</c:v>
                </c:pt>
                <c:pt idx="1652">
                  <c:v>0.97099999999999997</c:v>
                </c:pt>
                <c:pt idx="1653">
                  <c:v>0.97099999999999997</c:v>
                </c:pt>
                <c:pt idx="1654">
                  <c:v>0.97099999999999997</c:v>
                </c:pt>
                <c:pt idx="1655">
                  <c:v>0.97099999999999997</c:v>
                </c:pt>
                <c:pt idx="1656">
                  <c:v>0.97199999999999998</c:v>
                </c:pt>
                <c:pt idx="1657">
                  <c:v>0.97199999999999998</c:v>
                </c:pt>
                <c:pt idx="1658">
                  <c:v>0.97199999999999998</c:v>
                </c:pt>
                <c:pt idx="1659">
                  <c:v>0.97199999999999998</c:v>
                </c:pt>
                <c:pt idx="1660">
                  <c:v>0.97299999999999998</c:v>
                </c:pt>
                <c:pt idx="1661">
                  <c:v>0.97299999999999998</c:v>
                </c:pt>
                <c:pt idx="1662">
                  <c:v>0.97299999999999998</c:v>
                </c:pt>
                <c:pt idx="1663">
                  <c:v>0.97299999999999998</c:v>
                </c:pt>
                <c:pt idx="1664">
                  <c:v>0.97299999999999998</c:v>
                </c:pt>
                <c:pt idx="1665">
                  <c:v>0.97399999999999998</c:v>
                </c:pt>
                <c:pt idx="1666">
                  <c:v>0.97399999999999998</c:v>
                </c:pt>
                <c:pt idx="1667">
                  <c:v>0.97399999999999998</c:v>
                </c:pt>
                <c:pt idx="1668">
                  <c:v>0.97399999999999998</c:v>
                </c:pt>
                <c:pt idx="1669">
                  <c:v>0.97399999999999998</c:v>
                </c:pt>
                <c:pt idx="1670">
                  <c:v>0.97499999999999998</c:v>
                </c:pt>
                <c:pt idx="1671">
                  <c:v>0.97499999999999998</c:v>
                </c:pt>
                <c:pt idx="1672">
                  <c:v>0.97499999999999998</c:v>
                </c:pt>
                <c:pt idx="1673">
                  <c:v>0.97499999999999998</c:v>
                </c:pt>
                <c:pt idx="1674">
                  <c:v>0.97499999999999998</c:v>
                </c:pt>
                <c:pt idx="1675">
                  <c:v>0.97599999999999998</c:v>
                </c:pt>
                <c:pt idx="1676">
                  <c:v>0.97599999999999998</c:v>
                </c:pt>
                <c:pt idx="1677">
                  <c:v>0.97599999999999998</c:v>
                </c:pt>
                <c:pt idx="1678">
                  <c:v>0.97599999999999998</c:v>
                </c:pt>
                <c:pt idx="1679">
                  <c:v>0.97599999999999998</c:v>
                </c:pt>
                <c:pt idx="1680">
                  <c:v>0.97599999999999998</c:v>
                </c:pt>
                <c:pt idx="1681">
                  <c:v>0.97699999999999998</c:v>
                </c:pt>
                <c:pt idx="1682">
                  <c:v>0.97699999999999998</c:v>
                </c:pt>
                <c:pt idx="1683">
                  <c:v>0.97699999999999998</c:v>
                </c:pt>
                <c:pt idx="1684">
                  <c:v>0.97799999999999998</c:v>
                </c:pt>
                <c:pt idx="1685">
                  <c:v>0.97799999999999998</c:v>
                </c:pt>
                <c:pt idx="1686">
                  <c:v>0.97799999999999998</c:v>
                </c:pt>
                <c:pt idx="1687">
                  <c:v>0.97899999999999998</c:v>
                </c:pt>
                <c:pt idx="1688">
                  <c:v>0.97899999999999998</c:v>
                </c:pt>
                <c:pt idx="1689">
                  <c:v>0.97899999999999998</c:v>
                </c:pt>
                <c:pt idx="1690">
                  <c:v>0.97899999999999998</c:v>
                </c:pt>
                <c:pt idx="1691">
                  <c:v>0.97899999999999998</c:v>
                </c:pt>
                <c:pt idx="1692">
                  <c:v>0.97899999999999998</c:v>
                </c:pt>
                <c:pt idx="1693">
                  <c:v>0.98</c:v>
                </c:pt>
                <c:pt idx="1694">
                  <c:v>0.98099999999999998</c:v>
                </c:pt>
                <c:pt idx="1695">
                  <c:v>0.98099999999999998</c:v>
                </c:pt>
                <c:pt idx="1696">
                  <c:v>0.98099999999999998</c:v>
                </c:pt>
                <c:pt idx="1697">
                  <c:v>0.98099999999999998</c:v>
                </c:pt>
                <c:pt idx="1698">
                  <c:v>0.98199999999999998</c:v>
                </c:pt>
                <c:pt idx="1699">
                  <c:v>0.98199999999999998</c:v>
                </c:pt>
                <c:pt idx="1700">
                  <c:v>0.98199999999999998</c:v>
                </c:pt>
                <c:pt idx="1701">
                  <c:v>0.98199999999999998</c:v>
                </c:pt>
                <c:pt idx="1702">
                  <c:v>0.98199999999999998</c:v>
                </c:pt>
                <c:pt idx="1703">
                  <c:v>0.98299999999999998</c:v>
                </c:pt>
                <c:pt idx="1704">
                  <c:v>0.98399999999999999</c:v>
                </c:pt>
                <c:pt idx="1705">
                  <c:v>0.98399999999999999</c:v>
                </c:pt>
                <c:pt idx="1706">
                  <c:v>0.98399999999999999</c:v>
                </c:pt>
                <c:pt idx="1707">
                  <c:v>0.98499999999999999</c:v>
                </c:pt>
                <c:pt idx="1708">
                  <c:v>0.98599999999999999</c:v>
                </c:pt>
                <c:pt idx="1709">
                  <c:v>0.98599999999999999</c:v>
                </c:pt>
                <c:pt idx="1710">
                  <c:v>0.98599999999999999</c:v>
                </c:pt>
                <c:pt idx="1711">
                  <c:v>0.98599999999999999</c:v>
                </c:pt>
                <c:pt idx="1712">
                  <c:v>0.98599999999999999</c:v>
                </c:pt>
                <c:pt idx="1713">
                  <c:v>0.98599999999999999</c:v>
                </c:pt>
                <c:pt idx="1714">
                  <c:v>0.98699999999999999</c:v>
                </c:pt>
                <c:pt idx="1715">
                  <c:v>0.98699999999999999</c:v>
                </c:pt>
                <c:pt idx="1716">
                  <c:v>0.98699999999999999</c:v>
                </c:pt>
                <c:pt idx="1717">
                  <c:v>0.98699999999999999</c:v>
                </c:pt>
                <c:pt idx="1718">
                  <c:v>0.98699999999999999</c:v>
                </c:pt>
                <c:pt idx="1719">
                  <c:v>0.98699999999999999</c:v>
                </c:pt>
                <c:pt idx="1720">
                  <c:v>0.98799999999999999</c:v>
                </c:pt>
                <c:pt idx="1721">
                  <c:v>0.98799999999999999</c:v>
                </c:pt>
                <c:pt idx="1722">
                  <c:v>0.98799999999999999</c:v>
                </c:pt>
                <c:pt idx="1723">
                  <c:v>0.98799999999999999</c:v>
                </c:pt>
                <c:pt idx="1724">
                  <c:v>0.98899999999999999</c:v>
                </c:pt>
                <c:pt idx="1725">
                  <c:v>0.98899999999999999</c:v>
                </c:pt>
                <c:pt idx="1726">
                  <c:v>0.98899999999999999</c:v>
                </c:pt>
                <c:pt idx="1727">
                  <c:v>0.98899999999999999</c:v>
                </c:pt>
                <c:pt idx="1728">
                  <c:v>0.98899999999999999</c:v>
                </c:pt>
                <c:pt idx="1729">
                  <c:v>0.99</c:v>
                </c:pt>
                <c:pt idx="1730">
                  <c:v>0.99</c:v>
                </c:pt>
                <c:pt idx="1731">
                  <c:v>0.99099999999999999</c:v>
                </c:pt>
                <c:pt idx="1732">
                  <c:v>0.99199999999999999</c:v>
                </c:pt>
                <c:pt idx="1733">
                  <c:v>0.995</c:v>
                </c:pt>
                <c:pt idx="1734">
                  <c:v>0.995</c:v>
                </c:pt>
                <c:pt idx="1735">
                  <c:v>0.995</c:v>
                </c:pt>
                <c:pt idx="1736">
                  <c:v>0.995</c:v>
                </c:pt>
                <c:pt idx="1737">
                  <c:v>0.995</c:v>
                </c:pt>
                <c:pt idx="1738">
                  <c:v>0.996</c:v>
                </c:pt>
                <c:pt idx="1739">
                  <c:v>0.997</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1.0009999999999999</c:v>
                </c:pt>
                <c:pt idx="1782">
                  <c:v>1.0009999999999999</c:v>
                </c:pt>
                <c:pt idx="1783">
                  <c:v>1.002</c:v>
                </c:pt>
                <c:pt idx="1784">
                  <c:v>1.002</c:v>
                </c:pt>
                <c:pt idx="1785">
                  <c:v>1.0029999999999999</c:v>
                </c:pt>
                <c:pt idx="1786">
                  <c:v>1.004</c:v>
                </c:pt>
                <c:pt idx="1787">
                  <c:v>1.0049999999999999</c:v>
                </c:pt>
                <c:pt idx="1788">
                  <c:v>1.006</c:v>
                </c:pt>
                <c:pt idx="1789">
                  <c:v>1.0069999999999999</c:v>
                </c:pt>
                <c:pt idx="1790">
                  <c:v>1.0069999999999999</c:v>
                </c:pt>
                <c:pt idx="1791">
                  <c:v>1.008</c:v>
                </c:pt>
                <c:pt idx="1792">
                  <c:v>1.008</c:v>
                </c:pt>
                <c:pt idx="1793">
                  <c:v>1.008</c:v>
                </c:pt>
                <c:pt idx="1794">
                  <c:v>1.008</c:v>
                </c:pt>
                <c:pt idx="1795">
                  <c:v>1.0089999999999999</c:v>
                </c:pt>
                <c:pt idx="1796">
                  <c:v>1.0089999999999999</c:v>
                </c:pt>
                <c:pt idx="1797">
                  <c:v>1.0089999999999999</c:v>
                </c:pt>
                <c:pt idx="1798">
                  <c:v>1.01</c:v>
                </c:pt>
                <c:pt idx="1799">
                  <c:v>1.01</c:v>
                </c:pt>
                <c:pt idx="1800">
                  <c:v>1.0109999999999999</c:v>
                </c:pt>
                <c:pt idx="1801">
                  <c:v>1.0109999999999999</c:v>
                </c:pt>
                <c:pt idx="1802">
                  <c:v>1.012</c:v>
                </c:pt>
                <c:pt idx="1803">
                  <c:v>1.0129999999999999</c:v>
                </c:pt>
                <c:pt idx="1804">
                  <c:v>1.014</c:v>
                </c:pt>
                <c:pt idx="1805">
                  <c:v>1.014</c:v>
                </c:pt>
                <c:pt idx="1806">
                  <c:v>1.0149999999999999</c:v>
                </c:pt>
                <c:pt idx="1807">
                  <c:v>1.0149999999999999</c:v>
                </c:pt>
                <c:pt idx="1808">
                  <c:v>1.016</c:v>
                </c:pt>
                <c:pt idx="1809">
                  <c:v>1.016</c:v>
                </c:pt>
                <c:pt idx="1810">
                  <c:v>1.0169999999999999</c:v>
                </c:pt>
                <c:pt idx="1811">
                  <c:v>1.0169999999999999</c:v>
                </c:pt>
                <c:pt idx="1812">
                  <c:v>1.0169999999999999</c:v>
                </c:pt>
                <c:pt idx="1813">
                  <c:v>1.018</c:v>
                </c:pt>
                <c:pt idx="1814">
                  <c:v>1.0189999999999999</c:v>
                </c:pt>
                <c:pt idx="1815">
                  <c:v>1.0189999999999999</c:v>
                </c:pt>
                <c:pt idx="1816">
                  <c:v>1.0189999999999999</c:v>
                </c:pt>
                <c:pt idx="1817">
                  <c:v>1.0189999999999999</c:v>
                </c:pt>
                <c:pt idx="1818">
                  <c:v>1.02</c:v>
                </c:pt>
                <c:pt idx="1819">
                  <c:v>1.02</c:v>
                </c:pt>
                <c:pt idx="1820">
                  <c:v>1.02</c:v>
                </c:pt>
                <c:pt idx="1821">
                  <c:v>1.02</c:v>
                </c:pt>
                <c:pt idx="1822">
                  <c:v>1.02</c:v>
                </c:pt>
                <c:pt idx="1823">
                  <c:v>1.0209999999999999</c:v>
                </c:pt>
                <c:pt idx="1824">
                  <c:v>1.022</c:v>
                </c:pt>
                <c:pt idx="1825">
                  <c:v>1.022</c:v>
                </c:pt>
                <c:pt idx="1826">
                  <c:v>1.022</c:v>
                </c:pt>
                <c:pt idx="1827">
                  <c:v>1.022</c:v>
                </c:pt>
                <c:pt idx="1828">
                  <c:v>1.0229999999999999</c:v>
                </c:pt>
                <c:pt idx="1829">
                  <c:v>1.024</c:v>
                </c:pt>
                <c:pt idx="1830">
                  <c:v>1.024</c:v>
                </c:pt>
                <c:pt idx="1831">
                  <c:v>1.0249999999999999</c:v>
                </c:pt>
                <c:pt idx="1832">
                  <c:v>1.0249999999999999</c:v>
                </c:pt>
                <c:pt idx="1833">
                  <c:v>1.026</c:v>
                </c:pt>
                <c:pt idx="1834">
                  <c:v>1.0269999999999999</c:v>
                </c:pt>
                <c:pt idx="1835">
                  <c:v>1.0269999999999999</c:v>
                </c:pt>
                <c:pt idx="1836">
                  <c:v>1.028</c:v>
                </c:pt>
                <c:pt idx="1837">
                  <c:v>1.028</c:v>
                </c:pt>
                <c:pt idx="1838">
                  <c:v>1.0289999999999999</c:v>
                </c:pt>
                <c:pt idx="1839">
                  <c:v>1.0289999999999999</c:v>
                </c:pt>
                <c:pt idx="1840">
                  <c:v>1.0289999999999999</c:v>
                </c:pt>
                <c:pt idx="1841">
                  <c:v>1.03</c:v>
                </c:pt>
                <c:pt idx="1842">
                  <c:v>1.0309999999999999</c:v>
                </c:pt>
                <c:pt idx="1843">
                  <c:v>1.032</c:v>
                </c:pt>
                <c:pt idx="1844">
                  <c:v>1.032</c:v>
                </c:pt>
                <c:pt idx="1845">
                  <c:v>1.032</c:v>
                </c:pt>
                <c:pt idx="1846">
                  <c:v>1.0329999999999999</c:v>
                </c:pt>
                <c:pt idx="1847">
                  <c:v>1.0329999999999999</c:v>
                </c:pt>
                <c:pt idx="1848">
                  <c:v>1.034</c:v>
                </c:pt>
                <c:pt idx="1849">
                  <c:v>1.034</c:v>
                </c:pt>
                <c:pt idx="1850">
                  <c:v>1.034</c:v>
                </c:pt>
                <c:pt idx="1851">
                  <c:v>1.034</c:v>
                </c:pt>
                <c:pt idx="1852">
                  <c:v>1.034</c:v>
                </c:pt>
                <c:pt idx="1853">
                  <c:v>1.0349999999999999</c:v>
                </c:pt>
                <c:pt idx="1854">
                  <c:v>1.0349999999999999</c:v>
                </c:pt>
                <c:pt idx="1855">
                  <c:v>1.036</c:v>
                </c:pt>
                <c:pt idx="1856">
                  <c:v>1.036</c:v>
                </c:pt>
                <c:pt idx="1857">
                  <c:v>1.0369999999999999</c:v>
                </c:pt>
                <c:pt idx="1858">
                  <c:v>1.0409999999999999</c:v>
                </c:pt>
                <c:pt idx="1859">
                  <c:v>1.0409999999999999</c:v>
                </c:pt>
                <c:pt idx="1860">
                  <c:v>1.042</c:v>
                </c:pt>
                <c:pt idx="1861">
                  <c:v>1.042</c:v>
                </c:pt>
                <c:pt idx="1862">
                  <c:v>1.0429999999999999</c:v>
                </c:pt>
                <c:pt idx="1863">
                  <c:v>1.0429999999999999</c:v>
                </c:pt>
                <c:pt idx="1864">
                  <c:v>1.0429999999999999</c:v>
                </c:pt>
                <c:pt idx="1865">
                  <c:v>1.044</c:v>
                </c:pt>
                <c:pt idx="1866">
                  <c:v>1.046</c:v>
                </c:pt>
                <c:pt idx="1867">
                  <c:v>1.046</c:v>
                </c:pt>
                <c:pt idx="1868">
                  <c:v>1.0469999999999999</c:v>
                </c:pt>
                <c:pt idx="1869">
                  <c:v>1.0489999999999999</c:v>
                </c:pt>
                <c:pt idx="1870">
                  <c:v>1.0489999999999999</c:v>
                </c:pt>
                <c:pt idx="1871">
                  <c:v>1.05</c:v>
                </c:pt>
                <c:pt idx="1872">
                  <c:v>1.0509999999999999</c:v>
                </c:pt>
                <c:pt idx="1873">
                  <c:v>1.054</c:v>
                </c:pt>
                <c:pt idx="1874">
                  <c:v>1.0549999999999999</c:v>
                </c:pt>
                <c:pt idx="1875">
                  <c:v>1.056</c:v>
                </c:pt>
                <c:pt idx="1876">
                  <c:v>1.0580000000000001</c:v>
                </c:pt>
                <c:pt idx="1877">
                  <c:v>1.0580000000000001</c:v>
                </c:pt>
                <c:pt idx="1878">
                  <c:v>1.0589999999999999</c:v>
                </c:pt>
                <c:pt idx="1879">
                  <c:v>1.0589999999999999</c:v>
                </c:pt>
                <c:pt idx="1880">
                  <c:v>1.06</c:v>
                </c:pt>
                <c:pt idx="1881">
                  <c:v>1.0609999999999999</c:v>
                </c:pt>
                <c:pt idx="1882">
                  <c:v>1.0620000000000001</c:v>
                </c:pt>
                <c:pt idx="1883">
                  <c:v>1.0629999999999999</c:v>
                </c:pt>
                <c:pt idx="1884">
                  <c:v>1.0649999999999999</c:v>
                </c:pt>
                <c:pt idx="1885">
                  <c:v>1.0649999999999999</c:v>
                </c:pt>
                <c:pt idx="1886">
                  <c:v>1.0669999999999999</c:v>
                </c:pt>
                <c:pt idx="1887">
                  <c:v>1.0669999999999999</c:v>
                </c:pt>
                <c:pt idx="1888">
                  <c:v>1.0680000000000001</c:v>
                </c:pt>
                <c:pt idx="1889">
                  <c:v>1.069</c:v>
                </c:pt>
                <c:pt idx="1890">
                  <c:v>1.071</c:v>
                </c:pt>
                <c:pt idx="1891">
                  <c:v>1.071</c:v>
                </c:pt>
                <c:pt idx="1892">
                  <c:v>1.0720000000000001</c:v>
                </c:pt>
                <c:pt idx="1893">
                  <c:v>1.073</c:v>
                </c:pt>
                <c:pt idx="1894">
                  <c:v>1.073</c:v>
                </c:pt>
                <c:pt idx="1895">
                  <c:v>1.075</c:v>
                </c:pt>
                <c:pt idx="1896">
                  <c:v>1.075</c:v>
                </c:pt>
                <c:pt idx="1897">
                  <c:v>1.077</c:v>
                </c:pt>
                <c:pt idx="1898">
                  <c:v>1.0780000000000001</c:v>
                </c:pt>
                <c:pt idx="1899">
                  <c:v>1.083</c:v>
                </c:pt>
                <c:pt idx="1900">
                  <c:v>1.083</c:v>
                </c:pt>
                <c:pt idx="1901">
                  <c:v>1.0840000000000001</c:v>
                </c:pt>
                <c:pt idx="1902">
                  <c:v>1.0840000000000001</c:v>
                </c:pt>
                <c:pt idx="1903">
                  <c:v>1.085</c:v>
                </c:pt>
                <c:pt idx="1904">
                  <c:v>1.087</c:v>
                </c:pt>
                <c:pt idx="1905">
                  <c:v>1.087</c:v>
                </c:pt>
                <c:pt idx="1906">
                  <c:v>1.091</c:v>
                </c:pt>
                <c:pt idx="1907">
                  <c:v>1.091</c:v>
                </c:pt>
                <c:pt idx="1908">
                  <c:v>1.091</c:v>
                </c:pt>
                <c:pt idx="1909">
                  <c:v>1.0920000000000001</c:v>
                </c:pt>
                <c:pt idx="1910">
                  <c:v>1.093</c:v>
                </c:pt>
                <c:pt idx="1911">
                  <c:v>1.093</c:v>
                </c:pt>
                <c:pt idx="1912">
                  <c:v>1.093</c:v>
                </c:pt>
                <c:pt idx="1913">
                  <c:v>1.0940000000000001</c:v>
                </c:pt>
                <c:pt idx="1914">
                  <c:v>1.095</c:v>
                </c:pt>
                <c:pt idx="1915">
                  <c:v>1.095</c:v>
                </c:pt>
                <c:pt idx="1916">
                  <c:v>1.095</c:v>
                </c:pt>
                <c:pt idx="1917">
                  <c:v>1.095</c:v>
                </c:pt>
                <c:pt idx="1918">
                  <c:v>1.097</c:v>
                </c:pt>
                <c:pt idx="1919">
                  <c:v>1.0980000000000001</c:v>
                </c:pt>
                <c:pt idx="1920">
                  <c:v>1.099</c:v>
                </c:pt>
                <c:pt idx="1921">
                  <c:v>1.1000000000000001</c:v>
                </c:pt>
                <c:pt idx="1922">
                  <c:v>1.1000000000000001</c:v>
                </c:pt>
                <c:pt idx="1923">
                  <c:v>1.101</c:v>
                </c:pt>
                <c:pt idx="1924">
                  <c:v>1.101</c:v>
                </c:pt>
                <c:pt idx="1925">
                  <c:v>1.103</c:v>
                </c:pt>
                <c:pt idx="1926">
                  <c:v>1.103</c:v>
                </c:pt>
                <c:pt idx="1927">
                  <c:v>1.103</c:v>
                </c:pt>
                <c:pt idx="1928">
                  <c:v>1.103</c:v>
                </c:pt>
                <c:pt idx="1929">
                  <c:v>1.1040000000000001</c:v>
                </c:pt>
                <c:pt idx="1930">
                  <c:v>1.105</c:v>
                </c:pt>
                <c:pt idx="1931">
                  <c:v>1.105</c:v>
                </c:pt>
                <c:pt idx="1932">
                  <c:v>1.1060000000000001</c:v>
                </c:pt>
                <c:pt idx="1933">
                  <c:v>1.1060000000000001</c:v>
                </c:pt>
                <c:pt idx="1934">
                  <c:v>1.1060000000000001</c:v>
                </c:pt>
                <c:pt idx="1935">
                  <c:v>1.1100000000000001</c:v>
                </c:pt>
                <c:pt idx="1936">
                  <c:v>1.111</c:v>
                </c:pt>
                <c:pt idx="1937">
                  <c:v>1.111</c:v>
                </c:pt>
                <c:pt idx="1938">
                  <c:v>1.1140000000000001</c:v>
                </c:pt>
                <c:pt idx="1939">
                  <c:v>1.115</c:v>
                </c:pt>
                <c:pt idx="1940">
                  <c:v>1.1160000000000001</c:v>
                </c:pt>
                <c:pt idx="1941">
                  <c:v>1.1180000000000001</c:v>
                </c:pt>
                <c:pt idx="1942">
                  <c:v>1.1180000000000001</c:v>
                </c:pt>
                <c:pt idx="1943">
                  <c:v>1.1180000000000001</c:v>
                </c:pt>
                <c:pt idx="1944">
                  <c:v>1.119</c:v>
                </c:pt>
                <c:pt idx="1945">
                  <c:v>1.1200000000000001</c:v>
                </c:pt>
                <c:pt idx="1946">
                  <c:v>1.123</c:v>
                </c:pt>
                <c:pt idx="1947">
                  <c:v>1.125</c:v>
                </c:pt>
                <c:pt idx="1948">
                  <c:v>1.1259999999999999</c:v>
                </c:pt>
                <c:pt idx="1949">
                  <c:v>1.133</c:v>
                </c:pt>
                <c:pt idx="1950">
                  <c:v>1.135</c:v>
                </c:pt>
                <c:pt idx="1951">
                  <c:v>1.1359999999999999</c:v>
                </c:pt>
                <c:pt idx="1952">
                  <c:v>1.1359999999999999</c:v>
                </c:pt>
                <c:pt idx="1953">
                  <c:v>1.1379999999999999</c:v>
                </c:pt>
                <c:pt idx="1954">
                  <c:v>1.1399999999999999</c:v>
                </c:pt>
                <c:pt idx="1955">
                  <c:v>1.143</c:v>
                </c:pt>
                <c:pt idx="1956">
                  <c:v>1.145</c:v>
                </c:pt>
                <c:pt idx="1957">
                  <c:v>1.1519999999999999</c:v>
                </c:pt>
                <c:pt idx="1958">
                  <c:v>1.153</c:v>
                </c:pt>
                <c:pt idx="1959">
                  <c:v>1.1539999999999999</c:v>
                </c:pt>
                <c:pt idx="1960">
                  <c:v>1.155</c:v>
                </c:pt>
                <c:pt idx="1961">
                  <c:v>1.1579999999999999</c:v>
                </c:pt>
                <c:pt idx="1962">
                  <c:v>1.1599999999999999</c:v>
                </c:pt>
                <c:pt idx="1963">
                  <c:v>1.1599999999999999</c:v>
                </c:pt>
                <c:pt idx="1964">
                  <c:v>1.167</c:v>
                </c:pt>
                <c:pt idx="1965">
                  <c:v>1.167</c:v>
                </c:pt>
                <c:pt idx="1966">
                  <c:v>1.17</c:v>
                </c:pt>
                <c:pt idx="1967">
                  <c:v>1.1719999999999999</c:v>
                </c:pt>
                <c:pt idx="1968">
                  <c:v>1.1719999999999999</c:v>
                </c:pt>
                <c:pt idx="1969">
                  <c:v>1.173</c:v>
                </c:pt>
                <c:pt idx="1970">
                  <c:v>1.1759999999999999</c:v>
                </c:pt>
                <c:pt idx="1971">
                  <c:v>1.1759999999999999</c:v>
                </c:pt>
                <c:pt idx="1972">
                  <c:v>1.179</c:v>
                </c:pt>
                <c:pt idx="1973">
                  <c:v>1.179</c:v>
                </c:pt>
                <c:pt idx="1974">
                  <c:v>1.18</c:v>
                </c:pt>
                <c:pt idx="1975">
                  <c:v>1.18</c:v>
                </c:pt>
                <c:pt idx="1976">
                  <c:v>1.181</c:v>
                </c:pt>
                <c:pt idx="1977">
                  <c:v>1.1819999999999999</c:v>
                </c:pt>
                <c:pt idx="1978">
                  <c:v>1.1839999999999999</c:v>
                </c:pt>
                <c:pt idx="1979">
                  <c:v>1.1850000000000001</c:v>
                </c:pt>
                <c:pt idx="1980">
                  <c:v>1.1859999999999999</c:v>
                </c:pt>
                <c:pt idx="1981">
                  <c:v>1.1870000000000001</c:v>
                </c:pt>
                <c:pt idx="1982">
                  <c:v>1.1879999999999999</c:v>
                </c:pt>
                <c:pt idx="1983">
                  <c:v>1.1890000000000001</c:v>
                </c:pt>
                <c:pt idx="1984">
                  <c:v>1.1919999999999999</c:v>
                </c:pt>
                <c:pt idx="1985">
                  <c:v>1.1930000000000001</c:v>
                </c:pt>
                <c:pt idx="1986">
                  <c:v>1.1990000000000001</c:v>
                </c:pt>
                <c:pt idx="1987">
                  <c:v>1.2</c:v>
                </c:pt>
                <c:pt idx="1988">
                  <c:v>1.2</c:v>
                </c:pt>
                <c:pt idx="1989">
                  <c:v>1.2</c:v>
                </c:pt>
                <c:pt idx="1990">
                  <c:v>1.202</c:v>
                </c:pt>
                <c:pt idx="1991">
                  <c:v>1.202</c:v>
                </c:pt>
                <c:pt idx="1992">
                  <c:v>1.202</c:v>
                </c:pt>
                <c:pt idx="1993">
                  <c:v>1.206</c:v>
                </c:pt>
                <c:pt idx="1994">
                  <c:v>1.212</c:v>
                </c:pt>
                <c:pt idx="1995">
                  <c:v>1.2170000000000001</c:v>
                </c:pt>
                <c:pt idx="1996">
                  <c:v>1.22</c:v>
                </c:pt>
                <c:pt idx="1997">
                  <c:v>1.2270000000000001</c:v>
                </c:pt>
                <c:pt idx="1998">
                  <c:v>1.228</c:v>
                </c:pt>
                <c:pt idx="1999">
                  <c:v>1.2290000000000001</c:v>
                </c:pt>
                <c:pt idx="2000">
                  <c:v>1.2310000000000001</c:v>
                </c:pt>
                <c:pt idx="2001">
                  <c:v>1.2310000000000001</c:v>
                </c:pt>
                <c:pt idx="2002">
                  <c:v>1.2330000000000001</c:v>
                </c:pt>
                <c:pt idx="2003">
                  <c:v>1.2350000000000001</c:v>
                </c:pt>
                <c:pt idx="2004">
                  <c:v>1.238</c:v>
                </c:pt>
                <c:pt idx="2005">
                  <c:v>1.238</c:v>
                </c:pt>
                <c:pt idx="2006">
                  <c:v>1.244</c:v>
                </c:pt>
                <c:pt idx="2007">
                  <c:v>1.2450000000000001</c:v>
                </c:pt>
                <c:pt idx="2008">
                  <c:v>1.2470000000000001</c:v>
                </c:pt>
                <c:pt idx="2009">
                  <c:v>1.248</c:v>
                </c:pt>
                <c:pt idx="2010">
                  <c:v>1.25</c:v>
                </c:pt>
                <c:pt idx="2011">
                  <c:v>1.25</c:v>
                </c:pt>
                <c:pt idx="2012">
                  <c:v>1.25</c:v>
                </c:pt>
                <c:pt idx="2013">
                  <c:v>1.25</c:v>
                </c:pt>
                <c:pt idx="2014">
                  <c:v>1.25</c:v>
                </c:pt>
                <c:pt idx="2015">
                  <c:v>1.26</c:v>
                </c:pt>
                <c:pt idx="2016">
                  <c:v>1.2609999999999999</c:v>
                </c:pt>
                <c:pt idx="2017">
                  <c:v>1.262</c:v>
                </c:pt>
                <c:pt idx="2018">
                  <c:v>1.262</c:v>
                </c:pt>
                <c:pt idx="2019">
                  <c:v>1.2629999999999999</c:v>
                </c:pt>
                <c:pt idx="2020">
                  <c:v>1.2729999999999999</c:v>
                </c:pt>
                <c:pt idx="2021">
                  <c:v>1.2729999999999999</c:v>
                </c:pt>
                <c:pt idx="2022">
                  <c:v>1.2729999999999999</c:v>
                </c:pt>
                <c:pt idx="2023">
                  <c:v>1.276</c:v>
                </c:pt>
                <c:pt idx="2024">
                  <c:v>1.278</c:v>
                </c:pt>
                <c:pt idx="2025">
                  <c:v>1.282</c:v>
                </c:pt>
                <c:pt idx="2026">
                  <c:v>1.286</c:v>
                </c:pt>
                <c:pt idx="2027">
                  <c:v>1.286</c:v>
                </c:pt>
                <c:pt idx="2028">
                  <c:v>1.29</c:v>
                </c:pt>
                <c:pt idx="2029">
                  <c:v>1.2909999999999999</c:v>
                </c:pt>
                <c:pt idx="2030">
                  <c:v>1.2949999999999999</c:v>
                </c:pt>
                <c:pt idx="2031">
                  <c:v>1.298</c:v>
                </c:pt>
                <c:pt idx="2032">
                  <c:v>1.3029999999999999</c:v>
                </c:pt>
                <c:pt idx="2033">
                  <c:v>1.304</c:v>
                </c:pt>
                <c:pt idx="2034">
                  <c:v>1.3069999999999999</c:v>
                </c:pt>
                <c:pt idx="2035">
                  <c:v>1.3109999999999999</c:v>
                </c:pt>
                <c:pt idx="2036">
                  <c:v>1.333</c:v>
                </c:pt>
                <c:pt idx="2037">
                  <c:v>1.34</c:v>
                </c:pt>
                <c:pt idx="2038">
                  <c:v>1.343</c:v>
                </c:pt>
                <c:pt idx="2039">
                  <c:v>1.349</c:v>
                </c:pt>
                <c:pt idx="2040">
                  <c:v>1.355</c:v>
                </c:pt>
                <c:pt idx="2041">
                  <c:v>1.37</c:v>
                </c:pt>
                <c:pt idx="2042">
                  <c:v>1.371</c:v>
                </c:pt>
                <c:pt idx="2043">
                  <c:v>1.373</c:v>
                </c:pt>
                <c:pt idx="2044">
                  <c:v>1.375</c:v>
                </c:pt>
                <c:pt idx="2045">
                  <c:v>1.379</c:v>
                </c:pt>
                <c:pt idx="2046">
                  <c:v>1.381</c:v>
                </c:pt>
                <c:pt idx="2047">
                  <c:v>1.3859999999999999</c:v>
                </c:pt>
                <c:pt idx="2048">
                  <c:v>1.3959999999999999</c:v>
                </c:pt>
                <c:pt idx="2049">
                  <c:v>1.4</c:v>
                </c:pt>
                <c:pt idx="2050">
                  <c:v>1.4</c:v>
                </c:pt>
                <c:pt idx="2051">
                  <c:v>1.409</c:v>
                </c:pt>
                <c:pt idx="2052">
                  <c:v>1.413</c:v>
                </c:pt>
                <c:pt idx="2053">
                  <c:v>1.417</c:v>
                </c:pt>
                <c:pt idx="2054">
                  <c:v>1.419</c:v>
                </c:pt>
                <c:pt idx="2055">
                  <c:v>1.42</c:v>
                </c:pt>
                <c:pt idx="2056">
                  <c:v>1.4259999999999999</c:v>
                </c:pt>
                <c:pt idx="2057">
                  <c:v>1.4279999999999999</c:v>
                </c:pt>
                <c:pt idx="2058">
                  <c:v>1.4330000000000001</c:v>
                </c:pt>
                <c:pt idx="2059">
                  <c:v>1.4359999999999999</c:v>
                </c:pt>
                <c:pt idx="2060">
                  <c:v>1.4390000000000001</c:v>
                </c:pt>
                <c:pt idx="2061">
                  <c:v>1.4470000000000001</c:v>
                </c:pt>
                <c:pt idx="2062">
                  <c:v>1.4490000000000001</c:v>
                </c:pt>
                <c:pt idx="2063">
                  <c:v>1.45</c:v>
                </c:pt>
                <c:pt idx="2064">
                  <c:v>1.452</c:v>
                </c:pt>
                <c:pt idx="2065">
                  <c:v>1.454</c:v>
                </c:pt>
                <c:pt idx="2066">
                  <c:v>1.456</c:v>
                </c:pt>
                <c:pt idx="2067">
                  <c:v>1.462</c:v>
                </c:pt>
                <c:pt idx="2068">
                  <c:v>1.4670000000000001</c:v>
                </c:pt>
                <c:pt idx="2069">
                  <c:v>1.486</c:v>
                </c:pt>
                <c:pt idx="2070">
                  <c:v>1.5</c:v>
                </c:pt>
                <c:pt idx="2071">
                  <c:v>1.524</c:v>
                </c:pt>
                <c:pt idx="2072">
                  <c:v>1.5289999999999999</c:v>
                </c:pt>
                <c:pt idx="2073">
                  <c:v>1.5449999999999999</c:v>
                </c:pt>
                <c:pt idx="2074">
                  <c:v>1.5469999999999999</c:v>
                </c:pt>
                <c:pt idx="2075">
                  <c:v>1.556</c:v>
                </c:pt>
                <c:pt idx="2076">
                  <c:v>1.5589999999999999</c:v>
                </c:pt>
                <c:pt idx="2077">
                  <c:v>1.5609999999999999</c:v>
                </c:pt>
                <c:pt idx="2078">
                  <c:v>1.5620000000000001</c:v>
                </c:pt>
                <c:pt idx="2079">
                  <c:v>1.5680000000000001</c:v>
                </c:pt>
                <c:pt idx="2080">
                  <c:v>1.571</c:v>
                </c:pt>
                <c:pt idx="2081">
                  <c:v>1.571</c:v>
                </c:pt>
                <c:pt idx="2082">
                  <c:v>1.577</c:v>
                </c:pt>
                <c:pt idx="2083">
                  <c:v>1.5780000000000001</c:v>
                </c:pt>
                <c:pt idx="2084">
                  <c:v>1.5780000000000001</c:v>
                </c:pt>
                <c:pt idx="2085">
                  <c:v>1.581</c:v>
                </c:pt>
                <c:pt idx="2086">
                  <c:v>1.587</c:v>
                </c:pt>
                <c:pt idx="2087">
                  <c:v>1.6</c:v>
                </c:pt>
                <c:pt idx="2088">
                  <c:v>1.615</c:v>
                </c:pt>
                <c:pt idx="2089">
                  <c:v>1.621</c:v>
                </c:pt>
                <c:pt idx="2090">
                  <c:v>1.6419999999999999</c:v>
                </c:pt>
                <c:pt idx="2091">
                  <c:v>1.6739999999999999</c:v>
                </c:pt>
                <c:pt idx="2092">
                  <c:v>1.68</c:v>
                </c:pt>
                <c:pt idx="2093">
                  <c:v>1.7070000000000001</c:v>
                </c:pt>
                <c:pt idx="2094">
                  <c:v>1.7210000000000001</c:v>
                </c:pt>
                <c:pt idx="2095">
                  <c:v>1.75</c:v>
                </c:pt>
                <c:pt idx="2096">
                  <c:v>1.7569999999999999</c:v>
                </c:pt>
                <c:pt idx="2097">
                  <c:v>1.778</c:v>
                </c:pt>
                <c:pt idx="2098">
                  <c:v>1.786</c:v>
                </c:pt>
                <c:pt idx="2099">
                  <c:v>1.819</c:v>
                </c:pt>
                <c:pt idx="2100">
                  <c:v>1.8420000000000001</c:v>
                </c:pt>
                <c:pt idx="2101">
                  <c:v>1.8520000000000001</c:v>
                </c:pt>
                <c:pt idx="2102">
                  <c:v>1.857</c:v>
                </c:pt>
                <c:pt idx="2103">
                  <c:v>1.881</c:v>
                </c:pt>
                <c:pt idx="2104">
                  <c:v>1.9059999999999999</c:v>
                </c:pt>
                <c:pt idx="2105">
                  <c:v>1.909</c:v>
                </c:pt>
                <c:pt idx="2106">
                  <c:v>1.9119999999999999</c:v>
                </c:pt>
                <c:pt idx="2107">
                  <c:v>1.9379999999999999</c:v>
                </c:pt>
                <c:pt idx="2108">
                  <c:v>1.9419999999999999</c:v>
                </c:pt>
                <c:pt idx="2109">
                  <c:v>2</c:v>
                </c:pt>
                <c:pt idx="2110">
                  <c:v>2</c:v>
                </c:pt>
                <c:pt idx="2111">
                  <c:v>2</c:v>
                </c:pt>
                <c:pt idx="2112">
                  <c:v>2.0089999999999999</c:v>
                </c:pt>
                <c:pt idx="2113">
                  <c:v>2.052</c:v>
                </c:pt>
                <c:pt idx="2114">
                  <c:v>2.0670000000000002</c:v>
                </c:pt>
                <c:pt idx="2115">
                  <c:v>2.1219999999999999</c:v>
                </c:pt>
                <c:pt idx="2116">
                  <c:v>2.125</c:v>
                </c:pt>
                <c:pt idx="2117">
                  <c:v>2.1280000000000001</c:v>
                </c:pt>
                <c:pt idx="2118">
                  <c:v>2.1509999999999998</c:v>
                </c:pt>
                <c:pt idx="2119">
                  <c:v>2.1629999999999998</c:v>
                </c:pt>
                <c:pt idx="2120">
                  <c:v>2.194</c:v>
                </c:pt>
                <c:pt idx="2121">
                  <c:v>2.2160000000000002</c:v>
                </c:pt>
                <c:pt idx="2122">
                  <c:v>2.2400000000000002</c:v>
                </c:pt>
                <c:pt idx="2123">
                  <c:v>2.25</c:v>
                </c:pt>
                <c:pt idx="2124">
                  <c:v>2.286</c:v>
                </c:pt>
                <c:pt idx="2125">
                  <c:v>2.3039999999999998</c:v>
                </c:pt>
                <c:pt idx="2126">
                  <c:v>2.3159999999999998</c:v>
                </c:pt>
                <c:pt idx="2127">
                  <c:v>2.3210000000000002</c:v>
                </c:pt>
                <c:pt idx="2128">
                  <c:v>2.4129999999999998</c:v>
                </c:pt>
                <c:pt idx="2129">
                  <c:v>2.4620000000000002</c:v>
                </c:pt>
                <c:pt idx="2130">
                  <c:v>2.5259999999999998</c:v>
                </c:pt>
                <c:pt idx="2131">
                  <c:v>2.5680000000000001</c:v>
                </c:pt>
                <c:pt idx="2132">
                  <c:v>2.625</c:v>
                </c:pt>
                <c:pt idx="2133">
                  <c:v>2.6259999999999999</c:v>
                </c:pt>
                <c:pt idx="2134">
                  <c:v>2.6520000000000001</c:v>
                </c:pt>
                <c:pt idx="2135">
                  <c:v>2.6909999999999998</c:v>
                </c:pt>
                <c:pt idx="2136">
                  <c:v>2.7389999999999999</c:v>
                </c:pt>
                <c:pt idx="2137">
                  <c:v>2.8</c:v>
                </c:pt>
                <c:pt idx="2138">
                  <c:v>2.8959999999999999</c:v>
                </c:pt>
                <c:pt idx="2139">
                  <c:v>2.9380000000000002</c:v>
                </c:pt>
                <c:pt idx="2140">
                  <c:v>3</c:v>
                </c:pt>
                <c:pt idx="2141">
                  <c:v>3.0739999999999998</c:v>
                </c:pt>
                <c:pt idx="2142">
                  <c:v>3.214</c:v>
                </c:pt>
                <c:pt idx="2143">
                  <c:v>3.214</c:v>
                </c:pt>
                <c:pt idx="2144">
                  <c:v>3.3010000000000002</c:v>
                </c:pt>
                <c:pt idx="2145">
                  <c:v>3.3330000000000002</c:v>
                </c:pt>
                <c:pt idx="2146">
                  <c:v>3.4</c:v>
                </c:pt>
                <c:pt idx="2147">
                  <c:v>3.4980000000000002</c:v>
                </c:pt>
                <c:pt idx="2148">
                  <c:v>3.508</c:v>
                </c:pt>
                <c:pt idx="2149">
                  <c:v>3.786</c:v>
                </c:pt>
                <c:pt idx="2150">
                  <c:v>3.92</c:v>
                </c:pt>
                <c:pt idx="2151">
                  <c:v>3.944</c:v>
                </c:pt>
                <c:pt idx="2152">
                  <c:v>3.96</c:v>
                </c:pt>
                <c:pt idx="2153">
                  <c:v>4</c:v>
                </c:pt>
                <c:pt idx="2154">
                  <c:v>4.0410000000000004</c:v>
                </c:pt>
                <c:pt idx="2155">
                  <c:v>4.1989999999999998</c:v>
                </c:pt>
                <c:pt idx="2156">
                  <c:v>4.444</c:v>
                </c:pt>
                <c:pt idx="2157">
                  <c:v>4.6920000000000002</c:v>
                </c:pt>
                <c:pt idx="2158">
                  <c:v>5.1989999999999998</c:v>
                </c:pt>
                <c:pt idx="2159">
                  <c:v>5.2859999999999996</c:v>
                </c:pt>
                <c:pt idx="2160">
                  <c:v>5.625</c:v>
                </c:pt>
                <c:pt idx="2161">
                  <c:v>6.6669999999999998</c:v>
                </c:pt>
                <c:pt idx="2162">
                  <c:v>7.4729999999999999</c:v>
                </c:pt>
                <c:pt idx="2163">
                  <c:v>10.199999999999999</c:v>
                </c:pt>
                <c:pt idx="2164">
                  <c:v>11.182</c:v>
                </c:pt>
                <c:pt idx="2165">
                  <c:v>12</c:v>
                </c:pt>
                <c:pt idx="2166">
                  <c:v>17</c:v>
                </c:pt>
                <c:pt idx="2167">
                  <c:v>27.25</c:v>
                </c:pt>
                <c:pt idx="2168">
                  <c:v>34.356999999999999</c:v>
                </c:pt>
                <c:pt idx="2169">
                  <c:v>45.707999999999998</c:v>
                </c:pt>
              </c:numCache>
            </c:numRef>
          </c:yVal>
          <c:smooth val="0"/>
          <c:extLst>
            <c:ext xmlns:c16="http://schemas.microsoft.com/office/drawing/2014/chart" uri="{C3380CC4-5D6E-409C-BE32-E72D297353CC}">
              <c16:uniqueId val="{00000000-269D-4332-B00F-E0C1D0309551}"/>
            </c:ext>
          </c:extLst>
        </c:ser>
        <c:ser>
          <c:idx val="1"/>
          <c:order val="1"/>
          <c:tx>
            <c:strRef>
              <c:f>'Benchmark filtered'!$H$2</c:f>
              <c:strCache>
                <c:ptCount val="1"/>
                <c:pt idx="0">
                  <c:v>ID Reference</c:v>
                </c:pt>
              </c:strCache>
            </c:strRef>
          </c:tx>
          <c:spPr>
            <a:ln w="25400" cap="rnd">
              <a:noFill/>
              <a:round/>
            </a:ln>
            <a:effectLst/>
          </c:spPr>
          <c:marker>
            <c:symbol val="none"/>
          </c:marker>
          <c:errBars>
            <c:errDir val="y"/>
            <c:errBarType val="minus"/>
            <c:errValType val="percentage"/>
            <c:noEndCap val="1"/>
            <c:val val="100"/>
            <c:spPr>
              <a:noFill/>
              <a:ln w="9525" cap="flat" cmpd="sng" algn="ctr">
                <a:solidFill>
                  <a:schemeClr val="tx1">
                    <a:lumMod val="65000"/>
                    <a:lumOff val="35000"/>
                  </a:schemeClr>
                </a:solidFill>
                <a:prstDash val="sys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'Benchmark filtered'!$J$2</c:f>
              <c:numCache>
                <c:formatCode>General</c:formatCode>
                <c:ptCount val="1"/>
                <c:pt idx="0">
                  <c:v>30</c:v>
                </c:pt>
              </c:numCache>
            </c:numRef>
          </c:xVal>
          <c:yVal>
            <c:numRef>
              <c:f>'Benchmark filtered'!$I$2</c:f>
              <c:numCache>
                <c:formatCode>General</c:formatCode>
                <c:ptCount val="1"/>
                <c:pt idx="0">
                  <c:v>2</c:v>
                </c:pt>
              </c:numCache>
            </c:numRef>
          </c:yVal>
          <c:smooth val="0"/>
          <c:extLst>
            <c:ext xmlns:c16="http://schemas.microsoft.com/office/drawing/2014/chart" uri="{C3380CC4-5D6E-409C-BE32-E72D297353CC}">
              <c16:uniqueId val="{00000001-269D-4332-B00F-E0C1D0309551}"/>
            </c:ext>
          </c:extLst>
        </c:ser>
        <c:ser>
          <c:idx val="2"/>
          <c:order val="2"/>
          <c:tx>
            <c:strRef>
              <c:f>'Benchmark filtered'!$H$3</c:f>
              <c:strCache>
                <c:ptCount val="1"/>
                <c:pt idx="0">
                  <c:v>SM Reference</c:v>
                </c:pt>
              </c:strCache>
            </c:strRef>
          </c:tx>
          <c:spPr>
            <a:ln w="25400" cap="rnd">
              <a:noFill/>
              <a:round/>
            </a:ln>
            <a:effectLst/>
          </c:spPr>
          <c:marker>
            <c:symbol val="none"/>
          </c:marker>
          <c:errBars>
            <c:errDir val="y"/>
            <c:errBarType val="plus"/>
            <c:errValType val="percentage"/>
            <c:noEndCap val="1"/>
            <c:val val="0"/>
            <c:spPr>
              <a:noFill/>
              <a:ln w="9525" cap="flat" cmpd="sng" algn="ctr">
                <a:solidFill>
                  <a:schemeClr val="tx1">
                    <a:lumMod val="65000"/>
                    <a:lumOff val="35000"/>
                  </a:schemeClr>
                </a:solidFill>
                <a:round/>
              </a:ln>
              <a:effectLst/>
            </c:spPr>
          </c:errBars>
          <c:errBars>
            <c:errDir val="x"/>
            <c:errBarType val="plus"/>
            <c:errValType val="percentage"/>
            <c:noEndCap val="1"/>
            <c:val val="10000000000"/>
            <c:spPr>
              <a:noFill/>
              <a:ln w="9525" cap="flat" cmpd="sng" algn="ctr">
                <a:solidFill>
                  <a:schemeClr val="tx1">
                    <a:lumMod val="65000"/>
                    <a:lumOff val="35000"/>
                  </a:schemeClr>
                </a:solidFill>
                <a:prstDash val="sysDash"/>
                <a:round/>
              </a:ln>
              <a:effectLst/>
            </c:spPr>
          </c:errBars>
          <c:xVal>
            <c:numRef>
              <c:f>'Benchmark filtered'!$J$3</c:f>
              <c:numCache>
                <c:formatCode>General</c:formatCode>
                <c:ptCount val="1"/>
                <c:pt idx="0">
                  <c:v>0.1</c:v>
                </c:pt>
              </c:numCache>
            </c:numRef>
          </c:xVal>
          <c:yVal>
            <c:numRef>
              <c:f>'Benchmark filtered'!$I$3</c:f>
              <c:numCache>
                <c:formatCode>General</c:formatCode>
                <c:ptCount val="1"/>
                <c:pt idx="0">
                  <c:v>1</c:v>
                </c:pt>
              </c:numCache>
            </c:numRef>
          </c:yVal>
          <c:smooth val="0"/>
          <c:extLst>
            <c:ext xmlns:c16="http://schemas.microsoft.com/office/drawing/2014/chart" uri="{C3380CC4-5D6E-409C-BE32-E72D297353CC}">
              <c16:uniqueId val="{00000002-269D-4332-B00F-E0C1D0309551}"/>
            </c:ext>
          </c:extLst>
        </c:ser>
        <c:dLbls>
          <c:showLegendKey val="0"/>
          <c:showVal val="0"/>
          <c:showCatName val="0"/>
          <c:showSerName val="0"/>
          <c:showPercent val="0"/>
          <c:showBubbleSize val="0"/>
        </c:dLbls>
        <c:axId val="93149759"/>
        <c:axId val="93152639"/>
      </c:scatterChart>
      <c:valAx>
        <c:axId val="93149759"/>
        <c:scaling>
          <c:logBase val="10"/>
          <c:orientation val="minMax"/>
          <c:max val="1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Inventory Days, </a:t>
                </a:r>
                <a:r>
                  <a:rPr lang="en-IE" sz="1600" i="1"/>
                  <a:t>ID </a:t>
                </a:r>
                <a:r>
                  <a:rPr lang="en-IE" sz="1600" i="0"/>
                  <a:t>(days)</a:t>
                </a:r>
                <a:endParaRPr lang="en-IE"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52639"/>
        <c:crosses val="autoZero"/>
        <c:crossBetween val="midCat"/>
      </c:valAx>
      <c:valAx>
        <c:axId val="93152639"/>
        <c:scaling>
          <c:orientation val="minMax"/>
          <c:max val="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Stability Metric, </a:t>
                </a:r>
                <a:r>
                  <a:rPr lang="el-GR" sz="1600" i="1">
                    <a:latin typeface="Aptos Narrow" panose="020B0004020202020204" pitchFamily="34" charset="0"/>
                  </a:rPr>
                  <a:t>ψ</a:t>
                </a:r>
                <a:endParaRPr lang="en-IE"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49759"/>
        <c:crossesAt val="0.1"/>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Benchmark Data</c:v>
          </c:tx>
          <c:spPr>
            <a:ln w="38100" cap="rnd">
              <a:noFill/>
              <a:round/>
            </a:ln>
            <a:effectLst/>
          </c:spPr>
          <c:marker>
            <c:symbol val="circle"/>
            <c:size val="5"/>
            <c:spPr>
              <a:solidFill>
                <a:schemeClr val="accent1"/>
              </a:solidFill>
              <a:ln w="9525">
                <a:solidFill>
                  <a:schemeClr val="accent1"/>
                </a:solidFill>
              </a:ln>
              <a:effectLst/>
            </c:spPr>
          </c:marker>
          <c:xVal>
            <c:numRef>
              <c:f>'Benchmark filtered'!$D$2:$D$2185</c:f>
              <c:numCache>
                <c:formatCode>General</c:formatCode>
                <c:ptCount val="2170"/>
                <c:pt idx="0">
                  <c:v>180.25800000000001</c:v>
                </c:pt>
                <c:pt idx="1">
                  <c:v>283.42200000000003</c:v>
                </c:pt>
                <c:pt idx="2">
                  <c:v>148.76499999999999</c:v>
                </c:pt>
                <c:pt idx="3">
                  <c:v>452.83</c:v>
                </c:pt>
                <c:pt idx="4">
                  <c:v>970.58799999999997</c:v>
                </c:pt>
                <c:pt idx="5">
                  <c:v>970.58799999999997</c:v>
                </c:pt>
                <c:pt idx="6">
                  <c:v>714.28599999999994</c:v>
                </c:pt>
                <c:pt idx="7">
                  <c:v>26.885000000000002</c:v>
                </c:pt>
                <c:pt idx="8">
                  <c:v>1857.143</c:v>
                </c:pt>
                <c:pt idx="9">
                  <c:v>285.714</c:v>
                </c:pt>
                <c:pt idx="10">
                  <c:v>1166.6669999999999</c:v>
                </c:pt>
                <c:pt idx="11">
                  <c:v>197.08</c:v>
                </c:pt>
                <c:pt idx="12">
                  <c:v>1535.1559999999999</c:v>
                </c:pt>
                <c:pt idx="13">
                  <c:v>251.232</c:v>
                </c:pt>
                <c:pt idx="14">
                  <c:v>250</c:v>
                </c:pt>
                <c:pt idx="15">
                  <c:v>200</c:v>
                </c:pt>
                <c:pt idx="16">
                  <c:v>733.33299999999997</c:v>
                </c:pt>
                <c:pt idx="17">
                  <c:v>1184.211</c:v>
                </c:pt>
                <c:pt idx="18">
                  <c:v>430904.76199999999</c:v>
                </c:pt>
                <c:pt idx="19">
                  <c:v>12000</c:v>
                </c:pt>
                <c:pt idx="20">
                  <c:v>1304.348</c:v>
                </c:pt>
                <c:pt idx="21">
                  <c:v>1476.19</c:v>
                </c:pt>
                <c:pt idx="22">
                  <c:v>3666.6669999999999</c:v>
                </c:pt>
                <c:pt idx="23">
                  <c:v>10666.666999999999</c:v>
                </c:pt>
                <c:pt idx="24">
                  <c:v>10666.666999999999</c:v>
                </c:pt>
                <c:pt idx="25">
                  <c:v>8400</c:v>
                </c:pt>
                <c:pt idx="26">
                  <c:v>11013.333000000001</c:v>
                </c:pt>
                <c:pt idx="27">
                  <c:v>1285.7139999999999</c:v>
                </c:pt>
                <c:pt idx="28">
                  <c:v>40000</c:v>
                </c:pt>
                <c:pt idx="29">
                  <c:v>22750</c:v>
                </c:pt>
                <c:pt idx="30">
                  <c:v>41000</c:v>
                </c:pt>
                <c:pt idx="31">
                  <c:v>26200</c:v>
                </c:pt>
                <c:pt idx="32">
                  <c:v>111.111</c:v>
                </c:pt>
                <c:pt idx="33">
                  <c:v>2585.8589999999999</c:v>
                </c:pt>
                <c:pt idx="34">
                  <c:v>67000</c:v>
                </c:pt>
                <c:pt idx="35">
                  <c:v>9142.857</c:v>
                </c:pt>
                <c:pt idx="36">
                  <c:v>30000</c:v>
                </c:pt>
                <c:pt idx="37">
                  <c:v>0</c:v>
                </c:pt>
                <c:pt idx="38">
                  <c:v>17500</c:v>
                </c:pt>
                <c:pt idx="39">
                  <c:v>437.5</c:v>
                </c:pt>
                <c:pt idx="40">
                  <c:v>1444.444</c:v>
                </c:pt>
                <c:pt idx="41">
                  <c:v>4960.7839999999997</c:v>
                </c:pt>
                <c:pt idx="42">
                  <c:v>718.447</c:v>
                </c:pt>
                <c:pt idx="43">
                  <c:v>3352.9409999999998</c:v>
                </c:pt>
                <c:pt idx="44">
                  <c:v>8333.3330000000005</c:v>
                </c:pt>
                <c:pt idx="45">
                  <c:v>1451.6130000000001</c:v>
                </c:pt>
                <c:pt idx="46">
                  <c:v>2600</c:v>
                </c:pt>
                <c:pt idx="47">
                  <c:v>2341.4630000000002</c:v>
                </c:pt>
                <c:pt idx="48">
                  <c:v>26977.960999999999</c:v>
                </c:pt>
                <c:pt idx="49">
                  <c:v>11000</c:v>
                </c:pt>
                <c:pt idx="50">
                  <c:v>445.78300000000002</c:v>
                </c:pt>
                <c:pt idx="51">
                  <c:v>464.78899999999999</c:v>
                </c:pt>
                <c:pt idx="52">
                  <c:v>7750</c:v>
                </c:pt>
                <c:pt idx="53">
                  <c:v>4786.982</c:v>
                </c:pt>
                <c:pt idx="54">
                  <c:v>1687.5</c:v>
                </c:pt>
                <c:pt idx="55">
                  <c:v>4240</c:v>
                </c:pt>
                <c:pt idx="56">
                  <c:v>237.01300000000001</c:v>
                </c:pt>
                <c:pt idx="57">
                  <c:v>3300</c:v>
                </c:pt>
                <c:pt idx="58">
                  <c:v>692.30799999999999</c:v>
                </c:pt>
                <c:pt idx="59">
                  <c:v>8359.0229999999992</c:v>
                </c:pt>
                <c:pt idx="60">
                  <c:v>7159.0910000000003</c:v>
                </c:pt>
                <c:pt idx="61">
                  <c:v>146.893</c:v>
                </c:pt>
                <c:pt idx="62">
                  <c:v>1892.473</c:v>
                </c:pt>
                <c:pt idx="63">
                  <c:v>19477.419000000002</c:v>
                </c:pt>
                <c:pt idx="64">
                  <c:v>5250</c:v>
                </c:pt>
                <c:pt idx="65">
                  <c:v>1333.3330000000001</c:v>
                </c:pt>
                <c:pt idx="66">
                  <c:v>383.33300000000003</c:v>
                </c:pt>
                <c:pt idx="67">
                  <c:v>4372.549</c:v>
                </c:pt>
                <c:pt idx="68">
                  <c:v>2000</c:v>
                </c:pt>
                <c:pt idx="69">
                  <c:v>1161.29</c:v>
                </c:pt>
                <c:pt idx="70">
                  <c:v>3512.1950000000002</c:v>
                </c:pt>
                <c:pt idx="71">
                  <c:v>2238.0949999999998</c:v>
                </c:pt>
                <c:pt idx="72">
                  <c:v>4666.6670000000004</c:v>
                </c:pt>
                <c:pt idx="73">
                  <c:v>258.33300000000003</c:v>
                </c:pt>
                <c:pt idx="74">
                  <c:v>4192.6610000000001</c:v>
                </c:pt>
                <c:pt idx="75">
                  <c:v>8437.5</c:v>
                </c:pt>
                <c:pt idx="76">
                  <c:v>7000</c:v>
                </c:pt>
                <c:pt idx="77">
                  <c:v>1193.548</c:v>
                </c:pt>
                <c:pt idx="78">
                  <c:v>945.12199999999996</c:v>
                </c:pt>
                <c:pt idx="79">
                  <c:v>3852.174</c:v>
                </c:pt>
                <c:pt idx="80">
                  <c:v>514.28599999999994</c:v>
                </c:pt>
                <c:pt idx="81">
                  <c:v>1691.1759999999999</c:v>
                </c:pt>
                <c:pt idx="82">
                  <c:v>666.66700000000003</c:v>
                </c:pt>
                <c:pt idx="83">
                  <c:v>169.11799999999999</c:v>
                </c:pt>
                <c:pt idx="84">
                  <c:v>90.909000000000006</c:v>
                </c:pt>
                <c:pt idx="85">
                  <c:v>2272.7269999999999</c:v>
                </c:pt>
                <c:pt idx="86">
                  <c:v>0</c:v>
                </c:pt>
                <c:pt idx="87">
                  <c:v>1472.527</c:v>
                </c:pt>
                <c:pt idx="88">
                  <c:v>12000</c:v>
                </c:pt>
                <c:pt idx="89">
                  <c:v>1434.4570000000001</c:v>
                </c:pt>
                <c:pt idx="90">
                  <c:v>187.5</c:v>
                </c:pt>
                <c:pt idx="91">
                  <c:v>1625</c:v>
                </c:pt>
                <c:pt idx="92">
                  <c:v>3062.5</c:v>
                </c:pt>
                <c:pt idx="93">
                  <c:v>9539.3259999999991</c:v>
                </c:pt>
                <c:pt idx="94">
                  <c:v>2735.8490000000002</c:v>
                </c:pt>
                <c:pt idx="95">
                  <c:v>7313.625</c:v>
                </c:pt>
                <c:pt idx="96">
                  <c:v>5750</c:v>
                </c:pt>
                <c:pt idx="97">
                  <c:v>3333.3330000000001</c:v>
                </c:pt>
                <c:pt idx="98">
                  <c:v>5684.2110000000002</c:v>
                </c:pt>
                <c:pt idx="99">
                  <c:v>5845.5280000000002</c:v>
                </c:pt>
                <c:pt idx="100">
                  <c:v>1545.4549999999999</c:v>
                </c:pt>
                <c:pt idx="101">
                  <c:v>2166.6669999999999</c:v>
                </c:pt>
                <c:pt idx="102">
                  <c:v>1000</c:v>
                </c:pt>
                <c:pt idx="103">
                  <c:v>3833.3330000000001</c:v>
                </c:pt>
                <c:pt idx="104">
                  <c:v>38.76</c:v>
                </c:pt>
                <c:pt idx="105">
                  <c:v>2166.6669999999999</c:v>
                </c:pt>
                <c:pt idx="106">
                  <c:v>21222.222000000002</c:v>
                </c:pt>
                <c:pt idx="107">
                  <c:v>5701.9030000000002</c:v>
                </c:pt>
                <c:pt idx="108">
                  <c:v>5362.3190000000004</c:v>
                </c:pt>
                <c:pt idx="109">
                  <c:v>517.85699999999997</c:v>
                </c:pt>
                <c:pt idx="110">
                  <c:v>2722.2220000000002</c:v>
                </c:pt>
                <c:pt idx="111">
                  <c:v>555.55600000000004</c:v>
                </c:pt>
                <c:pt idx="112">
                  <c:v>4600</c:v>
                </c:pt>
                <c:pt idx="113">
                  <c:v>4960.63</c:v>
                </c:pt>
                <c:pt idx="114">
                  <c:v>3035.2109999999998</c:v>
                </c:pt>
                <c:pt idx="115">
                  <c:v>3888.8890000000001</c:v>
                </c:pt>
                <c:pt idx="116">
                  <c:v>682.92700000000002</c:v>
                </c:pt>
                <c:pt idx="117">
                  <c:v>1224.49</c:v>
                </c:pt>
                <c:pt idx="118">
                  <c:v>3250</c:v>
                </c:pt>
                <c:pt idx="119">
                  <c:v>1583.3330000000001</c:v>
                </c:pt>
                <c:pt idx="120">
                  <c:v>161.29</c:v>
                </c:pt>
                <c:pt idx="121">
                  <c:v>395.83300000000003</c:v>
                </c:pt>
                <c:pt idx="122">
                  <c:v>519.23099999999999</c:v>
                </c:pt>
                <c:pt idx="123">
                  <c:v>3108.1080000000002</c:v>
                </c:pt>
                <c:pt idx="124">
                  <c:v>2606.9180000000001</c:v>
                </c:pt>
                <c:pt idx="125">
                  <c:v>1604.8389999999999</c:v>
                </c:pt>
                <c:pt idx="126">
                  <c:v>2750</c:v>
                </c:pt>
                <c:pt idx="127">
                  <c:v>0</c:v>
                </c:pt>
                <c:pt idx="128">
                  <c:v>2377.049</c:v>
                </c:pt>
                <c:pt idx="129">
                  <c:v>608.97400000000005</c:v>
                </c:pt>
                <c:pt idx="130">
                  <c:v>6200</c:v>
                </c:pt>
                <c:pt idx="131">
                  <c:v>1571.4290000000001</c:v>
                </c:pt>
                <c:pt idx="132">
                  <c:v>549.02</c:v>
                </c:pt>
                <c:pt idx="133">
                  <c:v>6439.0240000000003</c:v>
                </c:pt>
                <c:pt idx="134">
                  <c:v>1518.519</c:v>
                </c:pt>
                <c:pt idx="135">
                  <c:v>3000</c:v>
                </c:pt>
                <c:pt idx="136">
                  <c:v>395.34899999999999</c:v>
                </c:pt>
                <c:pt idx="137">
                  <c:v>1588.2349999999999</c:v>
                </c:pt>
                <c:pt idx="138">
                  <c:v>668.43499999999995</c:v>
                </c:pt>
                <c:pt idx="139">
                  <c:v>1363.636</c:v>
                </c:pt>
                <c:pt idx="140">
                  <c:v>2250</c:v>
                </c:pt>
                <c:pt idx="141">
                  <c:v>1157.895</c:v>
                </c:pt>
                <c:pt idx="142">
                  <c:v>1189.4739999999999</c:v>
                </c:pt>
                <c:pt idx="143">
                  <c:v>727.27300000000002</c:v>
                </c:pt>
                <c:pt idx="144">
                  <c:v>1200</c:v>
                </c:pt>
                <c:pt idx="145">
                  <c:v>1200</c:v>
                </c:pt>
                <c:pt idx="146">
                  <c:v>378.37799999999999</c:v>
                </c:pt>
                <c:pt idx="147">
                  <c:v>1513.5139999999999</c:v>
                </c:pt>
                <c:pt idx="148">
                  <c:v>1185.0219999999999</c:v>
                </c:pt>
                <c:pt idx="149">
                  <c:v>218.447</c:v>
                </c:pt>
                <c:pt idx="150">
                  <c:v>283.58199999999999</c:v>
                </c:pt>
                <c:pt idx="151">
                  <c:v>452.48899999999998</c:v>
                </c:pt>
                <c:pt idx="152">
                  <c:v>380.952</c:v>
                </c:pt>
                <c:pt idx="153">
                  <c:v>156.25</c:v>
                </c:pt>
                <c:pt idx="154">
                  <c:v>225.80600000000001</c:v>
                </c:pt>
                <c:pt idx="155">
                  <c:v>200</c:v>
                </c:pt>
                <c:pt idx="156">
                  <c:v>1132.1590000000001</c:v>
                </c:pt>
                <c:pt idx="157">
                  <c:v>8333.3330000000005</c:v>
                </c:pt>
                <c:pt idx="158">
                  <c:v>172.41399999999999</c:v>
                </c:pt>
                <c:pt idx="159">
                  <c:v>491.62</c:v>
                </c:pt>
                <c:pt idx="160">
                  <c:v>225.80600000000001</c:v>
                </c:pt>
                <c:pt idx="161">
                  <c:v>416</c:v>
                </c:pt>
                <c:pt idx="162">
                  <c:v>3595.3180000000002</c:v>
                </c:pt>
                <c:pt idx="163">
                  <c:v>219.08099999999999</c:v>
                </c:pt>
                <c:pt idx="164">
                  <c:v>478.26100000000002</c:v>
                </c:pt>
                <c:pt idx="165">
                  <c:v>478.26100000000002</c:v>
                </c:pt>
                <c:pt idx="166">
                  <c:v>777.77800000000002</c:v>
                </c:pt>
                <c:pt idx="167">
                  <c:v>508.67099999999999</c:v>
                </c:pt>
                <c:pt idx="168">
                  <c:v>3326.7330000000002</c:v>
                </c:pt>
                <c:pt idx="169">
                  <c:v>280</c:v>
                </c:pt>
                <c:pt idx="170">
                  <c:v>814.81500000000005</c:v>
                </c:pt>
                <c:pt idx="171">
                  <c:v>380.435</c:v>
                </c:pt>
                <c:pt idx="172">
                  <c:v>2676.19</c:v>
                </c:pt>
                <c:pt idx="173">
                  <c:v>3333.3330000000001</c:v>
                </c:pt>
                <c:pt idx="174">
                  <c:v>625</c:v>
                </c:pt>
                <c:pt idx="175">
                  <c:v>621.62199999999996</c:v>
                </c:pt>
                <c:pt idx="176">
                  <c:v>18.219000000000001</c:v>
                </c:pt>
                <c:pt idx="177">
                  <c:v>2125</c:v>
                </c:pt>
                <c:pt idx="178">
                  <c:v>6000</c:v>
                </c:pt>
                <c:pt idx="179">
                  <c:v>700</c:v>
                </c:pt>
                <c:pt idx="180">
                  <c:v>700</c:v>
                </c:pt>
                <c:pt idx="181">
                  <c:v>2800.797</c:v>
                </c:pt>
                <c:pt idx="182">
                  <c:v>49.587000000000003</c:v>
                </c:pt>
                <c:pt idx="183">
                  <c:v>234.56800000000001</c:v>
                </c:pt>
                <c:pt idx="184">
                  <c:v>3011.1480000000001</c:v>
                </c:pt>
                <c:pt idx="185">
                  <c:v>4447.3680000000004</c:v>
                </c:pt>
                <c:pt idx="186">
                  <c:v>0</c:v>
                </c:pt>
                <c:pt idx="187">
                  <c:v>550</c:v>
                </c:pt>
                <c:pt idx="188">
                  <c:v>2278.027</c:v>
                </c:pt>
                <c:pt idx="189">
                  <c:v>1191.7809999999999</c:v>
                </c:pt>
                <c:pt idx="190">
                  <c:v>1608.6959999999999</c:v>
                </c:pt>
                <c:pt idx="191">
                  <c:v>1167.77</c:v>
                </c:pt>
                <c:pt idx="192">
                  <c:v>2375</c:v>
                </c:pt>
                <c:pt idx="193">
                  <c:v>466.66699999999997</c:v>
                </c:pt>
                <c:pt idx="194">
                  <c:v>326.53100000000001</c:v>
                </c:pt>
                <c:pt idx="195">
                  <c:v>574.46799999999996</c:v>
                </c:pt>
                <c:pt idx="196">
                  <c:v>454.14800000000002</c:v>
                </c:pt>
                <c:pt idx="197">
                  <c:v>3800</c:v>
                </c:pt>
                <c:pt idx="198">
                  <c:v>750</c:v>
                </c:pt>
                <c:pt idx="199">
                  <c:v>111.111</c:v>
                </c:pt>
                <c:pt idx="200">
                  <c:v>338.71</c:v>
                </c:pt>
                <c:pt idx="201">
                  <c:v>3333.3330000000001</c:v>
                </c:pt>
                <c:pt idx="202">
                  <c:v>86.492999999999995</c:v>
                </c:pt>
                <c:pt idx="203">
                  <c:v>2676.768</c:v>
                </c:pt>
                <c:pt idx="204">
                  <c:v>2461.538</c:v>
                </c:pt>
                <c:pt idx="205">
                  <c:v>2892.857</c:v>
                </c:pt>
                <c:pt idx="206">
                  <c:v>484.99400000000003</c:v>
                </c:pt>
                <c:pt idx="207">
                  <c:v>1400</c:v>
                </c:pt>
                <c:pt idx="208">
                  <c:v>3640.625</c:v>
                </c:pt>
                <c:pt idx="209">
                  <c:v>1045.2670000000001</c:v>
                </c:pt>
                <c:pt idx="210">
                  <c:v>2500</c:v>
                </c:pt>
                <c:pt idx="211">
                  <c:v>145.53</c:v>
                </c:pt>
                <c:pt idx="212">
                  <c:v>1190.4760000000001</c:v>
                </c:pt>
                <c:pt idx="213">
                  <c:v>1647.059</c:v>
                </c:pt>
                <c:pt idx="214">
                  <c:v>428.57100000000003</c:v>
                </c:pt>
                <c:pt idx="215">
                  <c:v>428.57100000000003</c:v>
                </c:pt>
                <c:pt idx="216">
                  <c:v>539.32600000000002</c:v>
                </c:pt>
                <c:pt idx="217">
                  <c:v>539.32600000000002</c:v>
                </c:pt>
                <c:pt idx="218">
                  <c:v>1589.8879999999999</c:v>
                </c:pt>
                <c:pt idx="219">
                  <c:v>3125.2959999999998</c:v>
                </c:pt>
                <c:pt idx="220">
                  <c:v>1989.4179999999999</c:v>
                </c:pt>
                <c:pt idx="221">
                  <c:v>616.43799999999999</c:v>
                </c:pt>
                <c:pt idx="222">
                  <c:v>121.053</c:v>
                </c:pt>
                <c:pt idx="223">
                  <c:v>160.67699999999999</c:v>
                </c:pt>
                <c:pt idx="224">
                  <c:v>121.053</c:v>
                </c:pt>
                <c:pt idx="225">
                  <c:v>257.95499999999998</c:v>
                </c:pt>
                <c:pt idx="226">
                  <c:v>185.714</c:v>
                </c:pt>
                <c:pt idx="227">
                  <c:v>217.99299999999999</c:v>
                </c:pt>
                <c:pt idx="228">
                  <c:v>391.66699999999997</c:v>
                </c:pt>
                <c:pt idx="229">
                  <c:v>2133.3330000000001</c:v>
                </c:pt>
                <c:pt idx="230">
                  <c:v>250</c:v>
                </c:pt>
                <c:pt idx="231">
                  <c:v>3000</c:v>
                </c:pt>
                <c:pt idx="232">
                  <c:v>3708.1550000000002</c:v>
                </c:pt>
                <c:pt idx="233">
                  <c:v>851.85199999999998</c:v>
                </c:pt>
                <c:pt idx="234">
                  <c:v>3400</c:v>
                </c:pt>
                <c:pt idx="235">
                  <c:v>594.59500000000003</c:v>
                </c:pt>
                <c:pt idx="236">
                  <c:v>3766.6669999999999</c:v>
                </c:pt>
                <c:pt idx="237">
                  <c:v>408.33300000000003</c:v>
                </c:pt>
                <c:pt idx="238">
                  <c:v>857.14300000000003</c:v>
                </c:pt>
                <c:pt idx="239">
                  <c:v>857.14300000000003</c:v>
                </c:pt>
                <c:pt idx="240">
                  <c:v>703.70399999999995</c:v>
                </c:pt>
                <c:pt idx="241">
                  <c:v>117.64700000000001</c:v>
                </c:pt>
                <c:pt idx="242">
                  <c:v>1058.8240000000001</c:v>
                </c:pt>
                <c:pt idx="243">
                  <c:v>1692.308</c:v>
                </c:pt>
                <c:pt idx="244">
                  <c:v>674.24199999999996</c:v>
                </c:pt>
                <c:pt idx="245">
                  <c:v>1692.308</c:v>
                </c:pt>
                <c:pt idx="246">
                  <c:v>532.46799999999996</c:v>
                </c:pt>
                <c:pt idx="247">
                  <c:v>245.614</c:v>
                </c:pt>
                <c:pt idx="248">
                  <c:v>600</c:v>
                </c:pt>
                <c:pt idx="249">
                  <c:v>1850.134</c:v>
                </c:pt>
                <c:pt idx="250">
                  <c:v>2111.1109999999999</c:v>
                </c:pt>
                <c:pt idx="251">
                  <c:v>1058.8240000000001</c:v>
                </c:pt>
                <c:pt idx="252">
                  <c:v>1862.069</c:v>
                </c:pt>
                <c:pt idx="253">
                  <c:v>643.35699999999997</c:v>
                </c:pt>
                <c:pt idx="254">
                  <c:v>196.721</c:v>
                </c:pt>
                <c:pt idx="255">
                  <c:v>43.29</c:v>
                </c:pt>
                <c:pt idx="256">
                  <c:v>845.58799999999997</c:v>
                </c:pt>
                <c:pt idx="257">
                  <c:v>1181.818</c:v>
                </c:pt>
                <c:pt idx="258">
                  <c:v>355.93200000000002</c:v>
                </c:pt>
                <c:pt idx="259">
                  <c:v>676.923</c:v>
                </c:pt>
                <c:pt idx="260">
                  <c:v>697.36800000000005</c:v>
                </c:pt>
                <c:pt idx="261">
                  <c:v>5309.5240000000003</c:v>
                </c:pt>
                <c:pt idx="262">
                  <c:v>1000</c:v>
                </c:pt>
                <c:pt idx="263">
                  <c:v>371.13400000000001</c:v>
                </c:pt>
                <c:pt idx="264">
                  <c:v>931.81799999999998</c:v>
                </c:pt>
                <c:pt idx="265">
                  <c:v>330.15300000000002</c:v>
                </c:pt>
                <c:pt idx="266">
                  <c:v>666.66700000000003</c:v>
                </c:pt>
                <c:pt idx="267">
                  <c:v>1315.789</c:v>
                </c:pt>
                <c:pt idx="268">
                  <c:v>2000</c:v>
                </c:pt>
                <c:pt idx="269">
                  <c:v>961.43299999999999</c:v>
                </c:pt>
                <c:pt idx="270">
                  <c:v>266.66699999999997</c:v>
                </c:pt>
                <c:pt idx="271">
                  <c:v>75.528999999999996</c:v>
                </c:pt>
                <c:pt idx="272">
                  <c:v>277.858</c:v>
                </c:pt>
                <c:pt idx="273">
                  <c:v>491.52499999999998</c:v>
                </c:pt>
                <c:pt idx="274">
                  <c:v>182.45599999999999</c:v>
                </c:pt>
                <c:pt idx="275">
                  <c:v>513.15800000000002</c:v>
                </c:pt>
                <c:pt idx="276">
                  <c:v>425</c:v>
                </c:pt>
                <c:pt idx="277">
                  <c:v>139.34399999999999</c:v>
                </c:pt>
                <c:pt idx="278">
                  <c:v>1459.22</c:v>
                </c:pt>
                <c:pt idx="279">
                  <c:v>139.34399999999999</c:v>
                </c:pt>
                <c:pt idx="280">
                  <c:v>675.32500000000005</c:v>
                </c:pt>
                <c:pt idx="281">
                  <c:v>313.49599999999998</c:v>
                </c:pt>
                <c:pt idx="282">
                  <c:v>1421.0530000000001</c:v>
                </c:pt>
                <c:pt idx="283">
                  <c:v>295.45499999999998</c:v>
                </c:pt>
                <c:pt idx="284">
                  <c:v>805.88199999999995</c:v>
                </c:pt>
                <c:pt idx="285">
                  <c:v>789.85500000000002</c:v>
                </c:pt>
                <c:pt idx="286">
                  <c:v>226.41499999999999</c:v>
                </c:pt>
                <c:pt idx="287">
                  <c:v>458.82400000000001</c:v>
                </c:pt>
                <c:pt idx="288">
                  <c:v>500</c:v>
                </c:pt>
                <c:pt idx="289">
                  <c:v>0</c:v>
                </c:pt>
                <c:pt idx="290">
                  <c:v>1750</c:v>
                </c:pt>
                <c:pt idx="291">
                  <c:v>2433.6280000000002</c:v>
                </c:pt>
                <c:pt idx="292">
                  <c:v>1088.2349999999999</c:v>
                </c:pt>
                <c:pt idx="293">
                  <c:v>74.817999999999998</c:v>
                </c:pt>
                <c:pt idx="294">
                  <c:v>580.64499999999998</c:v>
                </c:pt>
                <c:pt idx="295">
                  <c:v>682.42200000000003</c:v>
                </c:pt>
                <c:pt idx="296">
                  <c:v>217.39099999999999</c:v>
                </c:pt>
                <c:pt idx="297">
                  <c:v>2088.9679999999998</c:v>
                </c:pt>
                <c:pt idx="298">
                  <c:v>808.33299999999997</c:v>
                </c:pt>
                <c:pt idx="299">
                  <c:v>669.88199999999995</c:v>
                </c:pt>
                <c:pt idx="300">
                  <c:v>2105.085</c:v>
                </c:pt>
                <c:pt idx="301">
                  <c:v>0</c:v>
                </c:pt>
                <c:pt idx="302">
                  <c:v>256.637</c:v>
                </c:pt>
                <c:pt idx="303">
                  <c:v>2588.5169999999998</c:v>
                </c:pt>
                <c:pt idx="304">
                  <c:v>1662.2809999999999</c:v>
                </c:pt>
                <c:pt idx="305">
                  <c:v>1090.9090000000001</c:v>
                </c:pt>
                <c:pt idx="306">
                  <c:v>393.93900000000002</c:v>
                </c:pt>
                <c:pt idx="307">
                  <c:v>1069.204</c:v>
                </c:pt>
                <c:pt idx="308">
                  <c:v>1057.971</c:v>
                </c:pt>
                <c:pt idx="309">
                  <c:v>241.304</c:v>
                </c:pt>
                <c:pt idx="310">
                  <c:v>691.72900000000004</c:v>
                </c:pt>
                <c:pt idx="311">
                  <c:v>571.42899999999997</c:v>
                </c:pt>
                <c:pt idx="312">
                  <c:v>2000</c:v>
                </c:pt>
                <c:pt idx="313">
                  <c:v>1790.123</c:v>
                </c:pt>
                <c:pt idx="314">
                  <c:v>2142.857</c:v>
                </c:pt>
                <c:pt idx="315">
                  <c:v>951.351</c:v>
                </c:pt>
                <c:pt idx="316">
                  <c:v>666.66700000000003</c:v>
                </c:pt>
                <c:pt idx="317">
                  <c:v>361.55200000000002</c:v>
                </c:pt>
                <c:pt idx="318">
                  <c:v>1074.0740000000001</c:v>
                </c:pt>
                <c:pt idx="319">
                  <c:v>1552.239</c:v>
                </c:pt>
                <c:pt idx="320">
                  <c:v>748.03099999999995</c:v>
                </c:pt>
                <c:pt idx="321">
                  <c:v>1000</c:v>
                </c:pt>
                <c:pt idx="322">
                  <c:v>1552.239</c:v>
                </c:pt>
                <c:pt idx="323">
                  <c:v>486.05599999999998</c:v>
                </c:pt>
                <c:pt idx="324">
                  <c:v>1479.1</c:v>
                </c:pt>
                <c:pt idx="325">
                  <c:v>2454.5450000000001</c:v>
                </c:pt>
                <c:pt idx="326">
                  <c:v>3000</c:v>
                </c:pt>
                <c:pt idx="327">
                  <c:v>1298.3800000000001</c:v>
                </c:pt>
                <c:pt idx="328">
                  <c:v>1445.498</c:v>
                </c:pt>
                <c:pt idx="329">
                  <c:v>1647.7349999999999</c:v>
                </c:pt>
                <c:pt idx="330">
                  <c:v>879.12099999999998</c:v>
                </c:pt>
                <c:pt idx="331">
                  <c:v>725.95</c:v>
                </c:pt>
                <c:pt idx="332">
                  <c:v>625</c:v>
                </c:pt>
                <c:pt idx="333">
                  <c:v>1136.364</c:v>
                </c:pt>
                <c:pt idx="334">
                  <c:v>678.57100000000003</c:v>
                </c:pt>
                <c:pt idx="335">
                  <c:v>81.081000000000003</c:v>
                </c:pt>
                <c:pt idx="336">
                  <c:v>3582.4470000000001</c:v>
                </c:pt>
                <c:pt idx="337">
                  <c:v>1279.5450000000001</c:v>
                </c:pt>
                <c:pt idx="338">
                  <c:v>1221.239</c:v>
                </c:pt>
                <c:pt idx="339">
                  <c:v>1111.1110000000001</c:v>
                </c:pt>
                <c:pt idx="340">
                  <c:v>1508.117</c:v>
                </c:pt>
                <c:pt idx="341">
                  <c:v>1074.481</c:v>
                </c:pt>
                <c:pt idx="342">
                  <c:v>5666.6670000000004</c:v>
                </c:pt>
                <c:pt idx="343">
                  <c:v>249.267</c:v>
                </c:pt>
                <c:pt idx="344">
                  <c:v>381.733</c:v>
                </c:pt>
                <c:pt idx="345">
                  <c:v>360.82499999999999</c:v>
                </c:pt>
                <c:pt idx="346">
                  <c:v>1323.944</c:v>
                </c:pt>
                <c:pt idx="347">
                  <c:v>843.22699999999998</c:v>
                </c:pt>
                <c:pt idx="348">
                  <c:v>2842.105</c:v>
                </c:pt>
                <c:pt idx="349">
                  <c:v>385.96499999999997</c:v>
                </c:pt>
                <c:pt idx="350">
                  <c:v>1482.759</c:v>
                </c:pt>
                <c:pt idx="351">
                  <c:v>1727.2729999999999</c:v>
                </c:pt>
                <c:pt idx="352">
                  <c:v>828.87699999999995</c:v>
                </c:pt>
                <c:pt idx="353">
                  <c:v>305.55599999999998</c:v>
                </c:pt>
                <c:pt idx="354">
                  <c:v>82.352999999999994</c:v>
                </c:pt>
                <c:pt idx="355">
                  <c:v>103.226</c:v>
                </c:pt>
                <c:pt idx="356">
                  <c:v>355.55599999999998</c:v>
                </c:pt>
                <c:pt idx="357">
                  <c:v>0</c:v>
                </c:pt>
                <c:pt idx="358">
                  <c:v>333.33300000000003</c:v>
                </c:pt>
                <c:pt idx="359">
                  <c:v>278.08999999999997</c:v>
                </c:pt>
                <c:pt idx="360">
                  <c:v>1581.818</c:v>
                </c:pt>
                <c:pt idx="361">
                  <c:v>2079.0700000000002</c:v>
                </c:pt>
                <c:pt idx="362">
                  <c:v>1207.577</c:v>
                </c:pt>
                <c:pt idx="363">
                  <c:v>212.095</c:v>
                </c:pt>
                <c:pt idx="364">
                  <c:v>1271.5630000000001</c:v>
                </c:pt>
                <c:pt idx="365">
                  <c:v>1344.828</c:v>
                </c:pt>
                <c:pt idx="366">
                  <c:v>748.60299999999995</c:v>
                </c:pt>
                <c:pt idx="367">
                  <c:v>460</c:v>
                </c:pt>
                <c:pt idx="368">
                  <c:v>411.76499999999999</c:v>
                </c:pt>
                <c:pt idx="369">
                  <c:v>1774.39</c:v>
                </c:pt>
                <c:pt idx="370">
                  <c:v>1494.9490000000001</c:v>
                </c:pt>
                <c:pt idx="371">
                  <c:v>1236.4860000000001</c:v>
                </c:pt>
                <c:pt idx="372">
                  <c:v>148</c:v>
                </c:pt>
                <c:pt idx="373">
                  <c:v>572.77</c:v>
                </c:pt>
                <c:pt idx="374">
                  <c:v>1779.221</c:v>
                </c:pt>
                <c:pt idx="375">
                  <c:v>3049.18</c:v>
                </c:pt>
                <c:pt idx="376">
                  <c:v>0</c:v>
                </c:pt>
                <c:pt idx="377">
                  <c:v>1153.846</c:v>
                </c:pt>
                <c:pt idx="378">
                  <c:v>218.91900000000001</c:v>
                </c:pt>
                <c:pt idx="379">
                  <c:v>400</c:v>
                </c:pt>
                <c:pt idx="380">
                  <c:v>860.63599999999997</c:v>
                </c:pt>
                <c:pt idx="381">
                  <c:v>1668.4490000000001</c:v>
                </c:pt>
                <c:pt idx="382">
                  <c:v>1363.636</c:v>
                </c:pt>
                <c:pt idx="383">
                  <c:v>2106.0610000000001</c:v>
                </c:pt>
                <c:pt idx="384">
                  <c:v>1363.636</c:v>
                </c:pt>
                <c:pt idx="385">
                  <c:v>470.58800000000002</c:v>
                </c:pt>
                <c:pt idx="386">
                  <c:v>1470.588</c:v>
                </c:pt>
                <c:pt idx="387">
                  <c:v>1238.095</c:v>
                </c:pt>
                <c:pt idx="388">
                  <c:v>3333.3330000000001</c:v>
                </c:pt>
                <c:pt idx="389">
                  <c:v>1441.86</c:v>
                </c:pt>
                <c:pt idx="390">
                  <c:v>209.184</c:v>
                </c:pt>
                <c:pt idx="391">
                  <c:v>921.053</c:v>
                </c:pt>
                <c:pt idx="392">
                  <c:v>2049.4270000000001</c:v>
                </c:pt>
                <c:pt idx="393">
                  <c:v>607.27300000000002</c:v>
                </c:pt>
                <c:pt idx="394">
                  <c:v>98.900999999999996</c:v>
                </c:pt>
                <c:pt idx="395">
                  <c:v>1150.5239999999999</c:v>
                </c:pt>
                <c:pt idx="396">
                  <c:v>1282.123</c:v>
                </c:pt>
                <c:pt idx="397">
                  <c:v>275.59100000000001</c:v>
                </c:pt>
                <c:pt idx="398">
                  <c:v>2285.7139999999999</c:v>
                </c:pt>
                <c:pt idx="399">
                  <c:v>970.149</c:v>
                </c:pt>
                <c:pt idx="400">
                  <c:v>970.149</c:v>
                </c:pt>
                <c:pt idx="401">
                  <c:v>368.91</c:v>
                </c:pt>
                <c:pt idx="402">
                  <c:v>898.24599999999998</c:v>
                </c:pt>
                <c:pt idx="403">
                  <c:v>4260.87</c:v>
                </c:pt>
                <c:pt idx="404">
                  <c:v>1312.5</c:v>
                </c:pt>
                <c:pt idx="405">
                  <c:v>1344.729</c:v>
                </c:pt>
                <c:pt idx="406">
                  <c:v>968.58100000000002</c:v>
                </c:pt>
                <c:pt idx="407">
                  <c:v>1439.0239999999999</c:v>
                </c:pt>
                <c:pt idx="408">
                  <c:v>1239.796</c:v>
                </c:pt>
                <c:pt idx="409">
                  <c:v>430.38</c:v>
                </c:pt>
                <c:pt idx="410">
                  <c:v>555.55600000000004</c:v>
                </c:pt>
                <c:pt idx="411">
                  <c:v>1555.556</c:v>
                </c:pt>
                <c:pt idx="412">
                  <c:v>1826.816</c:v>
                </c:pt>
                <c:pt idx="413">
                  <c:v>1402.6669999999999</c:v>
                </c:pt>
                <c:pt idx="414">
                  <c:v>810</c:v>
                </c:pt>
                <c:pt idx="415">
                  <c:v>689.11900000000003</c:v>
                </c:pt>
                <c:pt idx="416">
                  <c:v>810</c:v>
                </c:pt>
                <c:pt idx="417">
                  <c:v>237.143</c:v>
                </c:pt>
                <c:pt idx="418">
                  <c:v>1571.4290000000001</c:v>
                </c:pt>
                <c:pt idx="419">
                  <c:v>214.286</c:v>
                </c:pt>
                <c:pt idx="420">
                  <c:v>641.30399999999997</c:v>
                </c:pt>
                <c:pt idx="421">
                  <c:v>697.76099999999997</c:v>
                </c:pt>
                <c:pt idx="422">
                  <c:v>1299.3889999999999</c:v>
                </c:pt>
                <c:pt idx="423">
                  <c:v>77.981999999999999</c:v>
                </c:pt>
                <c:pt idx="424">
                  <c:v>1740</c:v>
                </c:pt>
                <c:pt idx="425">
                  <c:v>424.41899999999998</c:v>
                </c:pt>
                <c:pt idx="426">
                  <c:v>692.30799999999999</c:v>
                </c:pt>
                <c:pt idx="427">
                  <c:v>1349.183</c:v>
                </c:pt>
                <c:pt idx="428">
                  <c:v>1423.6759999999999</c:v>
                </c:pt>
                <c:pt idx="429">
                  <c:v>435.11500000000001</c:v>
                </c:pt>
                <c:pt idx="430">
                  <c:v>2389.5709999999999</c:v>
                </c:pt>
                <c:pt idx="431">
                  <c:v>2113.636</c:v>
                </c:pt>
                <c:pt idx="432">
                  <c:v>1217.3910000000001</c:v>
                </c:pt>
                <c:pt idx="433">
                  <c:v>1130.4349999999999</c:v>
                </c:pt>
                <c:pt idx="434">
                  <c:v>303.72500000000002</c:v>
                </c:pt>
                <c:pt idx="435">
                  <c:v>2000</c:v>
                </c:pt>
                <c:pt idx="436">
                  <c:v>304.56900000000002</c:v>
                </c:pt>
                <c:pt idx="437">
                  <c:v>153.374</c:v>
                </c:pt>
                <c:pt idx="438">
                  <c:v>1486.4860000000001</c:v>
                </c:pt>
                <c:pt idx="439">
                  <c:v>459.459</c:v>
                </c:pt>
                <c:pt idx="440">
                  <c:v>1054.0540000000001</c:v>
                </c:pt>
                <c:pt idx="441">
                  <c:v>0</c:v>
                </c:pt>
                <c:pt idx="442">
                  <c:v>1070.3420000000001</c:v>
                </c:pt>
                <c:pt idx="443">
                  <c:v>437.88799999999998</c:v>
                </c:pt>
                <c:pt idx="444">
                  <c:v>1426.056</c:v>
                </c:pt>
                <c:pt idx="445">
                  <c:v>1077.67</c:v>
                </c:pt>
                <c:pt idx="446">
                  <c:v>590.29600000000005</c:v>
                </c:pt>
                <c:pt idx="447">
                  <c:v>322.78500000000003</c:v>
                </c:pt>
                <c:pt idx="448">
                  <c:v>1126.0650000000001</c:v>
                </c:pt>
                <c:pt idx="449">
                  <c:v>1227.4280000000001</c:v>
                </c:pt>
                <c:pt idx="450">
                  <c:v>555.55600000000004</c:v>
                </c:pt>
                <c:pt idx="451">
                  <c:v>666.66700000000003</c:v>
                </c:pt>
                <c:pt idx="452">
                  <c:v>857.14300000000003</c:v>
                </c:pt>
                <c:pt idx="453">
                  <c:v>1250</c:v>
                </c:pt>
                <c:pt idx="454">
                  <c:v>714.28599999999994</c:v>
                </c:pt>
                <c:pt idx="455">
                  <c:v>631.57899999999995</c:v>
                </c:pt>
                <c:pt idx="456">
                  <c:v>1075</c:v>
                </c:pt>
                <c:pt idx="457">
                  <c:v>3750.7330000000002</c:v>
                </c:pt>
                <c:pt idx="458">
                  <c:v>684.21100000000001</c:v>
                </c:pt>
                <c:pt idx="459">
                  <c:v>5750</c:v>
                </c:pt>
                <c:pt idx="460">
                  <c:v>2000</c:v>
                </c:pt>
                <c:pt idx="461">
                  <c:v>3150</c:v>
                </c:pt>
                <c:pt idx="462">
                  <c:v>2228.8649999999998</c:v>
                </c:pt>
                <c:pt idx="463">
                  <c:v>1037.9059999999999</c:v>
                </c:pt>
                <c:pt idx="464">
                  <c:v>342.42399999999998</c:v>
                </c:pt>
                <c:pt idx="465">
                  <c:v>897.07500000000005</c:v>
                </c:pt>
                <c:pt idx="466">
                  <c:v>152.941</c:v>
                </c:pt>
                <c:pt idx="467">
                  <c:v>1398</c:v>
                </c:pt>
                <c:pt idx="468">
                  <c:v>2331.5219999999999</c:v>
                </c:pt>
                <c:pt idx="469">
                  <c:v>1468.085</c:v>
                </c:pt>
                <c:pt idx="470">
                  <c:v>3571.4290000000001</c:v>
                </c:pt>
                <c:pt idx="471">
                  <c:v>490.11900000000003</c:v>
                </c:pt>
                <c:pt idx="472">
                  <c:v>69.444000000000003</c:v>
                </c:pt>
                <c:pt idx="473">
                  <c:v>736.11099999999999</c:v>
                </c:pt>
                <c:pt idx="474">
                  <c:v>173.91300000000001</c:v>
                </c:pt>
                <c:pt idx="475">
                  <c:v>542.18499999999995</c:v>
                </c:pt>
                <c:pt idx="476">
                  <c:v>882.68200000000002</c:v>
                </c:pt>
                <c:pt idx="477">
                  <c:v>125</c:v>
                </c:pt>
                <c:pt idx="478">
                  <c:v>209.85</c:v>
                </c:pt>
                <c:pt idx="479">
                  <c:v>880</c:v>
                </c:pt>
                <c:pt idx="480">
                  <c:v>920</c:v>
                </c:pt>
                <c:pt idx="481">
                  <c:v>1217.3910000000001</c:v>
                </c:pt>
                <c:pt idx="482">
                  <c:v>1942.029</c:v>
                </c:pt>
                <c:pt idx="483">
                  <c:v>1197.452</c:v>
                </c:pt>
                <c:pt idx="484">
                  <c:v>2031.7860000000001</c:v>
                </c:pt>
                <c:pt idx="485">
                  <c:v>1074.9059999999999</c:v>
                </c:pt>
                <c:pt idx="486">
                  <c:v>328.125</c:v>
                </c:pt>
                <c:pt idx="487">
                  <c:v>963.41499999999996</c:v>
                </c:pt>
                <c:pt idx="488">
                  <c:v>1263.1579999999999</c:v>
                </c:pt>
                <c:pt idx="489">
                  <c:v>1961.1990000000001</c:v>
                </c:pt>
                <c:pt idx="490">
                  <c:v>500</c:v>
                </c:pt>
                <c:pt idx="491">
                  <c:v>1932.489</c:v>
                </c:pt>
                <c:pt idx="492">
                  <c:v>1466.6669999999999</c:v>
                </c:pt>
                <c:pt idx="493">
                  <c:v>766.66700000000003</c:v>
                </c:pt>
                <c:pt idx="494">
                  <c:v>1866.6669999999999</c:v>
                </c:pt>
                <c:pt idx="495">
                  <c:v>394.73700000000002</c:v>
                </c:pt>
                <c:pt idx="496">
                  <c:v>4347.3680000000004</c:v>
                </c:pt>
                <c:pt idx="497">
                  <c:v>1307.692</c:v>
                </c:pt>
                <c:pt idx="498">
                  <c:v>1676.136</c:v>
                </c:pt>
                <c:pt idx="499">
                  <c:v>1500</c:v>
                </c:pt>
                <c:pt idx="500">
                  <c:v>416.66699999999997</c:v>
                </c:pt>
                <c:pt idx="501">
                  <c:v>1378.049</c:v>
                </c:pt>
                <c:pt idx="502">
                  <c:v>2041.6669999999999</c:v>
                </c:pt>
                <c:pt idx="503">
                  <c:v>212.90299999999999</c:v>
                </c:pt>
                <c:pt idx="504">
                  <c:v>905.10900000000004</c:v>
                </c:pt>
                <c:pt idx="505">
                  <c:v>1647.059</c:v>
                </c:pt>
                <c:pt idx="506">
                  <c:v>363.63600000000002</c:v>
                </c:pt>
                <c:pt idx="507">
                  <c:v>454.54500000000002</c:v>
                </c:pt>
                <c:pt idx="508">
                  <c:v>787.76300000000003</c:v>
                </c:pt>
                <c:pt idx="509">
                  <c:v>696.51700000000005</c:v>
                </c:pt>
                <c:pt idx="510">
                  <c:v>1032.9670000000001</c:v>
                </c:pt>
                <c:pt idx="511">
                  <c:v>1539.683</c:v>
                </c:pt>
                <c:pt idx="512">
                  <c:v>1129.6759999999999</c:v>
                </c:pt>
                <c:pt idx="513">
                  <c:v>518.072</c:v>
                </c:pt>
                <c:pt idx="514">
                  <c:v>413.79300000000001</c:v>
                </c:pt>
                <c:pt idx="515">
                  <c:v>1928</c:v>
                </c:pt>
                <c:pt idx="516">
                  <c:v>192.08600000000001</c:v>
                </c:pt>
                <c:pt idx="517">
                  <c:v>970.76</c:v>
                </c:pt>
                <c:pt idx="518">
                  <c:v>442.30799999999999</c:v>
                </c:pt>
                <c:pt idx="519">
                  <c:v>1777.778</c:v>
                </c:pt>
                <c:pt idx="520">
                  <c:v>1129.6300000000001</c:v>
                </c:pt>
                <c:pt idx="521">
                  <c:v>1178.5709999999999</c:v>
                </c:pt>
                <c:pt idx="522">
                  <c:v>1154.922</c:v>
                </c:pt>
                <c:pt idx="523">
                  <c:v>328.59399999999999</c:v>
                </c:pt>
                <c:pt idx="524">
                  <c:v>116.26600000000001</c:v>
                </c:pt>
                <c:pt idx="525">
                  <c:v>1755.461</c:v>
                </c:pt>
                <c:pt idx="526">
                  <c:v>1299.8409999999999</c:v>
                </c:pt>
                <c:pt idx="527">
                  <c:v>1567.797</c:v>
                </c:pt>
                <c:pt idx="528">
                  <c:v>1674.4190000000001</c:v>
                </c:pt>
                <c:pt idx="529">
                  <c:v>551.02</c:v>
                </c:pt>
                <c:pt idx="530">
                  <c:v>1784.4829999999999</c:v>
                </c:pt>
                <c:pt idx="531">
                  <c:v>650.16499999999996</c:v>
                </c:pt>
                <c:pt idx="532">
                  <c:v>562.5</c:v>
                </c:pt>
                <c:pt idx="533">
                  <c:v>579.18600000000004</c:v>
                </c:pt>
                <c:pt idx="534">
                  <c:v>579.30999999999995</c:v>
                </c:pt>
                <c:pt idx="535">
                  <c:v>733.33299999999997</c:v>
                </c:pt>
                <c:pt idx="536">
                  <c:v>2138.5680000000002</c:v>
                </c:pt>
                <c:pt idx="537">
                  <c:v>624.02099999999996</c:v>
                </c:pt>
                <c:pt idx="538">
                  <c:v>534.09100000000001</c:v>
                </c:pt>
                <c:pt idx="539">
                  <c:v>855.26300000000003</c:v>
                </c:pt>
                <c:pt idx="540">
                  <c:v>568.49300000000005</c:v>
                </c:pt>
                <c:pt idx="541">
                  <c:v>666.66700000000003</c:v>
                </c:pt>
                <c:pt idx="542">
                  <c:v>2591.837</c:v>
                </c:pt>
                <c:pt idx="543">
                  <c:v>1142.857</c:v>
                </c:pt>
                <c:pt idx="544">
                  <c:v>1714.2860000000001</c:v>
                </c:pt>
                <c:pt idx="545">
                  <c:v>487.12400000000002</c:v>
                </c:pt>
                <c:pt idx="546">
                  <c:v>1540.07</c:v>
                </c:pt>
                <c:pt idx="547">
                  <c:v>1787.8789999999999</c:v>
                </c:pt>
                <c:pt idx="548">
                  <c:v>595.41999999999996</c:v>
                </c:pt>
                <c:pt idx="549">
                  <c:v>2289.4740000000002</c:v>
                </c:pt>
                <c:pt idx="550">
                  <c:v>1209.3019999999999</c:v>
                </c:pt>
                <c:pt idx="551">
                  <c:v>349.036</c:v>
                </c:pt>
                <c:pt idx="552">
                  <c:v>1208.6959999999999</c:v>
                </c:pt>
                <c:pt idx="553">
                  <c:v>272</c:v>
                </c:pt>
                <c:pt idx="554">
                  <c:v>3583.3330000000001</c:v>
                </c:pt>
                <c:pt idx="555">
                  <c:v>672.75699999999995</c:v>
                </c:pt>
                <c:pt idx="556">
                  <c:v>1238.9380000000001</c:v>
                </c:pt>
                <c:pt idx="557">
                  <c:v>435.64400000000001</c:v>
                </c:pt>
                <c:pt idx="558">
                  <c:v>330.04899999999998</c:v>
                </c:pt>
                <c:pt idx="559">
                  <c:v>1253.0920000000001</c:v>
                </c:pt>
                <c:pt idx="560">
                  <c:v>871.79499999999996</c:v>
                </c:pt>
                <c:pt idx="561">
                  <c:v>891.30399999999997</c:v>
                </c:pt>
                <c:pt idx="562">
                  <c:v>581.81799999999998</c:v>
                </c:pt>
                <c:pt idx="563">
                  <c:v>559.83500000000004</c:v>
                </c:pt>
                <c:pt idx="564">
                  <c:v>0</c:v>
                </c:pt>
                <c:pt idx="565">
                  <c:v>721.70699999999999</c:v>
                </c:pt>
                <c:pt idx="566">
                  <c:v>363.05700000000002</c:v>
                </c:pt>
                <c:pt idx="567">
                  <c:v>1313.0989999999999</c:v>
                </c:pt>
                <c:pt idx="568">
                  <c:v>627.35799999999995</c:v>
                </c:pt>
                <c:pt idx="569">
                  <c:v>443.39600000000002</c:v>
                </c:pt>
                <c:pt idx="570">
                  <c:v>2095.2379999999998</c:v>
                </c:pt>
                <c:pt idx="571">
                  <c:v>1484.5260000000001</c:v>
                </c:pt>
                <c:pt idx="572">
                  <c:v>1162.857</c:v>
                </c:pt>
                <c:pt idx="573">
                  <c:v>260.87</c:v>
                </c:pt>
                <c:pt idx="574">
                  <c:v>1500</c:v>
                </c:pt>
                <c:pt idx="575">
                  <c:v>1550</c:v>
                </c:pt>
                <c:pt idx="576">
                  <c:v>750</c:v>
                </c:pt>
                <c:pt idx="577">
                  <c:v>225.80600000000001</c:v>
                </c:pt>
                <c:pt idx="578">
                  <c:v>116.40600000000001</c:v>
                </c:pt>
                <c:pt idx="579">
                  <c:v>1057.471</c:v>
                </c:pt>
                <c:pt idx="580">
                  <c:v>250.85499999999999</c:v>
                </c:pt>
                <c:pt idx="581">
                  <c:v>227.38399999999999</c:v>
                </c:pt>
                <c:pt idx="582">
                  <c:v>275.19400000000002</c:v>
                </c:pt>
                <c:pt idx="583">
                  <c:v>315.38499999999999</c:v>
                </c:pt>
                <c:pt idx="584">
                  <c:v>535.71400000000006</c:v>
                </c:pt>
                <c:pt idx="585">
                  <c:v>564.28599999999994</c:v>
                </c:pt>
                <c:pt idx="586">
                  <c:v>0</c:v>
                </c:pt>
                <c:pt idx="587">
                  <c:v>222.91</c:v>
                </c:pt>
                <c:pt idx="588">
                  <c:v>1283.3330000000001</c:v>
                </c:pt>
                <c:pt idx="589">
                  <c:v>2338.2150000000001</c:v>
                </c:pt>
                <c:pt idx="590">
                  <c:v>635.22</c:v>
                </c:pt>
                <c:pt idx="591">
                  <c:v>619.37699999999995</c:v>
                </c:pt>
                <c:pt idx="592">
                  <c:v>302.70299999999997</c:v>
                </c:pt>
                <c:pt idx="593">
                  <c:v>533.33299999999997</c:v>
                </c:pt>
                <c:pt idx="594">
                  <c:v>540.42600000000004</c:v>
                </c:pt>
                <c:pt idx="595">
                  <c:v>314.18900000000002</c:v>
                </c:pt>
                <c:pt idx="596">
                  <c:v>434.10899999999998</c:v>
                </c:pt>
                <c:pt idx="597">
                  <c:v>788.46199999999999</c:v>
                </c:pt>
                <c:pt idx="598">
                  <c:v>293.33300000000003</c:v>
                </c:pt>
                <c:pt idx="599">
                  <c:v>732.46799999999996</c:v>
                </c:pt>
                <c:pt idx="600">
                  <c:v>1423.077</c:v>
                </c:pt>
                <c:pt idx="601">
                  <c:v>307.69200000000001</c:v>
                </c:pt>
                <c:pt idx="602">
                  <c:v>411.50400000000002</c:v>
                </c:pt>
                <c:pt idx="603">
                  <c:v>530.48800000000006</c:v>
                </c:pt>
                <c:pt idx="604">
                  <c:v>87.084999999999994</c:v>
                </c:pt>
                <c:pt idx="605">
                  <c:v>134.25899999999999</c:v>
                </c:pt>
                <c:pt idx="606">
                  <c:v>574.32399999999996</c:v>
                </c:pt>
                <c:pt idx="607">
                  <c:v>294.11799999999999</c:v>
                </c:pt>
                <c:pt idx="608">
                  <c:v>468.08499999999998</c:v>
                </c:pt>
                <c:pt idx="609">
                  <c:v>0</c:v>
                </c:pt>
                <c:pt idx="610">
                  <c:v>294.11799999999999</c:v>
                </c:pt>
                <c:pt idx="611">
                  <c:v>762.88699999999994</c:v>
                </c:pt>
                <c:pt idx="612">
                  <c:v>597.29700000000003</c:v>
                </c:pt>
                <c:pt idx="613">
                  <c:v>415.09399999999999</c:v>
                </c:pt>
                <c:pt idx="614">
                  <c:v>640.30100000000004</c:v>
                </c:pt>
                <c:pt idx="615">
                  <c:v>1012.924</c:v>
                </c:pt>
                <c:pt idx="616">
                  <c:v>1269.7370000000001</c:v>
                </c:pt>
                <c:pt idx="617">
                  <c:v>1100</c:v>
                </c:pt>
                <c:pt idx="618">
                  <c:v>985.81600000000003</c:v>
                </c:pt>
                <c:pt idx="619">
                  <c:v>15.625</c:v>
                </c:pt>
                <c:pt idx="620">
                  <c:v>2312.5</c:v>
                </c:pt>
                <c:pt idx="621">
                  <c:v>148.148</c:v>
                </c:pt>
                <c:pt idx="622">
                  <c:v>255.39599999999999</c:v>
                </c:pt>
                <c:pt idx="623">
                  <c:v>320.51299999999998</c:v>
                </c:pt>
                <c:pt idx="624">
                  <c:v>415.92899999999997</c:v>
                </c:pt>
                <c:pt idx="625">
                  <c:v>176.471</c:v>
                </c:pt>
                <c:pt idx="626">
                  <c:v>255.39599999999999</c:v>
                </c:pt>
                <c:pt idx="627">
                  <c:v>1130.4349999999999</c:v>
                </c:pt>
                <c:pt idx="628">
                  <c:v>437.05</c:v>
                </c:pt>
                <c:pt idx="629">
                  <c:v>1868.421</c:v>
                </c:pt>
                <c:pt idx="630">
                  <c:v>884.61500000000001</c:v>
                </c:pt>
                <c:pt idx="631">
                  <c:v>780.12</c:v>
                </c:pt>
                <c:pt idx="632">
                  <c:v>646.34100000000001</c:v>
                </c:pt>
                <c:pt idx="633">
                  <c:v>1818.182</c:v>
                </c:pt>
                <c:pt idx="634">
                  <c:v>1272.7270000000001</c:v>
                </c:pt>
                <c:pt idx="635">
                  <c:v>1636.364</c:v>
                </c:pt>
                <c:pt idx="636">
                  <c:v>1121.6220000000001</c:v>
                </c:pt>
                <c:pt idx="637">
                  <c:v>1044.088</c:v>
                </c:pt>
                <c:pt idx="638">
                  <c:v>365.23500000000001</c:v>
                </c:pt>
                <c:pt idx="639">
                  <c:v>4285.0240000000003</c:v>
                </c:pt>
                <c:pt idx="640">
                  <c:v>1472.222</c:v>
                </c:pt>
                <c:pt idx="641">
                  <c:v>680</c:v>
                </c:pt>
                <c:pt idx="642">
                  <c:v>681.51800000000003</c:v>
                </c:pt>
                <c:pt idx="643">
                  <c:v>694.44399999999996</c:v>
                </c:pt>
                <c:pt idx="644">
                  <c:v>137.566</c:v>
                </c:pt>
                <c:pt idx="645">
                  <c:v>440</c:v>
                </c:pt>
                <c:pt idx="646">
                  <c:v>2000</c:v>
                </c:pt>
                <c:pt idx="647">
                  <c:v>471.69799999999998</c:v>
                </c:pt>
                <c:pt idx="648">
                  <c:v>785.71400000000006</c:v>
                </c:pt>
                <c:pt idx="649">
                  <c:v>0</c:v>
                </c:pt>
                <c:pt idx="650">
                  <c:v>1054.1469999999999</c:v>
                </c:pt>
                <c:pt idx="651">
                  <c:v>987.29700000000003</c:v>
                </c:pt>
                <c:pt idx="652">
                  <c:v>785.71400000000006</c:v>
                </c:pt>
                <c:pt idx="653">
                  <c:v>567.43499999999995</c:v>
                </c:pt>
                <c:pt idx="654">
                  <c:v>475.12400000000002</c:v>
                </c:pt>
                <c:pt idx="655">
                  <c:v>355.28300000000002</c:v>
                </c:pt>
                <c:pt idx="656">
                  <c:v>228.97200000000001</c:v>
                </c:pt>
                <c:pt idx="657">
                  <c:v>1322.5809999999999</c:v>
                </c:pt>
                <c:pt idx="658">
                  <c:v>92.025000000000006</c:v>
                </c:pt>
                <c:pt idx="659">
                  <c:v>764.70600000000002</c:v>
                </c:pt>
                <c:pt idx="660">
                  <c:v>1517.6469999999999</c:v>
                </c:pt>
                <c:pt idx="661">
                  <c:v>1312.5</c:v>
                </c:pt>
                <c:pt idx="662">
                  <c:v>210.52600000000001</c:v>
                </c:pt>
                <c:pt idx="663">
                  <c:v>1351.8520000000001</c:v>
                </c:pt>
                <c:pt idx="664">
                  <c:v>321.00099999999998</c:v>
                </c:pt>
                <c:pt idx="665">
                  <c:v>1700</c:v>
                </c:pt>
                <c:pt idx="666">
                  <c:v>409.31400000000002</c:v>
                </c:pt>
                <c:pt idx="667">
                  <c:v>711.62599999999998</c:v>
                </c:pt>
                <c:pt idx="668">
                  <c:v>172.54900000000001</c:v>
                </c:pt>
                <c:pt idx="669">
                  <c:v>2008.1469999999999</c:v>
                </c:pt>
                <c:pt idx="670">
                  <c:v>223.577</c:v>
                </c:pt>
                <c:pt idx="671">
                  <c:v>1426.471</c:v>
                </c:pt>
                <c:pt idx="672">
                  <c:v>1380.8720000000001</c:v>
                </c:pt>
                <c:pt idx="673">
                  <c:v>529.41200000000003</c:v>
                </c:pt>
                <c:pt idx="674">
                  <c:v>684.81799999999998</c:v>
                </c:pt>
                <c:pt idx="675">
                  <c:v>568.68299999999999</c:v>
                </c:pt>
                <c:pt idx="676">
                  <c:v>1408.3330000000001</c:v>
                </c:pt>
                <c:pt idx="677">
                  <c:v>318.51900000000001</c:v>
                </c:pt>
                <c:pt idx="678">
                  <c:v>467.15300000000002</c:v>
                </c:pt>
                <c:pt idx="679">
                  <c:v>1177.778</c:v>
                </c:pt>
                <c:pt idx="680">
                  <c:v>583.33299999999997</c:v>
                </c:pt>
                <c:pt idx="681">
                  <c:v>583.33299999999997</c:v>
                </c:pt>
                <c:pt idx="682">
                  <c:v>666.66700000000003</c:v>
                </c:pt>
                <c:pt idx="683">
                  <c:v>1878.6130000000001</c:v>
                </c:pt>
                <c:pt idx="684">
                  <c:v>803.92200000000003</c:v>
                </c:pt>
                <c:pt idx="685">
                  <c:v>1666.6669999999999</c:v>
                </c:pt>
                <c:pt idx="686">
                  <c:v>2000</c:v>
                </c:pt>
                <c:pt idx="687">
                  <c:v>1194.9690000000001</c:v>
                </c:pt>
                <c:pt idx="688">
                  <c:v>0</c:v>
                </c:pt>
                <c:pt idx="689">
                  <c:v>1792.865</c:v>
                </c:pt>
                <c:pt idx="690">
                  <c:v>839.77300000000002</c:v>
                </c:pt>
                <c:pt idx="691">
                  <c:v>168.13499999999999</c:v>
                </c:pt>
                <c:pt idx="692">
                  <c:v>557.56399999999996</c:v>
                </c:pt>
                <c:pt idx="693">
                  <c:v>596.33000000000004</c:v>
                </c:pt>
                <c:pt idx="694">
                  <c:v>845.72500000000002</c:v>
                </c:pt>
                <c:pt idx="695">
                  <c:v>375.23099999999999</c:v>
                </c:pt>
                <c:pt idx="696">
                  <c:v>391.77499999999998</c:v>
                </c:pt>
                <c:pt idx="697">
                  <c:v>987.07600000000002</c:v>
                </c:pt>
                <c:pt idx="698">
                  <c:v>706.99699999999996</c:v>
                </c:pt>
                <c:pt idx="699">
                  <c:v>0</c:v>
                </c:pt>
                <c:pt idx="700">
                  <c:v>767.44200000000001</c:v>
                </c:pt>
                <c:pt idx="701">
                  <c:v>150.215</c:v>
                </c:pt>
                <c:pt idx="702">
                  <c:v>964.05899999999997</c:v>
                </c:pt>
                <c:pt idx="703">
                  <c:v>617.04300000000001</c:v>
                </c:pt>
                <c:pt idx="704">
                  <c:v>771.005</c:v>
                </c:pt>
                <c:pt idx="705">
                  <c:v>618.49699999999996</c:v>
                </c:pt>
                <c:pt idx="706">
                  <c:v>493.67099999999999</c:v>
                </c:pt>
                <c:pt idx="707">
                  <c:v>502.28300000000002</c:v>
                </c:pt>
                <c:pt idx="708">
                  <c:v>298.24599999999998</c:v>
                </c:pt>
                <c:pt idx="709">
                  <c:v>236.84200000000001</c:v>
                </c:pt>
                <c:pt idx="710">
                  <c:v>2192.067</c:v>
                </c:pt>
                <c:pt idx="711">
                  <c:v>617.02099999999996</c:v>
                </c:pt>
                <c:pt idx="712">
                  <c:v>451.80700000000002</c:v>
                </c:pt>
                <c:pt idx="713">
                  <c:v>220</c:v>
                </c:pt>
                <c:pt idx="714">
                  <c:v>617.02099999999996</c:v>
                </c:pt>
                <c:pt idx="715">
                  <c:v>0</c:v>
                </c:pt>
                <c:pt idx="716">
                  <c:v>663.67700000000002</c:v>
                </c:pt>
                <c:pt idx="717">
                  <c:v>292.68299999999999</c:v>
                </c:pt>
                <c:pt idx="718">
                  <c:v>471.66399999999999</c:v>
                </c:pt>
                <c:pt idx="719">
                  <c:v>1095.694</c:v>
                </c:pt>
                <c:pt idx="720">
                  <c:v>489.22399999999999</c:v>
                </c:pt>
                <c:pt idx="721">
                  <c:v>526.31600000000003</c:v>
                </c:pt>
                <c:pt idx="722">
                  <c:v>277.77800000000002</c:v>
                </c:pt>
                <c:pt idx="723">
                  <c:v>292.68299999999999</c:v>
                </c:pt>
                <c:pt idx="724">
                  <c:v>322.27499999999998</c:v>
                </c:pt>
                <c:pt idx="725">
                  <c:v>1033.7550000000001</c:v>
                </c:pt>
                <c:pt idx="726">
                  <c:v>415</c:v>
                </c:pt>
                <c:pt idx="727">
                  <c:v>125</c:v>
                </c:pt>
                <c:pt idx="728">
                  <c:v>491.07100000000003</c:v>
                </c:pt>
                <c:pt idx="729">
                  <c:v>317.45999999999998</c:v>
                </c:pt>
                <c:pt idx="730">
                  <c:v>625</c:v>
                </c:pt>
                <c:pt idx="731">
                  <c:v>555.55600000000004</c:v>
                </c:pt>
                <c:pt idx="732">
                  <c:v>692.30799999999999</c:v>
                </c:pt>
                <c:pt idx="733">
                  <c:v>261.36399999999998</c:v>
                </c:pt>
                <c:pt idx="734">
                  <c:v>76.923000000000002</c:v>
                </c:pt>
                <c:pt idx="735">
                  <c:v>241.25899999999999</c:v>
                </c:pt>
                <c:pt idx="736">
                  <c:v>2083.3330000000001</c:v>
                </c:pt>
                <c:pt idx="737">
                  <c:v>652.17399999999998</c:v>
                </c:pt>
                <c:pt idx="738">
                  <c:v>1018.237</c:v>
                </c:pt>
                <c:pt idx="739">
                  <c:v>454.84899999999999</c:v>
                </c:pt>
                <c:pt idx="740">
                  <c:v>189.148</c:v>
                </c:pt>
                <c:pt idx="741">
                  <c:v>140.27099999999999</c:v>
                </c:pt>
                <c:pt idx="742">
                  <c:v>822.3</c:v>
                </c:pt>
                <c:pt idx="743">
                  <c:v>357.37400000000002</c:v>
                </c:pt>
                <c:pt idx="744">
                  <c:v>75.676000000000002</c:v>
                </c:pt>
                <c:pt idx="745">
                  <c:v>260.73599999999999</c:v>
                </c:pt>
                <c:pt idx="746">
                  <c:v>610.51199999999994</c:v>
                </c:pt>
                <c:pt idx="747">
                  <c:v>824.17600000000004</c:v>
                </c:pt>
                <c:pt idx="748">
                  <c:v>1950</c:v>
                </c:pt>
                <c:pt idx="749">
                  <c:v>100</c:v>
                </c:pt>
                <c:pt idx="750">
                  <c:v>1197.5309999999999</c:v>
                </c:pt>
                <c:pt idx="751">
                  <c:v>141.215</c:v>
                </c:pt>
                <c:pt idx="752">
                  <c:v>674.41899999999998</c:v>
                </c:pt>
                <c:pt idx="753">
                  <c:v>600</c:v>
                </c:pt>
                <c:pt idx="754">
                  <c:v>776.173</c:v>
                </c:pt>
                <c:pt idx="755">
                  <c:v>533.06200000000001</c:v>
                </c:pt>
                <c:pt idx="756">
                  <c:v>294.11799999999999</c:v>
                </c:pt>
                <c:pt idx="757">
                  <c:v>247.619</c:v>
                </c:pt>
                <c:pt idx="758">
                  <c:v>459.74</c:v>
                </c:pt>
                <c:pt idx="759">
                  <c:v>616.66700000000003</c:v>
                </c:pt>
                <c:pt idx="760">
                  <c:v>639.43700000000001</c:v>
                </c:pt>
                <c:pt idx="761">
                  <c:v>41.758000000000003</c:v>
                </c:pt>
                <c:pt idx="762">
                  <c:v>0</c:v>
                </c:pt>
                <c:pt idx="763">
                  <c:v>0</c:v>
                </c:pt>
                <c:pt idx="764">
                  <c:v>531.51599999999996</c:v>
                </c:pt>
                <c:pt idx="765">
                  <c:v>364.8</c:v>
                </c:pt>
                <c:pt idx="766">
                  <c:v>1042.683</c:v>
                </c:pt>
                <c:pt idx="767">
                  <c:v>750.779</c:v>
                </c:pt>
                <c:pt idx="768">
                  <c:v>162.791</c:v>
                </c:pt>
                <c:pt idx="769">
                  <c:v>1000</c:v>
                </c:pt>
                <c:pt idx="770">
                  <c:v>296.97000000000003</c:v>
                </c:pt>
                <c:pt idx="771">
                  <c:v>912.69799999999998</c:v>
                </c:pt>
                <c:pt idx="772">
                  <c:v>885.71400000000006</c:v>
                </c:pt>
                <c:pt idx="773">
                  <c:v>691.72900000000004</c:v>
                </c:pt>
                <c:pt idx="774">
                  <c:v>988.85799999999995</c:v>
                </c:pt>
                <c:pt idx="775">
                  <c:v>349.17099999999999</c:v>
                </c:pt>
                <c:pt idx="776">
                  <c:v>521.73900000000003</c:v>
                </c:pt>
                <c:pt idx="777">
                  <c:v>1060.672</c:v>
                </c:pt>
                <c:pt idx="778">
                  <c:v>414.44400000000002</c:v>
                </c:pt>
                <c:pt idx="779">
                  <c:v>191.304</c:v>
                </c:pt>
                <c:pt idx="780">
                  <c:v>1088.4680000000001</c:v>
                </c:pt>
                <c:pt idx="781">
                  <c:v>423.75</c:v>
                </c:pt>
                <c:pt idx="782">
                  <c:v>837.45600000000002</c:v>
                </c:pt>
                <c:pt idx="783">
                  <c:v>113.04300000000001</c:v>
                </c:pt>
                <c:pt idx="784">
                  <c:v>255.249</c:v>
                </c:pt>
                <c:pt idx="785">
                  <c:v>0</c:v>
                </c:pt>
                <c:pt idx="786">
                  <c:v>76.991</c:v>
                </c:pt>
                <c:pt idx="787">
                  <c:v>702.12800000000004</c:v>
                </c:pt>
                <c:pt idx="788">
                  <c:v>1166.6669999999999</c:v>
                </c:pt>
                <c:pt idx="789">
                  <c:v>497.43599999999998</c:v>
                </c:pt>
                <c:pt idx="790">
                  <c:v>1273.3330000000001</c:v>
                </c:pt>
                <c:pt idx="791">
                  <c:v>952.26300000000003</c:v>
                </c:pt>
                <c:pt idx="792">
                  <c:v>167.488</c:v>
                </c:pt>
                <c:pt idx="793">
                  <c:v>1218.3389999999999</c:v>
                </c:pt>
                <c:pt idx="794">
                  <c:v>2293.1030000000001</c:v>
                </c:pt>
                <c:pt idx="795">
                  <c:v>114.95099999999999</c:v>
                </c:pt>
                <c:pt idx="796">
                  <c:v>176.387</c:v>
                </c:pt>
                <c:pt idx="797">
                  <c:v>230.76900000000001</c:v>
                </c:pt>
                <c:pt idx="798">
                  <c:v>454.71899999999999</c:v>
                </c:pt>
                <c:pt idx="799">
                  <c:v>321.42899999999997</c:v>
                </c:pt>
                <c:pt idx="800">
                  <c:v>1710.9380000000001</c:v>
                </c:pt>
                <c:pt idx="801">
                  <c:v>827.64200000000005</c:v>
                </c:pt>
                <c:pt idx="802">
                  <c:v>28.515000000000001</c:v>
                </c:pt>
                <c:pt idx="803">
                  <c:v>551.13599999999997</c:v>
                </c:pt>
                <c:pt idx="804">
                  <c:v>446.73500000000001</c:v>
                </c:pt>
                <c:pt idx="805">
                  <c:v>1181.818</c:v>
                </c:pt>
                <c:pt idx="806">
                  <c:v>848.48500000000001</c:v>
                </c:pt>
                <c:pt idx="807">
                  <c:v>0</c:v>
                </c:pt>
                <c:pt idx="808">
                  <c:v>132.143</c:v>
                </c:pt>
                <c:pt idx="809">
                  <c:v>84.745999999999995</c:v>
                </c:pt>
                <c:pt idx="810">
                  <c:v>675.67600000000004</c:v>
                </c:pt>
                <c:pt idx="811">
                  <c:v>1713.75</c:v>
                </c:pt>
                <c:pt idx="812">
                  <c:v>396.411</c:v>
                </c:pt>
                <c:pt idx="813">
                  <c:v>468.25400000000002</c:v>
                </c:pt>
                <c:pt idx="814">
                  <c:v>236.21100000000001</c:v>
                </c:pt>
                <c:pt idx="815">
                  <c:v>877.95600000000002</c:v>
                </c:pt>
                <c:pt idx="816">
                  <c:v>780.48800000000006</c:v>
                </c:pt>
                <c:pt idx="817">
                  <c:v>341.88</c:v>
                </c:pt>
                <c:pt idx="818">
                  <c:v>215.054</c:v>
                </c:pt>
                <c:pt idx="819">
                  <c:v>654.05399999999997</c:v>
                </c:pt>
                <c:pt idx="820">
                  <c:v>507.69200000000001</c:v>
                </c:pt>
                <c:pt idx="821">
                  <c:v>508.92899999999997</c:v>
                </c:pt>
                <c:pt idx="822">
                  <c:v>200.946</c:v>
                </c:pt>
                <c:pt idx="823">
                  <c:v>954.74699999999996</c:v>
                </c:pt>
                <c:pt idx="824">
                  <c:v>612.18799999999999</c:v>
                </c:pt>
                <c:pt idx="825">
                  <c:v>270.56</c:v>
                </c:pt>
                <c:pt idx="826">
                  <c:v>382.97899999999998</c:v>
                </c:pt>
                <c:pt idx="827">
                  <c:v>685.51199999999994</c:v>
                </c:pt>
                <c:pt idx="828">
                  <c:v>759.16899999999998</c:v>
                </c:pt>
                <c:pt idx="829">
                  <c:v>495.726</c:v>
                </c:pt>
                <c:pt idx="830">
                  <c:v>414.286</c:v>
                </c:pt>
                <c:pt idx="831">
                  <c:v>234.76</c:v>
                </c:pt>
                <c:pt idx="832">
                  <c:v>578.947</c:v>
                </c:pt>
                <c:pt idx="833">
                  <c:v>97.087000000000003</c:v>
                </c:pt>
                <c:pt idx="834">
                  <c:v>280.14600000000002</c:v>
                </c:pt>
                <c:pt idx="835">
                  <c:v>398.55099999999999</c:v>
                </c:pt>
                <c:pt idx="836">
                  <c:v>872.09299999999996</c:v>
                </c:pt>
                <c:pt idx="837">
                  <c:v>117.621</c:v>
                </c:pt>
                <c:pt idx="838">
                  <c:v>174.863</c:v>
                </c:pt>
                <c:pt idx="839">
                  <c:v>0</c:v>
                </c:pt>
                <c:pt idx="840">
                  <c:v>182.62799999999999</c:v>
                </c:pt>
                <c:pt idx="841">
                  <c:v>829.54499999999996</c:v>
                </c:pt>
                <c:pt idx="842">
                  <c:v>1173.913</c:v>
                </c:pt>
                <c:pt idx="843">
                  <c:v>37.036999999999999</c:v>
                </c:pt>
                <c:pt idx="844">
                  <c:v>259.25900000000001</c:v>
                </c:pt>
                <c:pt idx="845">
                  <c:v>142.857</c:v>
                </c:pt>
                <c:pt idx="846">
                  <c:v>457.14299999999997</c:v>
                </c:pt>
                <c:pt idx="847">
                  <c:v>680.41200000000003</c:v>
                </c:pt>
                <c:pt idx="848">
                  <c:v>1421.885</c:v>
                </c:pt>
                <c:pt idx="849">
                  <c:v>106.40900000000001</c:v>
                </c:pt>
                <c:pt idx="850">
                  <c:v>349.61399999999998</c:v>
                </c:pt>
                <c:pt idx="851">
                  <c:v>341.46300000000002</c:v>
                </c:pt>
                <c:pt idx="852">
                  <c:v>465.11599999999999</c:v>
                </c:pt>
                <c:pt idx="853">
                  <c:v>3.1549999999999998</c:v>
                </c:pt>
                <c:pt idx="854">
                  <c:v>813.12599999999998</c:v>
                </c:pt>
                <c:pt idx="855">
                  <c:v>595.745</c:v>
                </c:pt>
                <c:pt idx="856">
                  <c:v>685.51199999999994</c:v>
                </c:pt>
                <c:pt idx="857">
                  <c:v>0</c:v>
                </c:pt>
                <c:pt idx="858">
                  <c:v>915.66300000000001</c:v>
                </c:pt>
                <c:pt idx="859">
                  <c:v>1115.385</c:v>
                </c:pt>
                <c:pt idx="860">
                  <c:v>0</c:v>
                </c:pt>
                <c:pt idx="861">
                  <c:v>687.5</c:v>
                </c:pt>
                <c:pt idx="862">
                  <c:v>625</c:v>
                </c:pt>
                <c:pt idx="863">
                  <c:v>1450</c:v>
                </c:pt>
                <c:pt idx="864">
                  <c:v>250</c:v>
                </c:pt>
                <c:pt idx="865">
                  <c:v>2000</c:v>
                </c:pt>
                <c:pt idx="866">
                  <c:v>83.332999999999998</c:v>
                </c:pt>
                <c:pt idx="867">
                  <c:v>812.5</c:v>
                </c:pt>
                <c:pt idx="868">
                  <c:v>238.636</c:v>
                </c:pt>
                <c:pt idx="869">
                  <c:v>263.15800000000002</c:v>
                </c:pt>
                <c:pt idx="870">
                  <c:v>886.36400000000003</c:v>
                </c:pt>
                <c:pt idx="871">
                  <c:v>2000</c:v>
                </c:pt>
                <c:pt idx="872">
                  <c:v>291.66699999999997</c:v>
                </c:pt>
                <c:pt idx="873">
                  <c:v>1000</c:v>
                </c:pt>
                <c:pt idx="874">
                  <c:v>1241.6669999999999</c:v>
                </c:pt>
                <c:pt idx="875">
                  <c:v>590.90899999999999</c:v>
                </c:pt>
                <c:pt idx="876">
                  <c:v>350</c:v>
                </c:pt>
                <c:pt idx="877">
                  <c:v>531.25</c:v>
                </c:pt>
                <c:pt idx="878">
                  <c:v>217.3</c:v>
                </c:pt>
                <c:pt idx="879">
                  <c:v>1182.796</c:v>
                </c:pt>
                <c:pt idx="880">
                  <c:v>956.52200000000005</c:v>
                </c:pt>
                <c:pt idx="881">
                  <c:v>335.44299999999998</c:v>
                </c:pt>
                <c:pt idx="882">
                  <c:v>268.65699999999998</c:v>
                </c:pt>
                <c:pt idx="883">
                  <c:v>626.60900000000004</c:v>
                </c:pt>
                <c:pt idx="884">
                  <c:v>488.5</c:v>
                </c:pt>
                <c:pt idx="885">
                  <c:v>544.30399999999997</c:v>
                </c:pt>
                <c:pt idx="886">
                  <c:v>879.38599999999997</c:v>
                </c:pt>
                <c:pt idx="887">
                  <c:v>281.8</c:v>
                </c:pt>
                <c:pt idx="888">
                  <c:v>236.46</c:v>
                </c:pt>
                <c:pt idx="889">
                  <c:v>853.65899999999999</c:v>
                </c:pt>
                <c:pt idx="890">
                  <c:v>355.55599999999998</c:v>
                </c:pt>
                <c:pt idx="891">
                  <c:v>1095.652</c:v>
                </c:pt>
                <c:pt idx="892">
                  <c:v>1526.1320000000001</c:v>
                </c:pt>
                <c:pt idx="893">
                  <c:v>297.596</c:v>
                </c:pt>
                <c:pt idx="894">
                  <c:v>21.812000000000001</c:v>
                </c:pt>
                <c:pt idx="895">
                  <c:v>339.78899999999999</c:v>
                </c:pt>
                <c:pt idx="896">
                  <c:v>824.66800000000001</c:v>
                </c:pt>
                <c:pt idx="897">
                  <c:v>712.64400000000001</c:v>
                </c:pt>
                <c:pt idx="898">
                  <c:v>0</c:v>
                </c:pt>
                <c:pt idx="899">
                  <c:v>356.33100000000002</c:v>
                </c:pt>
                <c:pt idx="900">
                  <c:v>531.71100000000001</c:v>
                </c:pt>
                <c:pt idx="901">
                  <c:v>720</c:v>
                </c:pt>
                <c:pt idx="902">
                  <c:v>382.97899999999998</c:v>
                </c:pt>
                <c:pt idx="903">
                  <c:v>358.97399999999999</c:v>
                </c:pt>
                <c:pt idx="904">
                  <c:v>130.374</c:v>
                </c:pt>
                <c:pt idx="905">
                  <c:v>523.80999999999995</c:v>
                </c:pt>
                <c:pt idx="906">
                  <c:v>1.081</c:v>
                </c:pt>
                <c:pt idx="907">
                  <c:v>784.33299999999997</c:v>
                </c:pt>
                <c:pt idx="908">
                  <c:v>387.09699999999998</c:v>
                </c:pt>
                <c:pt idx="909">
                  <c:v>297.61900000000003</c:v>
                </c:pt>
                <c:pt idx="910">
                  <c:v>2.2320000000000002</c:v>
                </c:pt>
                <c:pt idx="911">
                  <c:v>387.09699999999998</c:v>
                </c:pt>
                <c:pt idx="912">
                  <c:v>289.47399999999999</c:v>
                </c:pt>
                <c:pt idx="913">
                  <c:v>638.16399999999999</c:v>
                </c:pt>
                <c:pt idx="914">
                  <c:v>315.12599999999998</c:v>
                </c:pt>
                <c:pt idx="915">
                  <c:v>397.59</c:v>
                </c:pt>
                <c:pt idx="916">
                  <c:v>352.94099999999997</c:v>
                </c:pt>
                <c:pt idx="917">
                  <c:v>78.652000000000001</c:v>
                </c:pt>
                <c:pt idx="918">
                  <c:v>1582.5909999999999</c:v>
                </c:pt>
                <c:pt idx="919">
                  <c:v>326.24099999999999</c:v>
                </c:pt>
                <c:pt idx="920">
                  <c:v>566.66700000000003</c:v>
                </c:pt>
                <c:pt idx="921">
                  <c:v>0</c:v>
                </c:pt>
                <c:pt idx="922">
                  <c:v>78.817999999999998</c:v>
                </c:pt>
                <c:pt idx="923">
                  <c:v>576.923</c:v>
                </c:pt>
                <c:pt idx="924">
                  <c:v>686.39099999999996</c:v>
                </c:pt>
                <c:pt idx="925">
                  <c:v>2923.0770000000002</c:v>
                </c:pt>
                <c:pt idx="926">
                  <c:v>723.16399999999999</c:v>
                </c:pt>
                <c:pt idx="927">
                  <c:v>78.817999999999998</c:v>
                </c:pt>
                <c:pt idx="928">
                  <c:v>461.53800000000001</c:v>
                </c:pt>
                <c:pt idx="929">
                  <c:v>1447.653</c:v>
                </c:pt>
                <c:pt idx="930">
                  <c:v>830.67100000000005</c:v>
                </c:pt>
                <c:pt idx="931">
                  <c:v>276.76</c:v>
                </c:pt>
                <c:pt idx="932">
                  <c:v>723.16399999999999</c:v>
                </c:pt>
                <c:pt idx="933">
                  <c:v>148.541</c:v>
                </c:pt>
                <c:pt idx="934">
                  <c:v>623.82100000000003</c:v>
                </c:pt>
                <c:pt idx="935">
                  <c:v>262.29500000000002</c:v>
                </c:pt>
                <c:pt idx="936">
                  <c:v>322.58100000000002</c:v>
                </c:pt>
                <c:pt idx="937">
                  <c:v>686.94399999999996</c:v>
                </c:pt>
                <c:pt idx="938">
                  <c:v>614.173</c:v>
                </c:pt>
                <c:pt idx="939">
                  <c:v>571.42899999999997</c:v>
                </c:pt>
                <c:pt idx="940">
                  <c:v>187.328</c:v>
                </c:pt>
                <c:pt idx="941">
                  <c:v>485.714</c:v>
                </c:pt>
                <c:pt idx="942">
                  <c:v>723.577</c:v>
                </c:pt>
                <c:pt idx="943">
                  <c:v>1227.2729999999999</c:v>
                </c:pt>
                <c:pt idx="944">
                  <c:v>272.72699999999998</c:v>
                </c:pt>
                <c:pt idx="945">
                  <c:v>56.817999999999998</c:v>
                </c:pt>
                <c:pt idx="946">
                  <c:v>1000</c:v>
                </c:pt>
                <c:pt idx="947">
                  <c:v>80.11</c:v>
                </c:pt>
                <c:pt idx="948">
                  <c:v>329.601</c:v>
                </c:pt>
                <c:pt idx="949">
                  <c:v>30.928000000000001</c:v>
                </c:pt>
                <c:pt idx="950">
                  <c:v>664.12199999999996</c:v>
                </c:pt>
                <c:pt idx="951">
                  <c:v>895.95399999999995</c:v>
                </c:pt>
                <c:pt idx="952">
                  <c:v>562.5</c:v>
                </c:pt>
                <c:pt idx="953">
                  <c:v>596.49099999999999</c:v>
                </c:pt>
                <c:pt idx="954">
                  <c:v>1.0820000000000001</c:v>
                </c:pt>
                <c:pt idx="955">
                  <c:v>787.5</c:v>
                </c:pt>
                <c:pt idx="956">
                  <c:v>656.71600000000001</c:v>
                </c:pt>
                <c:pt idx="957">
                  <c:v>374.31900000000002</c:v>
                </c:pt>
                <c:pt idx="958">
                  <c:v>735.07500000000005</c:v>
                </c:pt>
                <c:pt idx="959">
                  <c:v>722.22199999999998</c:v>
                </c:pt>
                <c:pt idx="960">
                  <c:v>55.555999999999997</c:v>
                </c:pt>
                <c:pt idx="961">
                  <c:v>111.111</c:v>
                </c:pt>
                <c:pt idx="962">
                  <c:v>216.56100000000001</c:v>
                </c:pt>
                <c:pt idx="963">
                  <c:v>269.84100000000001</c:v>
                </c:pt>
                <c:pt idx="964">
                  <c:v>1370.37</c:v>
                </c:pt>
                <c:pt idx="965">
                  <c:v>1500</c:v>
                </c:pt>
                <c:pt idx="966">
                  <c:v>396.82499999999999</c:v>
                </c:pt>
                <c:pt idx="967">
                  <c:v>1222.222</c:v>
                </c:pt>
                <c:pt idx="968">
                  <c:v>0</c:v>
                </c:pt>
                <c:pt idx="969">
                  <c:v>34.271999999999998</c:v>
                </c:pt>
                <c:pt idx="970">
                  <c:v>745.76300000000003</c:v>
                </c:pt>
                <c:pt idx="971">
                  <c:v>585.89599999999996</c:v>
                </c:pt>
                <c:pt idx="972">
                  <c:v>329.815</c:v>
                </c:pt>
                <c:pt idx="973">
                  <c:v>478.02199999999999</c:v>
                </c:pt>
                <c:pt idx="974">
                  <c:v>878.04899999999998</c:v>
                </c:pt>
                <c:pt idx="975">
                  <c:v>794.52099999999996</c:v>
                </c:pt>
                <c:pt idx="976">
                  <c:v>600</c:v>
                </c:pt>
                <c:pt idx="977">
                  <c:v>600</c:v>
                </c:pt>
                <c:pt idx="978">
                  <c:v>164.89400000000001</c:v>
                </c:pt>
                <c:pt idx="979">
                  <c:v>1625.81</c:v>
                </c:pt>
                <c:pt idx="980">
                  <c:v>826.08699999999999</c:v>
                </c:pt>
                <c:pt idx="981">
                  <c:v>302.15800000000002</c:v>
                </c:pt>
                <c:pt idx="982">
                  <c:v>764.25900000000001</c:v>
                </c:pt>
                <c:pt idx="983">
                  <c:v>818.81500000000005</c:v>
                </c:pt>
                <c:pt idx="984">
                  <c:v>813.69899999999996</c:v>
                </c:pt>
                <c:pt idx="985">
                  <c:v>607.59500000000003</c:v>
                </c:pt>
                <c:pt idx="986">
                  <c:v>946.42899999999997</c:v>
                </c:pt>
                <c:pt idx="987">
                  <c:v>714.28599999999994</c:v>
                </c:pt>
                <c:pt idx="988">
                  <c:v>699.18700000000001</c:v>
                </c:pt>
                <c:pt idx="989">
                  <c:v>709.154</c:v>
                </c:pt>
                <c:pt idx="990">
                  <c:v>348.214</c:v>
                </c:pt>
                <c:pt idx="991">
                  <c:v>0</c:v>
                </c:pt>
                <c:pt idx="992">
                  <c:v>864.65</c:v>
                </c:pt>
                <c:pt idx="993">
                  <c:v>2071.4290000000001</c:v>
                </c:pt>
                <c:pt idx="994">
                  <c:v>157.233</c:v>
                </c:pt>
                <c:pt idx="995">
                  <c:v>162.16200000000001</c:v>
                </c:pt>
                <c:pt idx="996">
                  <c:v>317.64699999999999</c:v>
                </c:pt>
                <c:pt idx="997">
                  <c:v>684.21100000000001</c:v>
                </c:pt>
                <c:pt idx="998">
                  <c:v>587.35199999999998</c:v>
                </c:pt>
                <c:pt idx="999">
                  <c:v>152.86600000000001</c:v>
                </c:pt>
                <c:pt idx="1000">
                  <c:v>315.08699999999999</c:v>
                </c:pt>
                <c:pt idx="1001">
                  <c:v>116.279</c:v>
                </c:pt>
                <c:pt idx="1002">
                  <c:v>186.81299999999999</c:v>
                </c:pt>
                <c:pt idx="1003">
                  <c:v>745.13300000000004</c:v>
                </c:pt>
                <c:pt idx="1004">
                  <c:v>560.49400000000003</c:v>
                </c:pt>
                <c:pt idx="1005">
                  <c:v>666.66700000000003</c:v>
                </c:pt>
                <c:pt idx="1006">
                  <c:v>291.66699999999997</c:v>
                </c:pt>
                <c:pt idx="1007">
                  <c:v>378.54899999999998</c:v>
                </c:pt>
                <c:pt idx="1008">
                  <c:v>521.30100000000004</c:v>
                </c:pt>
                <c:pt idx="1009">
                  <c:v>1041.6669999999999</c:v>
                </c:pt>
                <c:pt idx="1010">
                  <c:v>581.81200000000001</c:v>
                </c:pt>
                <c:pt idx="1011">
                  <c:v>360</c:v>
                </c:pt>
                <c:pt idx="1012">
                  <c:v>563.25300000000004</c:v>
                </c:pt>
                <c:pt idx="1013">
                  <c:v>261.04399999999998</c:v>
                </c:pt>
                <c:pt idx="1014">
                  <c:v>261.04399999999998</c:v>
                </c:pt>
                <c:pt idx="1015">
                  <c:v>282.44299999999998</c:v>
                </c:pt>
                <c:pt idx="1016">
                  <c:v>265.15199999999999</c:v>
                </c:pt>
                <c:pt idx="1017">
                  <c:v>238.36500000000001</c:v>
                </c:pt>
                <c:pt idx="1018">
                  <c:v>506.57900000000001</c:v>
                </c:pt>
                <c:pt idx="1019">
                  <c:v>416.66699999999997</c:v>
                </c:pt>
                <c:pt idx="1020">
                  <c:v>1224.49</c:v>
                </c:pt>
                <c:pt idx="1021">
                  <c:v>325.39699999999999</c:v>
                </c:pt>
                <c:pt idx="1022">
                  <c:v>1119.048</c:v>
                </c:pt>
                <c:pt idx="1023">
                  <c:v>101.26600000000001</c:v>
                </c:pt>
                <c:pt idx="1024">
                  <c:v>1250</c:v>
                </c:pt>
                <c:pt idx="1025">
                  <c:v>271.76799999999997</c:v>
                </c:pt>
                <c:pt idx="1026">
                  <c:v>1485.7139999999999</c:v>
                </c:pt>
                <c:pt idx="1027">
                  <c:v>81.42</c:v>
                </c:pt>
                <c:pt idx="1028">
                  <c:v>700</c:v>
                </c:pt>
                <c:pt idx="1029">
                  <c:v>258.12299999999999</c:v>
                </c:pt>
                <c:pt idx="1030">
                  <c:v>1000</c:v>
                </c:pt>
                <c:pt idx="1031">
                  <c:v>1200</c:v>
                </c:pt>
                <c:pt idx="1032">
                  <c:v>2466.6669999999999</c:v>
                </c:pt>
                <c:pt idx="1033">
                  <c:v>547.82600000000002</c:v>
                </c:pt>
                <c:pt idx="1034">
                  <c:v>292.97800000000001</c:v>
                </c:pt>
                <c:pt idx="1035">
                  <c:v>235.71100000000001</c:v>
                </c:pt>
                <c:pt idx="1036">
                  <c:v>268.39800000000002</c:v>
                </c:pt>
                <c:pt idx="1037">
                  <c:v>271.97800000000001</c:v>
                </c:pt>
                <c:pt idx="1038">
                  <c:v>703.83299999999997</c:v>
                </c:pt>
                <c:pt idx="1039">
                  <c:v>727.03399999999999</c:v>
                </c:pt>
                <c:pt idx="1040">
                  <c:v>282.517</c:v>
                </c:pt>
                <c:pt idx="1041">
                  <c:v>188.964</c:v>
                </c:pt>
                <c:pt idx="1042">
                  <c:v>98.765000000000001</c:v>
                </c:pt>
                <c:pt idx="1043">
                  <c:v>537.29700000000003</c:v>
                </c:pt>
                <c:pt idx="1044">
                  <c:v>369.048</c:v>
                </c:pt>
                <c:pt idx="1045">
                  <c:v>152.749</c:v>
                </c:pt>
                <c:pt idx="1046">
                  <c:v>228.72300000000001</c:v>
                </c:pt>
                <c:pt idx="1047">
                  <c:v>218.32599999999999</c:v>
                </c:pt>
                <c:pt idx="1048">
                  <c:v>803.92200000000003</c:v>
                </c:pt>
                <c:pt idx="1049">
                  <c:v>369.048</c:v>
                </c:pt>
                <c:pt idx="1050">
                  <c:v>981.96799999999996</c:v>
                </c:pt>
                <c:pt idx="1051">
                  <c:v>215.13900000000001</c:v>
                </c:pt>
                <c:pt idx="1052">
                  <c:v>318.42099999999999</c:v>
                </c:pt>
                <c:pt idx="1053">
                  <c:v>487.80500000000001</c:v>
                </c:pt>
                <c:pt idx="1054">
                  <c:v>620.66399999999999</c:v>
                </c:pt>
                <c:pt idx="1055">
                  <c:v>903.226</c:v>
                </c:pt>
                <c:pt idx="1056">
                  <c:v>470.149</c:v>
                </c:pt>
                <c:pt idx="1057">
                  <c:v>838.71</c:v>
                </c:pt>
                <c:pt idx="1058">
                  <c:v>556.81799999999998</c:v>
                </c:pt>
                <c:pt idx="1059">
                  <c:v>272.93599999999998</c:v>
                </c:pt>
                <c:pt idx="1060">
                  <c:v>334.87299999999999</c:v>
                </c:pt>
                <c:pt idx="1061">
                  <c:v>182.25399999999999</c:v>
                </c:pt>
                <c:pt idx="1062">
                  <c:v>44.383000000000003</c:v>
                </c:pt>
                <c:pt idx="1063">
                  <c:v>261.084</c:v>
                </c:pt>
                <c:pt idx="1064">
                  <c:v>216.667</c:v>
                </c:pt>
                <c:pt idx="1065">
                  <c:v>390.476</c:v>
                </c:pt>
                <c:pt idx="1066">
                  <c:v>409.81</c:v>
                </c:pt>
                <c:pt idx="1067">
                  <c:v>516.66700000000003</c:v>
                </c:pt>
                <c:pt idx="1068">
                  <c:v>261.63200000000001</c:v>
                </c:pt>
                <c:pt idx="1069">
                  <c:v>396.82499999999999</c:v>
                </c:pt>
                <c:pt idx="1070">
                  <c:v>719.101</c:v>
                </c:pt>
                <c:pt idx="1071">
                  <c:v>176.101</c:v>
                </c:pt>
                <c:pt idx="1072">
                  <c:v>567.56799999999998</c:v>
                </c:pt>
                <c:pt idx="1073">
                  <c:v>113.208</c:v>
                </c:pt>
                <c:pt idx="1074">
                  <c:v>176.101</c:v>
                </c:pt>
                <c:pt idx="1075">
                  <c:v>134.40899999999999</c:v>
                </c:pt>
                <c:pt idx="1076">
                  <c:v>937.5</c:v>
                </c:pt>
                <c:pt idx="1077">
                  <c:v>134.40899999999999</c:v>
                </c:pt>
                <c:pt idx="1078">
                  <c:v>641.71100000000001</c:v>
                </c:pt>
                <c:pt idx="1079">
                  <c:v>1062.5</c:v>
                </c:pt>
                <c:pt idx="1080">
                  <c:v>494.14699999999999</c:v>
                </c:pt>
                <c:pt idx="1081">
                  <c:v>69.766999999999996</c:v>
                </c:pt>
                <c:pt idx="1082">
                  <c:v>768.36199999999997</c:v>
                </c:pt>
                <c:pt idx="1083">
                  <c:v>126.214</c:v>
                </c:pt>
                <c:pt idx="1084">
                  <c:v>415.38499999999999</c:v>
                </c:pt>
                <c:pt idx="1085">
                  <c:v>473.68400000000003</c:v>
                </c:pt>
                <c:pt idx="1086">
                  <c:v>535.505</c:v>
                </c:pt>
                <c:pt idx="1087">
                  <c:v>551.02</c:v>
                </c:pt>
                <c:pt idx="1088">
                  <c:v>1087.2729999999999</c:v>
                </c:pt>
                <c:pt idx="1089">
                  <c:v>551.447</c:v>
                </c:pt>
                <c:pt idx="1090">
                  <c:v>816.66700000000003</c:v>
                </c:pt>
                <c:pt idx="1091">
                  <c:v>1000</c:v>
                </c:pt>
                <c:pt idx="1092">
                  <c:v>1090.9090000000001</c:v>
                </c:pt>
                <c:pt idx="1093">
                  <c:v>568.18200000000002</c:v>
                </c:pt>
                <c:pt idx="1094">
                  <c:v>220.779</c:v>
                </c:pt>
                <c:pt idx="1095">
                  <c:v>552.94100000000003</c:v>
                </c:pt>
                <c:pt idx="1096">
                  <c:v>147.541</c:v>
                </c:pt>
                <c:pt idx="1097">
                  <c:v>231.93</c:v>
                </c:pt>
                <c:pt idx="1098">
                  <c:v>250.429</c:v>
                </c:pt>
                <c:pt idx="1099">
                  <c:v>393.44299999999998</c:v>
                </c:pt>
                <c:pt idx="1100">
                  <c:v>965.60199999999998</c:v>
                </c:pt>
                <c:pt idx="1101">
                  <c:v>597.22199999999998</c:v>
                </c:pt>
                <c:pt idx="1102">
                  <c:v>294.82100000000003</c:v>
                </c:pt>
                <c:pt idx="1103">
                  <c:v>754.66099999999994</c:v>
                </c:pt>
                <c:pt idx="1104">
                  <c:v>421.613</c:v>
                </c:pt>
                <c:pt idx="1105">
                  <c:v>31.745999999999999</c:v>
                </c:pt>
                <c:pt idx="1106">
                  <c:v>865.42899999999997</c:v>
                </c:pt>
                <c:pt idx="1107">
                  <c:v>182.83600000000001</c:v>
                </c:pt>
                <c:pt idx="1108">
                  <c:v>528.57100000000003</c:v>
                </c:pt>
                <c:pt idx="1109">
                  <c:v>1690.4760000000001</c:v>
                </c:pt>
                <c:pt idx="1110">
                  <c:v>1257.249</c:v>
                </c:pt>
                <c:pt idx="1111">
                  <c:v>1455.4059999999999</c:v>
                </c:pt>
                <c:pt idx="1112">
                  <c:v>589.50599999999997</c:v>
                </c:pt>
                <c:pt idx="1113">
                  <c:v>589.50599999999997</c:v>
                </c:pt>
                <c:pt idx="1114">
                  <c:v>426.923</c:v>
                </c:pt>
                <c:pt idx="1115">
                  <c:v>560.44000000000005</c:v>
                </c:pt>
                <c:pt idx="1116">
                  <c:v>333.33300000000003</c:v>
                </c:pt>
                <c:pt idx="1117">
                  <c:v>176.471</c:v>
                </c:pt>
                <c:pt idx="1118">
                  <c:v>277.39499999999998</c:v>
                </c:pt>
                <c:pt idx="1119">
                  <c:v>348.83699999999999</c:v>
                </c:pt>
                <c:pt idx="1120">
                  <c:v>75</c:v>
                </c:pt>
                <c:pt idx="1121">
                  <c:v>394.61900000000003</c:v>
                </c:pt>
                <c:pt idx="1122">
                  <c:v>559.45899999999995</c:v>
                </c:pt>
                <c:pt idx="1123">
                  <c:v>523.25599999999997</c:v>
                </c:pt>
                <c:pt idx="1124">
                  <c:v>376.96300000000002</c:v>
                </c:pt>
                <c:pt idx="1125">
                  <c:v>375.48899999999998</c:v>
                </c:pt>
                <c:pt idx="1126">
                  <c:v>1.784</c:v>
                </c:pt>
                <c:pt idx="1127">
                  <c:v>529.05200000000002</c:v>
                </c:pt>
                <c:pt idx="1128">
                  <c:v>584.577</c:v>
                </c:pt>
                <c:pt idx="1129">
                  <c:v>392.71300000000002</c:v>
                </c:pt>
                <c:pt idx="1130">
                  <c:v>521.12699999999995</c:v>
                </c:pt>
                <c:pt idx="1131">
                  <c:v>703.125</c:v>
                </c:pt>
                <c:pt idx="1132">
                  <c:v>68.965999999999994</c:v>
                </c:pt>
                <c:pt idx="1133">
                  <c:v>904.93</c:v>
                </c:pt>
                <c:pt idx="1134">
                  <c:v>294.82100000000003</c:v>
                </c:pt>
                <c:pt idx="1135">
                  <c:v>216.08799999999999</c:v>
                </c:pt>
                <c:pt idx="1136">
                  <c:v>119.255</c:v>
                </c:pt>
                <c:pt idx="1137">
                  <c:v>76.923000000000002</c:v>
                </c:pt>
                <c:pt idx="1138">
                  <c:v>471.69799999999998</c:v>
                </c:pt>
                <c:pt idx="1139">
                  <c:v>492.95800000000003</c:v>
                </c:pt>
                <c:pt idx="1140">
                  <c:v>367.15</c:v>
                </c:pt>
                <c:pt idx="1141">
                  <c:v>0</c:v>
                </c:pt>
                <c:pt idx="1142">
                  <c:v>254.71700000000001</c:v>
                </c:pt>
                <c:pt idx="1143">
                  <c:v>275.79399999999998</c:v>
                </c:pt>
                <c:pt idx="1144">
                  <c:v>1164.107</c:v>
                </c:pt>
                <c:pt idx="1145">
                  <c:v>131.33600000000001</c:v>
                </c:pt>
                <c:pt idx="1146">
                  <c:v>167.74199999999999</c:v>
                </c:pt>
                <c:pt idx="1147">
                  <c:v>134.565</c:v>
                </c:pt>
                <c:pt idx="1148">
                  <c:v>300</c:v>
                </c:pt>
                <c:pt idx="1149">
                  <c:v>375</c:v>
                </c:pt>
                <c:pt idx="1150">
                  <c:v>583.33299999999997</c:v>
                </c:pt>
                <c:pt idx="1151">
                  <c:v>833.33299999999997</c:v>
                </c:pt>
                <c:pt idx="1152">
                  <c:v>300</c:v>
                </c:pt>
                <c:pt idx="1153">
                  <c:v>833.33299999999997</c:v>
                </c:pt>
                <c:pt idx="1154">
                  <c:v>358.64800000000002</c:v>
                </c:pt>
                <c:pt idx="1155">
                  <c:v>333.33300000000003</c:v>
                </c:pt>
                <c:pt idx="1156">
                  <c:v>619.048</c:v>
                </c:pt>
                <c:pt idx="1157">
                  <c:v>600</c:v>
                </c:pt>
                <c:pt idx="1158">
                  <c:v>142.857</c:v>
                </c:pt>
                <c:pt idx="1159">
                  <c:v>336.23899999999998</c:v>
                </c:pt>
                <c:pt idx="1160">
                  <c:v>762.91800000000001</c:v>
                </c:pt>
                <c:pt idx="1161">
                  <c:v>254.54499999999999</c:v>
                </c:pt>
                <c:pt idx="1162">
                  <c:v>826.625</c:v>
                </c:pt>
                <c:pt idx="1163">
                  <c:v>264.04500000000002</c:v>
                </c:pt>
                <c:pt idx="1164">
                  <c:v>54.054000000000002</c:v>
                </c:pt>
                <c:pt idx="1165">
                  <c:v>124.614</c:v>
                </c:pt>
                <c:pt idx="1166">
                  <c:v>445.34699999999998</c:v>
                </c:pt>
                <c:pt idx="1167">
                  <c:v>205.072</c:v>
                </c:pt>
                <c:pt idx="1168">
                  <c:v>0</c:v>
                </c:pt>
                <c:pt idx="1169">
                  <c:v>225.80600000000001</c:v>
                </c:pt>
                <c:pt idx="1170">
                  <c:v>212.476</c:v>
                </c:pt>
                <c:pt idx="1171">
                  <c:v>297.87200000000001</c:v>
                </c:pt>
                <c:pt idx="1172">
                  <c:v>400</c:v>
                </c:pt>
                <c:pt idx="1173">
                  <c:v>800</c:v>
                </c:pt>
                <c:pt idx="1174">
                  <c:v>731.17200000000003</c:v>
                </c:pt>
                <c:pt idx="1175">
                  <c:v>723.73500000000001</c:v>
                </c:pt>
                <c:pt idx="1176">
                  <c:v>560</c:v>
                </c:pt>
                <c:pt idx="1177">
                  <c:v>240.99100000000001</c:v>
                </c:pt>
                <c:pt idx="1178">
                  <c:v>1000</c:v>
                </c:pt>
                <c:pt idx="1179">
                  <c:v>252.19900000000001</c:v>
                </c:pt>
                <c:pt idx="1180">
                  <c:v>225</c:v>
                </c:pt>
                <c:pt idx="1181">
                  <c:v>673.75599999999997</c:v>
                </c:pt>
                <c:pt idx="1182">
                  <c:v>1840.9090000000001</c:v>
                </c:pt>
                <c:pt idx="1183">
                  <c:v>196.98599999999999</c:v>
                </c:pt>
                <c:pt idx="1184">
                  <c:v>298.24599999999998</c:v>
                </c:pt>
                <c:pt idx="1185">
                  <c:v>0</c:v>
                </c:pt>
                <c:pt idx="1186">
                  <c:v>488.88900000000001</c:v>
                </c:pt>
                <c:pt idx="1187">
                  <c:v>417.24900000000002</c:v>
                </c:pt>
                <c:pt idx="1188">
                  <c:v>29.16</c:v>
                </c:pt>
                <c:pt idx="1189">
                  <c:v>930.31399999999996</c:v>
                </c:pt>
                <c:pt idx="1190">
                  <c:v>615.38499999999999</c:v>
                </c:pt>
                <c:pt idx="1191">
                  <c:v>482.45600000000002</c:v>
                </c:pt>
                <c:pt idx="1192">
                  <c:v>506.21100000000001</c:v>
                </c:pt>
                <c:pt idx="1193">
                  <c:v>242.42400000000001</c:v>
                </c:pt>
                <c:pt idx="1194">
                  <c:v>189.39400000000001</c:v>
                </c:pt>
                <c:pt idx="1195">
                  <c:v>28.571000000000002</c:v>
                </c:pt>
                <c:pt idx="1196">
                  <c:v>910.80600000000004</c:v>
                </c:pt>
                <c:pt idx="1197">
                  <c:v>1059.9280000000001</c:v>
                </c:pt>
                <c:pt idx="1198">
                  <c:v>397.41500000000002</c:v>
                </c:pt>
                <c:pt idx="1199">
                  <c:v>937.97500000000002</c:v>
                </c:pt>
                <c:pt idx="1200">
                  <c:v>130.04900000000001</c:v>
                </c:pt>
                <c:pt idx="1201">
                  <c:v>78.167000000000002</c:v>
                </c:pt>
                <c:pt idx="1202">
                  <c:v>201.20099999999999</c:v>
                </c:pt>
                <c:pt idx="1203">
                  <c:v>1514.451</c:v>
                </c:pt>
                <c:pt idx="1204">
                  <c:v>62.551000000000002</c:v>
                </c:pt>
                <c:pt idx="1205">
                  <c:v>350</c:v>
                </c:pt>
                <c:pt idx="1206">
                  <c:v>425</c:v>
                </c:pt>
                <c:pt idx="1207">
                  <c:v>166.197</c:v>
                </c:pt>
                <c:pt idx="1208">
                  <c:v>217.822</c:v>
                </c:pt>
                <c:pt idx="1209">
                  <c:v>606.55700000000002</c:v>
                </c:pt>
                <c:pt idx="1210">
                  <c:v>487.61099999999999</c:v>
                </c:pt>
                <c:pt idx="1211">
                  <c:v>351.85199999999998</c:v>
                </c:pt>
                <c:pt idx="1212">
                  <c:v>138.64099999999999</c:v>
                </c:pt>
                <c:pt idx="1213">
                  <c:v>172.196</c:v>
                </c:pt>
                <c:pt idx="1214">
                  <c:v>539.71699999999998</c:v>
                </c:pt>
                <c:pt idx="1215">
                  <c:v>268.29300000000001</c:v>
                </c:pt>
                <c:pt idx="1216">
                  <c:v>181.81800000000001</c:v>
                </c:pt>
                <c:pt idx="1217">
                  <c:v>114.51</c:v>
                </c:pt>
                <c:pt idx="1218">
                  <c:v>596.55200000000002</c:v>
                </c:pt>
                <c:pt idx="1219">
                  <c:v>54.795000000000002</c:v>
                </c:pt>
                <c:pt idx="1220">
                  <c:v>1543.779</c:v>
                </c:pt>
                <c:pt idx="1221">
                  <c:v>70.814999999999998</c:v>
                </c:pt>
                <c:pt idx="1222">
                  <c:v>2363.9789999999998</c:v>
                </c:pt>
                <c:pt idx="1223">
                  <c:v>801.95899999999995</c:v>
                </c:pt>
                <c:pt idx="1224">
                  <c:v>314.286</c:v>
                </c:pt>
                <c:pt idx="1225">
                  <c:v>516.10500000000002</c:v>
                </c:pt>
                <c:pt idx="1226">
                  <c:v>126.98399999999999</c:v>
                </c:pt>
                <c:pt idx="1227">
                  <c:v>500</c:v>
                </c:pt>
                <c:pt idx="1228">
                  <c:v>1188.837</c:v>
                </c:pt>
                <c:pt idx="1229">
                  <c:v>214.286</c:v>
                </c:pt>
                <c:pt idx="1230">
                  <c:v>226.95</c:v>
                </c:pt>
                <c:pt idx="1231">
                  <c:v>353.19099999999997</c:v>
                </c:pt>
                <c:pt idx="1232">
                  <c:v>240</c:v>
                </c:pt>
                <c:pt idx="1233">
                  <c:v>296.875</c:v>
                </c:pt>
                <c:pt idx="1234">
                  <c:v>223.14</c:v>
                </c:pt>
                <c:pt idx="1235">
                  <c:v>385.80500000000001</c:v>
                </c:pt>
                <c:pt idx="1236">
                  <c:v>1048.951</c:v>
                </c:pt>
                <c:pt idx="1237">
                  <c:v>317.07299999999998</c:v>
                </c:pt>
                <c:pt idx="1238">
                  <c:v>273.88499999999999</c:v>
                </c:pt>
                <c:pt idx="1239">
                  <c:v>240</c:v>
                </c:pt>
                <c:pt idx="1240">
                  <c:v>223.14</c:v>
                </c:pt>
                <c:pt idx="1241">
                  <c:v>139.51</c:v>
                </c:pt>
                <c:pt idx="1242">
                  <c:v>609.02300000000002</c:v>
                </c:pt>
                <c:pt idx="1243">
                  <c:v>604.65099999999995</c:v>
                </c:pt>
                <c:pt idx="1244">
                  <c:v>762.37599999999998</c:v>
                </c:pt>
                <c:pt idx="1245">
                  <c:v>356.322</c:v>
                </c:pt>
                <c:pt idx="1246">
                  <c:v>273.76799999999997</c:v>
                </c:pt>
                <c:pt idx="1247">
                  <c:v>586.20699999999999</c:v>
                </c:pt>
                <c:pt idx="1248">
                  <c:v>783.44299999999998</c:v>
                </c:pt>
                <c:pt idx="1249">
                  <c:v>135.922</c:v>
                </c:pt>
                <c:pt idx="1250">
                  <c:v>506.38299999999998</c:v>
                </c:pt>
                <c:pt idx="1251">
                  <c:v>1818.182</c:v>
                </c:pt>
                <c:pt idx="1252">
                  <c:v>441.69799999999998</c:v>
                </c:pt>
                <c:pt idx="1253">
                  <c:v>38.462000000000003</c:v>
                </c:pt>
                <c:pt idx="1254">
                  <c:v>151.261</c:v>
                </c:pt>
                <c:pt idx="1255">
                  <c:v>1192.308</c:v>
                </c:pt>
                <c:pt idx="1256">
                  <c:v>432.43200000000002</c:v>
                </c:pt>
                <c:pt idx="1257">
                  <c:v>447.87599999999998</c:v>
                </c:pt>
                <c:pt idx="1258">
                  <c:v>105.88200000000001</c:v>
                </c:pt>
                <c:pt idx="1259">
                  <c:v>559.322</c:v>
                </c:pt>
                <c:pt idx="1260">
                  <c:v>538.46199999999999</c:v>
                </c:pt>
                <c:pt idx="1261">
                  <c:v>527.02700000000004</c:v>
                </c:pt>
                <c:pt idx="1262">
                  <c:v>569.06100000000004</c:v>
                </c:pt>
                <c:pt idx="1263">
                  <c:v>265.55099999999999</c:v>
                </c:pt>
                <c:pt idx="1264">
                  <c:v>642.24099999999999</c:v>
                </c:pt>
                <c:pt idx="1265">
                  <c:v>533.33299999999997</c:v>
                </c:pt>
                <c:pt idx="1266">
                  <c:v>666.66700000000003</c:v>
                </c:pt>
                <c:pt idx="1267">
                  <c:v>800</c:v>
                </c:pt>
                <c:pt idx="1268">
                  <c:v>2600</c:v>
                </c:pt>
                <c:pt idx="1269">
                  <c:v>265.55099999999999</c:v>
                </c:pt>
                <c:pt idx="1270">
                  <c:v>68.492999999999995</c:v>
                </c:pt>
                <c:pt idx="1271">
                  <c:v>82.569000000000003</c:v>
                </c:pt>
                <c:pt idx="1272">
                  <c:v>53.719000000000001</c:v>
                </c:pt>
                <c:pt idx="1273">
                  <c:v>796.46</c:v>
                </c:pt>
                <c:pt idx="1274">
                  <c:v>165.32300000000001</c:v>
                </c:pt>
                <c:pt idx="1275">
                  <c:v>421.68700000000001</c:v>
                </c:pt>
                <c:pt idx="1276">
                  <c:v>2228.9290000000001</c:v>
                </c:pt>
                <c:pt idx="1277">
                  <c:v>198.34700000000001</c:v>
                </c:pt>
                <c:pt idx="1278">
                  <c:v>293.286</c:v>
                </c:pt>
                <c:pt idx="1279">
                  <c:v>192.30799999999999</c:v>
                </c:pt>
                <c:pt idx="1280">
                  <c:v>52.631999999999998</c:v>
                </c:pt>
                <c:pt idx="1281">
                  <c:v>545.53</c:v>
                </c:pt>
                <c:pt idx="1282">
                  <c:v>347.82600000000002</c:v>
                </c:pt>
                <c:pt idx="1283">
                  <c:v>160</c:v>
                </c:pt>
                <c:pt idx="1284">
                  <c:v>173.91300000000001</c:v>
                </c:pt>
                <c:pt idx="1285">
                  <c:v>275.36200000000002</c:v>
                </c:pt>
                <c:pt idx="1286">
                  <c:v>217.39099999999999</c:v>
                </c:pt>
                <c:pt idx="1287">
                  <c:v>8.9480000000000004</c:v>
                </c:pt>
                <c:pt idx="1288">
                  <c:v>218.82400000000001</c:v>
                </c:pt>
                <c:pt idx="1289">
                  <c:v>122.995</c:v>
                </c:pt>
                <c:pt idx="1290">
                  <c:v>688.14400000000001</c:v>
                </c:pt>
                <c:pt idx="1291">
                  <c:v>1709.6769999999999</c:v>
                </c:pt>
                <c:pt idx="1292">
                  <c:v>647.05899999999997</c:v>
                </c:pt>
                <c:pt idx="1293">
                  <c:v>400.375</c:v>
                </c:pt>
                <c:pt idx="1294">
                  <c:v>305.08499999999998</c:v>
                </c:pt>
                <c:pt idx="1295">
                  <c:v>436.36399999999998</c:v>
                </c:pt>
                <c:pt idx="1296">
                  <c:v>633.04300000000001</c:v>
                </c:pt>
                <c:pt idx="1297">
                  <c:v>140.845</c:v>
                </c:pt>
                <c:pt idx="1298">
                  <c:v>68.045000000000002</c:v>
                </c:pt>
                <c:pt idx="1299">
                  <c:v>217.45599999999999</c:v>
                </c:pt>
                <c:pt idx="1300">
                  <c:v>22.222000000000001</c:v>
                </c:pt>
                <c:pt idx="1301">
                  <c:v>237.911</c:v>
                </c:pt>
                <c:pt idx="1302">
                  <c:v>149.32599999999999</c:v>
                </c:pt>
                <c:pt idx="1303">
                  <c:v>622.61800000000005</c:v>
                </c:pt>
                <c:pt idx="1304">
                  <c:v>1026.7260000000001</c:v>
                </c:pt>
                <c:pt idx="1305">
                  <c:v>297.73899999999998</c:v>
                </c:pt>
                <c:pt idx="1306">
                  <c:v>413.38600000000002</c:v>
                </c:pt>
                <c:pt idx="1307">
                  <c:v>1395.8330000000001</c:v>
                </c:pt>
                <c:pt idx="1308">
                  <c:v>395.83300000000003</c:v>
                </c:pt>
                <c:pt idx="1309">
                  <c:v>3.1219999999999999</c:v>
                </c:pt>
                <c:pt idx="1310">
                  <c:v>1437.5</c:v>
                </c:pt>
                <c:pt idx="1311">
                  <c:v>429.20699999999999</c:v>
                </c:pt>
                <c:pt idx="1312">
                  <c:v>307.47899999999998</c:v>
                </c:pt>
                <c:pt idx="1313">
                  <c:v>708.33299999999997</c:v>
                </c:pt>
                <c:pt idx="1314">
                  <c:v>326.08699999999999</c:v>
                </c:pt>
                <c:pt idx="1315">
                  <c:v>479.339</c:v>
                </c:pt>
                <c:pt idx="1316">
                  <c:v>233.48</c:v>
                </c:pt>
                <c:pt idx="1317">
                  <c:v>790.57600000000002</c:v>
                </c:pt>
                <c:pt idx="1318">
                  <c:v>307.58600000000001</c:v>
                </c:pt>
                <c:pt idx="1319">
                  <c:v>170.732</c:v>
                </c:pt>
                <c:pt idx="1320">
                  <c:v>97.561000000000007</c:v>
                </c:pt>
                <c:pt idx="1321">
                  <c:v>309.24900000000002</c:v>
                </c:pt>
                <c:pt idx="1322">
                  <c:v>365.21699999999998</c:v>
                </c:pt>
                <c:pt idx="1323">
                  <c:v>463.41500000000002</c:v>
                </c:pt>
                <c:pt idx="1324">
                  <c:v>349.45100000000002</c:v>
                </c:pt>
                <c:pt idx="1325">
                  <c:v>228.87299999999999</c:v>
                </c:pt>
                <c:pt idx="1326">
                  <c:v>939.39400000000001</c:v>
                </c:pt>
                <c:pt idx="1327">
                  <c:v>309.101</c:v>
                </c:pt>
                <c:pt idx="1328">
                  <c:v>360</c:v>
                </c:pt>
                <c:pt idx="1329">
                  <c:v>235.62700000000001</c:v>
                </c:pt>
                <c:pt idx="1330">
                  <c:v>176.96600000000001</c:v>
                </c:pt>
                <c:pt idx="1331">
                  <c:v>282.44299999999998</c:v>
                </c:pt>
                <c:pt idx="1332">
                  <c:v>58.823999999999998</c:v>
                </c:pt>
                <c:pt idx="1333">
                  <c:v>500.86700000000002</c:v>
                </c:pt>
                <c:pt idx="1334">
                  <c:v>349.46199999999999</c:v>
                </c:pt>
                <c:pt idx="1335">
                  <c:v>465.11599999999999</c:v>
                </c:pt>
                <c:pt idx="1336">
                  <c:v>502.32600000000002</c:v>
                </c:pt>
                <c:pt idx="1337">
                  <c:v>284.59699999999998</c:v>
                </c:pt>
                <c:pt idx="1338">
                  <c:v>232.857</c:v>
                </c:pt>
                <c:pt idx="1339">
                  <c:v>0</c:v>
                </c:pt>
                <c:pt idx="1340">
                  <c:v>98.361000000000004</c:v>
                </c:pt>
                <c:pt idx="1341">
                  <c:v>981.47699999999998</c:v>
                </c:pt>
                <c:pt idx="1342">
                  <c:v>575.65800000000002</c:v>
                </c:pt>
                <c:pt idx="1343">
                  <c:v>404.05599999999998</c:v>
                </c:pt>
                <c:pt idx="1344">
                  <c:v>5.4950000000000001</c:v>
                </c:pt>
                <c:pt idx="1345">
                  <c:v>270.142</c:v>
                </c:pt>
                <c:pt idx="1346">
                  <c:v>349.34500000000003</c:v>
                </c:pt>
                <c:pt idx="1347">
                  <c:v>608.721</c:v>
                </c:pt>
                <c:pt idx="1348">
                  <c:v>169.01400000000001</c:v>
                </c:pt>
                <c:pt idx="1349">
                  <c:v>134.40899999999999</c:v>
                </c:pt>
                <c:pt idx="1350">
                  <c:v>833.33299999999997</c:v>
                </c:pt>
                <c:pt idx="1351">
                  <c:v>543.21</c:v>
                </c:pt>
                <c:pt idx="1352">
                  <c:v>66.265000000000001</c:v>
                </c:pt>
                <c:pt idx="1353">
                  <c:v>1000</c:v>
                </c:pt>
                <c:pt idx="1354">
                  <c:v>629.63</c:v>
                </c:pt>
                <c:pt idx="1355">
                  <c:v>296.29599999999999</c:v>
                </c:pt>
                <c:pt idx="1356">
                  <c:v>268.36200000000002</c:v>
                </c:pt>
                <c:pt idx="1357">
                  <c:v>2489.6579999999999</c:v>
                </c:pt>
                <c:pt idx="1358">
                  <c:v>500</c:v>
                </c:pt>
                <c:pt idx="1359">
                  <c:v>666.66700000000003</c:v>
                </c:pt>
                <c:pt idx="1360">
                  <c:v>472.22199999999998</c:v>
                </c:pt>
                <c:pt idx="1361">
                  <c:v>403.846</c:v>
                </c:pt>
                <c:pt idx="1362">
                  <c:v>615.71199999999999</c:v>
                </c:pt>
                <c:pt idx="1363">
                  <c:v>421.42899999999997</c:v>
                </c:pt>
                <c:pt idx="1364">
                  <c:v>596.99800000000005</c:v>
                </c:pt>
                <c:pt idx="1365">
                  <c:v>200</c:v>
                </c:pt>
                <c:pt idx="1366">
                  <c:v>263.274</c:v>
                </c:pt>
                <c:pt idx="1367">
                  <c:v>115.152</c:v>
                </c:pt>
                <c:pt idx="1368">
                  <c:v>83.756</c:v>
                </c:pt>
                <c:pt idx="1369">
                  <c:v>387.11900000000003</c:v>
                </c:pt>
                <c:pt idx="1370">
                  <c:v>178.571</c:v>
                </c:pt>
                <c:pt idx="1371">
                  <c:v>94.076999999999998</c:v>
                </c:pt>
                <c:pt idx="1372">
                  <c:v>316.86399999999998</c:v>
                </c:pt>
                <c:pt idx="1373">
                  <c:v>464.286</c:v>
                </c:pt>
                <c:pt idx="1374">
                  <c:v>688.74199999999996</c:v>
                </c:pt>
                <c:pt idx="1375">
                  <c:v>142.06100000000001</c:v>
                </c:pt>
                <c:pt idx="1376">
                  <c:v>610.61900000000003</c:v>
                </c:pt>
                <c:pt idx="1377">
                  <c:v>252.696</c:v>
                </c:pt>
                <c:pt idx="1378">
                  <c:v>170.21299999999999</c:v>
                </c:pt>
                <c:pt idx="1379">
                  <c:v>422.65800000000002</c:v>
                </c:pt>
                <c:pt idx="1380">
                  <c:v>130.50800000000001</c:v>
                </c:pt>
                <c:pt idx="1381">
                  <c:v>354.87200000000001</c:v>
                </c:pt>
                <c:pt idx="1382">
                  <c:v>684.21100000000001</c:v>
                </c:pt>
                <c:pt idx="1383">
                  <c:v>53.738</c:v>
                </c:pt>
                <c:pt idx="1384">
                  <c:v>186.047</c:v>
                </c:pt>
                <c:pt idx="1385">
                  <c:v>1039.604</c:v>
                </c:pt>
                <c:pt idx="1386">
                  <c:v>477.31400000000002</c:v>
                </c:pt>
                <c:pt idx="1387">
                  <c:v>595.50599999999997</c:v>
                </c:pt>
                <c:pt idx="1388">
                  <c:v>112.554</c:v>
                </c:pt>
                <c:pt idx="1389">
                  <c:v>421.64400000000001</c:v>
                </c:pt>
                <c:pt idx="1390">
                  <c:v>200.63200000000001</c:v>
                </c:pt>
                <c:pt idx="1391">
                  <c:v>1133.3330000000001</c:v>
                </c:pt>
                <c:pt idx="1392">
                  <c:v>650</c:v>
                </c:pt>
                <c:pt idx="1393">
                  <c:v>1035.826</c:v>
                </c:pt>
                <c:pt idx="1394">
                  <c:v>236.69499999999999</c:v>
                </c:pt>
                <c:pt idx="1395">
                  <c:v>172.84</c:v>
                </c:pt>
                <c:pt idx="1396">
                  <c:v>160.30500000000001</c:v>
                </c:pt>
                <c:pt idx="1397">
                  <c:v>0</c:v>
                </c:pt>
                <c:pt idx="1398">
                  <c:v>437.81900000000002</c:v>
                </c:pt>
                <c:pt idx="1399">
                  <c:v>419.64299999999997</c:v>
                </c:pt>
                <c:pt idx="1400">
                  <c:v>581.197</c:v>
                </c:pt>
                <c:pt idx="1401">
                  <c:v>538.46199999999999</c:v>
                </c:pt>
                <c:pt idx="1402">
                  <c:v>412.63900000000001</c:v>
                </c:pt>
                <c:pt idx="1403">
                  <c:v>26.922999999999998</c:v>
                </c:pt>
                <c:pt idx="1404">
                  <c:v>928.57100000000003</c:v>
                </c:pt>
                <c:pt idx="1405">
                  <c:v>182.51</c:v>
                </c:pt>
                <c:pt idx="1406">
                  <c:v>142.857</c:v>
                </c:pt>
                <c:pt idx="1407">
                  <c:v>64.394000000000005</c:v>
                </c:pt>
                <c:pt idx="1408">
                  <c:v>674.79700000000003</c:v>
                </c:pt>
                <c:pt idx="1409">
                  <c:v>168.42099999999999</c:v>
                </c:pt>
                <c:pt idx="1410">
                  <c:v>714.28599999999994</c:v>
                </c:pt>
                <c:pt idx="1411">
                  <c:v>64.394000000000005</c:v>
                </c:pt>
                <c:pt idx="1412">
                  <c:v>179.35900000000001</c:v>
                </c:pt>
                <c:pt idx="1413">
                  <c:v>337.209</c:v>
                </c:pt>
                <c:pt idx="1414">
                  <c:v>221.00299999999999</c:v>
                </c:pt>
                <c:pt idx="1415">
                  <c:v>34.412999999999997</c:v>
                </c:pt>
                <c:pt idx="1416">
                  <c:v>360</c:v>
                </c:pt>
                <c:pt idx="1417">
                  <c:v>258.721</c:v>
                </c:pt>
                <c:pt idx="1418">
                  <c:v>3.21</c:v>
                </c:pt>
                <c:pt idx="1419">
                  <c:v>228.774</c:v>
                </c:pt>
                <c:pt idx="1420">
                  <c:v>169.33600000000001</c:v>
                </c:pt>
                <c:pt idx="1421">
                  <c:v>845.30399999999997</c:v>
                </c:pt>
                <c:pt idx="1422">
                  <c:v>136.364</c:v>
                </c:pt>
                <c:pt idx="1423">
                  <c:v>606.06100000000004</c:v>
                </c:pt>
                <c:pt idx="1424">
                  <c:v>103.44799999999999</c:v>
                </c:pt>
                <c:pt idx="1425">
                  <c:v>168.99</c:v>
                </c:pt>
                <c:pt idx="1426">
                  <c:v>594.40599999999995</c:v>
                </c:pt>
                <c:pt idx="1427">
                  <c:v>99.688000000000002</c:v>
                </c:pt>
                <c:pt idx="1428">
                  <c:v>366.154</c:v>
                </c:pt>
                <c:pt idx="1429">
                  <c:v>175.72499999999999</c:v>
                </c:pt>
                <c:pt idx="1430">
                  <c:v>0</c:v>
                </c:pt>
                <c:pt idx="1431">
                  <c:v>0</c:v>
                </c:pt>
                <c:pt idx="1432">
                  <c:v>110.94199999999999</c:v>
                </c:pt>
                <c:pt idx="1433">
                  <c:v>866.66700000000003</c:v>
                </c:pt>
                <c:pt idx="1434">
                  <c:v>523.21299999999997</c:v>
                </c:pt>
                <c:pt idx="1435">
                  <c:v>171.06299999999999</c:v>
                </c:pt>
                <c:pt idx="1436">
                  <c:v>852.94100000000003</c:v>
                </c:pt>
                <c:pt idx="1437">
                  <c:v>217.74199999999999</c:v>
                </c:pt>
                <c:pt idx="1438">
                  <c:v>68.182000000000002</c:v>
                </c:pt>
                <c:pt idx="1439">
                  <c:v>784</c:v>
                </c:pt>
                <c:pt idx="1440">
                  <c:v>620.43799999999999</c:v>
                </c:pt>
                <c:pt idx="1441">
                  <c:v>860.31</c:v>
                </c:pt>
                <c:pt idx="1442">
                  <c:v>195.65199999999999</c:v>
                </c:pt>
                <c:pt idx="1443">
                  <c:v>109.63200000000001</c:v>
                </c:pt>
                <c:pt idx="1444">
                  <c:v>690</c:v>
                </c:pt>
                <c:pt idx="1445">
                  <c:v>206.89699999999999</c:v>
                </c:pt>
                <c:pt idx="1446">
                  <c:v>206.89699999999999</c:v>
                </c:pt>
                <c:pt idx="1447">
                  <c:v>126.761</c:v>
                </c:pt>
                <c:pt idx="1448">
                  <c:v>4.4219999999999997</c:v>
                </c:pt>
                <c:pt idx="1449">
                  <c:v>423.72899999999998</c:v>
                </c:pt>
                <c:pt idx="1450">
                  <c:v>819.27700000000004</c:v>
                </c:pt>
                <c:pt idx="1451">
                  <c:v>49.563000000000002</c:v>
                </c:pt>
                <c:pt idx="1452">
                  <c:v>172.45099999999999</c:v>
                </c:pt>
                <c:pt idx="1453">
                  <c:v>680.47299999999996</c:v>
                </c:pt>
                <c:pt idx="1454">
                  <c:v>1250</c:v>
                </c:pt>
                <c:pt idx="1455">
                  <c:v>166.667</c:v>
                </c:pt>
                <c:pt idx="1456">
                  <c:v>4.4180000000000001</c:v>
                </c:pt>
                <c:pt idx="1457">
                  <c:v>297.61900000000003</c:v>
                </c:pt>
                <c:pt idx="1458">
                  <c:v>500</c:v>
                </c:pt>
                <c:pt idx="1459">
                  <c:v>764.10299999999995</c:v>
                </c:pt>
                <c:pt idx="1460">
                  <c:v>416.66699999999997</c:v>
                </c:pt>
                <c:pt idx="1461">
                  <c:v>56.15</c:v>
                </c:pt>
                <c:pt idx="1462">
                  <c:v>663.42600000000004</c:v>
                </c:pt>
                <c:pt idx="1463">
                  <c:v>176.471</c:v>
                </c:pt>
                <c:pt idx="1464">
                  <c:v>117.949</c:v>
                </c:pt>
                <c:pt idx="1465">
                  <c:v>283.29300000000001</c:v>
                </c:pt>
                <c:pt idx="1466">
                  <c:v>466.197</c:v>
                </c:pt>
                <c:pt idx="1467">
                  <c:v>171.142</c:v>
                </c:pt>
                <c:pt idx="1468">
                  <c:v>405.40499999999997</c:v>
                </c:pt>
                <c:pt idx="1469">
                  <c:v>6.25</c:v>
                </c:pt>
                <c:pt idx="1470">
                  <c:v>1225.47</c:v>
                </c:pt>
                <c:pt idx="1471">
                  <c:v>432.43200000000002</c:v>
                </c:pt>
                <c:pt idx="1472">
                  <c:v>0</c:v>
                </c:pt>
                <c:pt idx="1473">
                  <c:v>450.64400000000001</c:v>
                </c:pt>
                <c:pt idx="1474">
                  <c:v>296.36799999999999</c:v>
                </c:pt>
                <c:pt idx="1475">
                  <c:v>560</c:v>
                </c:pt>
                <c:pt idx="1476">
                  <c:v>293.33300000000003</c:v>
                </c:pt>
                <c:pt idx="1477">
                  <c:v>310.875</c:v>
                </c:pt>
                <c:pt idx="1478">
                  <c:v>178.18700000000001</c:v>
                </c:pt>
                <c:pt idx="1479">
                  <c:v>265.06</c:v>
                </c:pt>
                <c:pt idx="1480">
                  <c:v>236.23400000000001</c:v>
                </c:pt>
                <c:pt idx="1481">
                  <c:v>64.718000000000004</c:v>
                </c:pt>
                <c:pt idx="1482">
                  <c:v>64.718000000000004</c:v>
                </c:pt>
                <c:pt idx="1483">
                  <c:v>257.928</c:v>
                </c:pt>
                <c:pt idx="1484">
                  <c:v>372.88099999999997</c:v>
                </c:pt>
                <c:pt idx="1485">
                  <c:v>209.79</c:v>
                </c:pt>
                <c:pt idx="1486">
                  <c:v>323.077</c:v>
                </c:pt>
                <c:pt idx="1487">
                  <c:v>151.899</c:v>
                </c:pt>
                <c:pt idx="1488">
                  <c:v>107.69199999999999</c:v>
                </c:pt>
                <c:pt idx="1489">
                  <c:v>315.10700000000003</c:v>
                </c:pt>
                <c:pt idx="1490">
                  <c:v>623.91300000000001</c:v>
                </c:pt>
                <c:pt idx="1491">
                  <c:v>161.29</c:v>
                </c:pt>
                <c:pt idx="1492">
                  <c:v>186.32499999999999</c:v>
                </c:pt>
                <c:pt idx="1493">
                  <c:v>146.80199999999999</c:v>
                </c:pt>
                <c:pt idx="1494">
                  <c:v>555.55600000000004</c:v>
                </c:pt>
                <c:pt idx="1495">
                  <c:v>111.111</c:v>
                </c:pt>
                <c:pt idx="1496">
                  <c:v>667.14499999999998</c:v>
                </c:pt>
                <c:pt idx="1497">
                  <c:v>413.18299999999999</c:v>
                </c:pt>
                <c:pt idx="1498">
                  <c:v>466.17399999999998</c:v>
                </c:pt>
                <c:pt idx="1499">
                  <c:v>312.315</c:v>
                </c:pt>
                <c:pt idx="1500">
                  <c:v>200</c:v>
                </c:pt>
                <c:pt idx="1501">
                  <c:v>158.53700000000001</c:v>
                </c:pt>
                <c:pt idx="1502">
                  <c:v>364.58300000000003</c:v>
                </c:pt>
                <c:pt idx="1503">
                  <c:v>529.41200000000003</c:v>
                </c:pt>
                <c:pt idx="1504">
                  <c:v>445.11700000000002</c:v>
                </c:pt>
                <c:pt idx="1505">
                  <c:v>280.08800000000002</c:v>
                </c:pt>
                <c:pt idx="1506">
                  <c:v>407.89499999999998</c:v>
                </c:pt>
                <c:pt idx="1507">
                  <c:v>183.62700000000001</c:v>
                </c:pt>
                <c:pt idx="1508">
                  <c:v>1235.577</c:v>
                </c:pt>
                <c:pt idx="1509">
                  <c:v>441.11599999999999</c:v>
                </c:pt>
                <c:pt idx="1510">
                  <c:v>1000</c:v>
                </c:pt>
                <c:pt idx="1511">
                  <c:v>99.501999999999995</c:v>
                </c:pt>
                <c:pt idx="1512">
                  <c:v>466.66699999999997</c:v>
                </c:pt>
                <c:pt idx="1513">
                  <c:v>576.471</c:v>
                </c:pt>
                <c:pt idx="1514">
                  <c:v>253.52099999999999</c:v>
                </c:pt>
                <c:pt idx="1515">
                  <c:v>415.38499999999999</c:v>
                </c:pt>
                <c:pt idx="1516">
                  <c:v>188.119</c:v>
                </c:pt>
                <c:pt idx="1517">
                  <c:v>206.89699999999999</c:v>
                </c:pt>
                <c:pt idx="1518">
                  <c:v>415.38499999999999</c:v>
                </c:pt>
                <c:pt idx="1519">
                  <c:v>20.428999999999998</c:v>
                </c:pt>
                <c:pt idx="1520">
                  <c:v>128.80600000000001</c:v>
                </c:pt>
                <c:pt idx="1521">
                  <c:v>20.428999999999998</c:v>
                </c:pt>
                <c:pt idx="1522">
                  <c:v>352.27300000000002</c:v>
                </c:pt>
                <c:pt idx="1523">
                  <c:v>1.48</c:v>
                </c:pt>
                <c:pt idx="1524">
                  <c:v>220.339</c:v>
                </c:pt>
                <c:pt idx="1525">
                  <c:v>423.077</c:v>
                </c:pt>
                <c:pt idx="1526">
                  <c:v>549.10699999999997</c:v>
                </c:pt>
                <c:pt idx="1527">
                  <c:v>167.69200000000001</c:v>
                </c:pt>
                <c:pt idx="1528">
                  <c:v>133.333</c:v>
                </c:pt>
                <c:pt idx="1529">
                  <c:v>202.91800000000001</c:v>
                </c:pt>
                <c:pt idx="1530">
                  <c:v>95.238</c:v>
                </c:pt>
                <c:pt idx="1531">
                  <c:v>135.13499999999999</c:v>
                </c:pt>
                <c:pt idx="1532">
                  <c:v>443.39600000000002</c:v>
                </c:pt>
                <c:pt idx="1533">
                  <c:v>196.721</c:v>
                </c:pt>
                <c:pt idx="1534">
                  <c:v>197.482</c:v>
                </c:pt>
                <c:pt idx="1535">
                  <c:v>419.35500000000002</c:v>
                </c:pt>
                <c:pt idx="1536">
                  <c:v>129.03200000000001</c:v>
                </c:pt>
                <c:pt idx="1537">
                  <c:v>284.25400000000002</c:v>
                </c:pt>
                <c:pt idx="1538">
                  <c:v>465.11599999999999</c:v>
                </c:pt>
                <c:pt idx="1539">
                  <c:v>371.56</c:v>
                </c:pt>
                <c:pt idx="1540">
                  <c:v>297.87200000000001</c:v>
                </c:pt>
                <c:pt idx="1541">
                  <c:v>1135.4960000000001</c:v>
                </c:pt>
                <c:pt idx="1542">
                  <c:v>132.768</c:v>
                </c:pt>
                <c:pt idx="1543">
                  <c:v>297.07100000000003</c:v>
                </c:pt>
                <c:pt idx="1544">
                  <c:v>118.75</c:v>
                </c:pt>
                <c:pt idx="1545">
                  <c:v>490.94600000000003</c:v>
                </c:pt>
                <c:pt idx="1546">
                  <c:v>31.25</c:v>
                </c:pt>
                <c:pt idx="1547">
                  <c:v>100.437</c:v>
                </c:pt>
                <c:pt idx="1548">
                  <c:v>0</c:v>
                </c:pt>
                <c:pt idx="1549">
                  <c:v>127.072</c:v>
                </c:pt>
                <c:pt idx="1550">
                  <c:v>240.602</c:v>
                </c:pt>
                <c:pt idx="1551">
                  <c:v>0</c:v>
                </c:pt>
                <c:pt idx="1552">
                  <c:v>346.46499999999997</c:v>
                </c:pt>
                <c:pt idx="1553">
                  <c:v>0</c:v>
                </c:pt>
                <c:pt idx="1554">
                  <c:v>262.71199999999999</c:v>
                </c:pt>
                <c:pt idx="1555">
                  <c:v>367.64699999999999</c:v>
                </c:pt>
                <c:pt idx="1556">
                  <c:v>228.571</c:v>
                </c:pt>
                <c:pt idx="1557">
                  <c:v>255.14400000000001</c:v>
                </c:pt>
                <c:pt idx="1558">
                  <c:v>89.194000000000003</c:v>
                </c:pt>
                <c:pt idx="1559">
                  <c:v>131.57900000000001</c:v>
                </c:pt>
                <c:pt idx="1560">
                  <c:v>288</c:v>
                </c:pt>
                <c:pt idx="1561">
                  <c:v>333.33300000000003</c:v>
                </c:pt>
                <c:pt idx="1562">
                  <c:v>750</c:v>
                </c:pt>
                <c:pt idx="1563">
                  <c:v>555.55600000000004</c:v>
                </c:pt>
                <c:pt idx="1564">
                  <c:v>57.591999999999999</c:v>
                </c:pt>
                <c:pt idx="1565">
                  <c:v>167.19499999999999</c:v>
                </c:pt>
                <c:pt idx="1566">
                  <c:v>324.73099999999999</c:v>
                </c:pt>
                <c:pt idx="1567">
                  <c:v>432.43200000000002</c:v>
                </c:pt>
                <c:pt idx="1568">
                  <c:v>232.83099999999999</c:v>
                </c:pt>
                <c:pt idx="1569">
                  <c:v>179.21</c:v>
                </c:pt>
                <c:pt idx="1570">
                  <c:v>0</c:v>
                </c:pt>
                <c:pt idx="1571">
                  <c:v>523.80999999999995</c:v>
                </c:pt>
                <c:pt idx="1572">
                  <c:v>205.12799999999999</c:v>
                </c:pt>
                <c:pt idx="1573">
                  <c:v>24.715</c:v>
                </c:pt>
                <c:pt idx="1574">
                  <c:v>230.76900000000001</c:v>
                </c:pt>
                <c:pt idx="1575">
                  <c:v>250</c:v>
                </c:pt>
                <c:pt idx="1576">
                  <c:v>191.56399999999999</c:v>
                </c:pt>
                <c:pt idx="1577">
                  <c:v>126.05</c:v>
                </c:pt>
                <c:pt idx="1578">
                  <c:v>106.383</c:v>
                </c:pt>
                <c:pt idx="1579">
                  <c:v>835.71400000000006</c:v>
                </c:pt>
                <c:pt idx="1580">
                  <c:v>400</c:v>
                </c:pt>
                <c:pt idx="1581">
                  <c:v>475</c:v>
                </c:pt>
                <c:pt idx="1582">
                  <c:v>1650</c:v>
                </c:pt>
                <c:pt idx="1583">
                  <c:v>600</c:v>
                </c:pt>
                <c:pt idx="1584">
                  <c:v>517.24099999999999</c:v>
                </c:pt>
                <c:pt idx="1585">
                  <c:v>142.857</c:v>
                </c:pt>
                <c:pt idx="1586">
                  <c:v>106.881</c:v>
                </c:pt>
                <c:pt idx="1587">
                  <c:v>142.857</c:v>
                </c:pt>
                <c:pt idx="1588">
                  <c:v>857.14300000000003</c:v>
                </c:pt>
                <c:pt idx="1589">
                  <c:v>37.735999999999997</c:v>
                </c:pt>
                <c:pt idx="1590">
                  <c:v>214.37100000000001</c:v>
                </c:pt>
                <c:pt idx="1591">
                  <c:v>248.63399999999999</c:v>
                </c:pt>
                <c:pt idx="1592">
                  <c:v>153.846</c:v>
                </c:pt>
                <c:pt idx="1593">
                  <c:v>142.596</c:v>
                </c:pt>
                <c:pt idx="1594">
                  <c:v>142.596</c:v>
                </c:pt>
                <c:pt idx="1595">
                  <c:v>81.120999999999995</c:v>
                </c:pt>
                <c:pt idx="1596">
                  <c:v>0</c:v>
                </c:pt>
                <c:pt idx="1597">
                  <c:v>191.083</c:v>
                </c:pt>
                <c:pt idx="1598">
                  <c:v>96.712000000000003</c:v>
                </c:pt>
                <c:pt idx="1599">
                  <c:v>375.56599999999997</c:v>
                </c:pt>
                <c:pt idx="1600">
                  <c:v>409.09100000000001</c:v>
                </c:pt>
                <c:pt idx="1601">
                  <c:v>265.53699999999998</c:v>
                </c:pt>
                <c:pt idx="1602">
                  <c:v>496.76799999999997</c:v>
                </c:pt>
                <c:pt idx="1603">
                  <c:v>124.489</c:v>
                </c:pt>
                <c:pt idx="1604">
                  <c:v>478.26100000000002</c:v>
                </c:pt>
                <c:pt idx="1605">
                  <c:v>0</c:v>
                </c:pt>
                <c:pt idx="1606">
                  <c:v>478.26100000000002</c:v>
                </c:pt>
                <c:pt idx="1607">
                  <c:v>119.565</c:v>
                </c:pt>
                <c:pt idx="1608">
                  <c:v>173.077</c:v>
                </c:pt>
                <c:pt idx="1609">
                  <c:v>328.57100000000003</c:v>
                </c:pt>
                <c:pt idx="1610">
                  <c:v>318.71600000000001</c:v>
                </c:pt>
                <c:pt idx="1611">
                  <c:v>913.452</c:v>
                </c:pt>
                <c:pt idx="1612">
                  <c:v>228.11099999999999</c:v>
                </c:pt>
                <c:pt idx="1613">
                  <c:v>17.751000000000001</c:v>
                </c:pt>
                <c:pt idx="1614">
                  <c:v>183.673</c:v>
                </c:pt>
                <c:pt idx="1615">
                  <c:v>183.81800000000001</c:v>
                </c:pt>
                <c:pt idx="1616">
                  <c:v>127.619</c:v>
                </c:pt>
                <c:pt idx="1617">
                  <c:v>850</c:v>
                </c:pt>
                <c:pt idx="1618">
                  <c:v>218.24100000000001</c:v>
                </c:pt>
                <c:pt idx="1619">
                  <c:v>140</c:v>
                </c:pt>
                <c:pt idx="1620">
                  <c:v>140.155</c:v>
                </c:pt>
                <c:pt idx="1621">
                  <c:v>443.255</c:v>
                </c:pt>
                <c:pt idx="1622">
                  <c:v>230.76900000000001</c:v>
                </c:pt>
                <c:pt idx="1623">
                  <c:v>8.9550000000000001</c:v>
                </c:pt>
                <c:pt idx="1624">
                  <c:v>320.755</c:v>
                </c:pt>
                <c:pt idx="1625">
                  <c:v>0</c:v>
                </c:pt>
                <c:pt idx="1626">
                  <c:v>37.152000000000001</c:v>
                </c:pt>
                <c:pt idx="1627">
                  <c:v>129.63</c:v>
                </c:pt>
                <c:pt idx="1628">
                  <c:v>360.49400000000003</c:v>
                </c:pt>
                <c:pt idx="1629">
                  <c:v>552.94100000000003</c:v>
                </c:pt>
                <c:pt idx="1630">
                  <c:v>464.286</c:v>
                </c:pt>
                <c:pt idx="1631">
                  <c:v>92.527000000000001</c:v>
                </c:pt>
                <c:pt idx="1632">
                  <c:v>300</c:v>
                </c:pt>
                <c:pt idx="1633">
                  <c:v>244.29300000000001</c:v>
                </c:pt>
                <c:pt idx="1634">
                  <c:v>267.85700000000003</c:v>
                </c:pt>
                <c:pt idx="1635">
                  <c:v>448.27600000000001</c:v>
                </c:pt>
                <c:pt idx="1636">
                  <c:v>338.88900000000001</c:v>
                </c:pt>
                <c:pt idx="1637">
                  <c:v>24.329000000000001</c:v>
                </c:pt>
                <c:pt idx="1638">
                  <c:v>100.983</c:v>
                </c:pt>
                <c:pt idx="1639">
                  <c:v>99.174000000000007</c:v>
                </c:pt>
                <c:pt idx="1640">
                  <c:v>87.590999999999994</c:v>
                </c:pt>
                <c:pt idx="1641">
                  <c:v>55.555999999999997</c:v>
                </c:pt>
                <c:pt idx="1642">
                  <c:v>239.10599999999999</c:v>
                </c:pt>
                <c:pt idx="1643">
                  <c:v>240.506</c:v>
                </c:pt>
                <c:pt idx="1644">
                  <c:v>349.20600000000002</c:v>
                </c:pt>
                <c:pt idx="1645">
                  <c:v>372.25</c:v>
                </c:pt>
                <c:pt idx="1646">
                  <c:v>110.714</c:v>
                </c:pt>
                <c:pt idx="1647">
                  <c:v>101.06399999999999</c:v>
                </c:pt>
                <c:pt idx="1648">
                  <c:v>92.233000000000004</c:v>
                </c:pt>
                <c:pt idx="1649">
                  <c:v>620.03599999999994</c:v>
                </c:pt>
                <c:pt idx="1650">
                  <c:v>365.04399999999998</c:v>
                </c:pt>
                <c:pt idx="1651">
                  <c:v>196.078</c:v>
                </c:pt>
                <c:pt idx="1652">
                  <c:v>325.43799999999999</c:v>
                </c:pt>
                <c:pt idx="1653">
                  <c:v>179.10400000000001</c:v>
                </c:pt>
                <c:pt idx="1654">
                  <c:v>242.42400000000001</c:v>
                </c:pt>
                <c:pt idx="1655">
                  <c:v>100.15600000000001</c:v>
                </c:pt>
                <c:pt idx="1656">
                  <c:v>0</c:v>
                </c:pt>
                <c:pt idx="1657">
                  <c:v>948.86400000000003</c:v>
                </c:pt>
                <c:pt idx="1658">
                  <c:v>347.82600000000002</c:v>
                </c:pt>
                <c:pt idx="1659">
                  <c:v>213.376</c:v>
                </c:pt>
                <c:pt idx="1660">
                  <c:v>277.77800000000002</c:v>
                </c:pt>
                <c:pt idx="1661">
                  <c:v>861.11099999999999</c:v>
                </c:pt>
                <c:pt idx="1662">
                  <c:v>121.839</c:v>
                </c:pt>
                <c:pt idx="1663">
                  <c:v>180.55600000000001</c:v>
                </c:pt>
                <c:pt idx="1664">
                  <c:v>51.558</c:v>
                </c:pt>
                <c:pt idx="1665">
                  <c:v>147.28700000000001</c:v>
                </c:pt>
                <c:pt idx="1666">
                  <c:v>238.93799999999999</c:v>
                </c:pt>
                <c:pt idx="1667">
                  <c:v>78.947000000000003</c:v>
                </c:pt>
                <c:pt idx="1668">
                  <c:v>394.73700000000002</c:v>
                </c:pt>
                <c:pt idx="1669">
                  <c:v>206.24</c:v>
                </c:pt>
                <c:pt idx="1670">
                  <c:v>52.561999999999998</c:v>
                </c:pt>
                <c:pt idx="1671">
                  <c:v>78.397000000000006</c:v>
                </c:pt>
                <c:pt idx="1672">
                  <c:v>333.33300000000003</c:v>
                </c:pt>
                <c:pt idx="1673">
                  <c:v>7.2460000000000004</c:v>
                </c:pt>
                <c:pt idx="1674">
                  <c:v>118.378</c:v>
                </c:pt>
                <c:pt idx="1675">
                  <c:v>372.88099999999997</c:v>
                </c:pt>
                <c:pt idx="1676">
                  <c:v>0</c:v>
                </c:pt>
                <c:pt idx="1677">
                  <c:v>343.73099999999999</c:v>
                </c:pt>
                <c:pt idx="1678">
                  <c:v>0</c:v>
                </c:pt>
                <c:pt idx="1679">
                  <c:v>62.5</c:v>
                </c:pt>
                <c:pt idx="1680">
                  <c:v>312.05700000000002</c:v>
                </c:pt>
                <c:pt idx="1681">
                  <c:v>76.923000000000002</c:v>
                </c:pt>
                <c:pt idx="1682">
                  <c:v>3690.4760000000001</c:v>
                </c:pt>
                <c:pt idx="1683">
                  <c:v>453.488</c:v>
                </c:pt>
                <c:pt idx="1684">
                  <c:v>244.44399999999999</c:v>
                </c:pt>
                <c:pt idx="1685">
                  <c:v>213.483</c:v>
                </c:pt>
                <c:pt idx="1686">
                  <c:v>22.777000000000001</c:v>
                </c:pt>
                <c:pt idx="1687">
                  <c:v>69.564999999999998</c:v>
                </c:pt>
                <c:pt idx="1688">
                  <c:v>347.45800000000003</c:v>
                </c:pt>
                <c:pt idx="1689">
                  <c:v>138.95400000000001</c:v>
                </c:pt>
                <c:pt idx="1690">
                  <c:v>167.58199999999999</c:v>
                </c:pt>
                <c:pt idx="1691">
                  <c:v>914.89400000000001</c:v>
                </c:pt>
                <c:pt idx="1692">
                  <c:v>1018.605</c:v>
                </c:pt>
                <c:pt idx="1693">
                  <c:v>0</c:v>
                </c:pt>
                <c:pt idx="1694">
                  <c:v>0</c:v>
                </c:pt>
                <c:pt idx="1695">
                  <c:v>64.102999999999994</c:v>
                </c:pt>
                <c:pt idx="1696">
                  <c:v>143.011</c:v>
                </c:pt>
                <c:pt idx="1697">
                  <c:v>269.23099999999999</c:v>
                </c:pt>
                <c:pt idx="1698">
                  <c:v>553.57100000000003</c:v>
                </c:pt>
                <c:pt idx="1699">
                  <c:v>335.39100000000002</c:v>
                </c:pt>
                <c:pt idx="1700">
                  <c:v>101.852</c:v>
                </c:pt>
                <c:pt idx="1701">
                  <c:v>531.15700000000004</c:v>
                </c:pt>
                <c:pt idx="1702">
                  <c:v>328.05399999999997</c:v>
                </c:pt>
                <c:pt idx="1703">
                  <c:v>254.33500000000001</c:v>
                </c:pt>
                <c:pt idx="1704">
                  <c:v>16.667000000000002</c:v>
                </c:pt>
                <c:pt idx="1705">
                  <c:v>196.48099999999999</c:v>
                </c:pt>
                <c:pt idx="1706">
                  <c:v>177.41900000000001</c:v>
                </c:pt>
                <c:pt idx="1707">
                  <c:v>437.5</c:v>
                </c:pt>
                <c:pt idx="1708">
                  <c:v>126.16800000000001</c:v>
                </c:pt>
                <c:pt idx="1709">
                  <c:v>103.327</c:v>
                </c:pt>
                <c:pt idx="1710">
                  <c:v>80.882000000000005</c:v>
                </c:pt>
                <c:pt idx="1711">
                  <c:v>20.010999999999999</c:v>
                </c:pt>
                <c:pt idx="1712">
                  <c:v>55.555999999999997</c:v>
                </c:pt>
                <c:pt idx="1713">
                  <c:v>205.589</c:v>
                </c:pt>
                <c:pt idx="1714">
                  <c:v>362.71199999999999</c:v>
                </c:pt>
                <c:pt idx="1715">
                  <c:v>276.31599999999997</c:v>
                </c:pt>
                <c:pt idx="1716">
                  <c:v>0</c:v>
                </c:pt>
                <c:pt idx="1717">
                  <c:v>1444.653</c:v>
                </c:pt>
                <c:pt idx="1718">
                  <c:v>4.4249999999999998</c:v>
                </c:pt>
                <c:pt idx="1719">
                  <c:v>227.72300000000001</c:v>
                </c:pt>
                <c:pt idx="1720">
                  <c:v>7.282</c:v>
                </c:pt>
                <c:pt idx="1721">
                  <c:v>133.333</c:v>
                </c:pt>
                <c:pt idx="1722">
                  <c:v>349.39800000000002</c:v>
                </c:pt>
                <c:pt idx="1723">
                  <c:v>26.010999999999999</c:v>
                </c:pt>
                <c:pt idx="1724">
                  <c:v>0</c:v>
                </c:pt>
                <c:pt idx="1725">
                  <c:v>365.67200000000003</c:v>
                </c:pt>
                <c:pt idx="1726">
                  <c:v>85.105999999999995</c:v>
                </c:pt>
                <c:pt idx="1727">
                  <c:v>297.87200000000001</c:v>
                </c:pt>
                <c:pt idx="1728">
                  <c:v>42.734999999999999</c:v>
                </c:pt>
                <c:pt idx="1729">
                  <c:v>175.25800000000001</c:v>
                </c:pt>
                <c:pt idx="1730">
                  <c:v>221.154</c:v>
                </c:pt>
                <c:pt idx="1731">
                  <c:v>81.081000000000003</c:v>
                </c:pt>
                <c:pt idx="1732">
                  <c:v>102.56399999999999</c:v>
                </c:pt>
                <c:pt idx="1733">
                  <c:v>102.992</c:v>
                </c:pt>
                <c:pt idx="1734">
                  <c:v>309.89600000000002</c:v>
                </c:pt>
                <c:pt idx="1735">
                  <c:v>282.92700000000002</c:v>
                </c:pt>
                <c:pt idx="1736">
                  <c:v>0</c:v>
                </c:pt>
                <c:pt idx="1737">
                  <c:v>135.87</c:v>
                </c:pt>
                <c:pt idx="1738">
                  <c:v>112</c:v>
                </c:pt>
                <c:pt idx="1739">
                  <c:v>206.667</c:v>
                </c:pt>
                <c:pt idx="1740">
                  <c:v>216.102</c:v>
                </c:pt>
                <c:pt idx="1741">
                  <c:v>525.77300000000002</c:v>
                </c:pt>
                <c:pt idx="1742">
                  <c:v>714.28599999999994</c:v>
                </c:pt>
                <c:pt idx="1743">
                  <c:v>769.23099999999999</c:v>
                </c:pt>
                <c:pt idx="1744">
                  <c:v>172.41399999999999</c:v>
                </c:pt>
                <c:pt idx="1745">
                  <c:v>142.857</c:v>
                </c:pt>
                <c:pt idx="1746">
                  <c:v>500</c:v>
                </c:pt>
                <c:pt idx="1747">
                  <c:v>250</c:v>
                </c:pt>
                <c:pt idx="1748">
                  <c:v>0</c:v>
                </c:pt>
                <c:pt idx="1749">
                  <c:v>750</c:v>
                </c:pt>
                <c:pt idx="1750">
                  <c:v>568.96600000000001</c:v>
                </c:pt>
                <c:pt idx="1751">
                  <c:v>555.55600000000004</c:v>
                </c:pt>
                <c:pt idx="1752">
                  <c:v>586.95699999999999</c:v>
                </c:pt>
                <c:pt idx="1753">
                  <c:v>40.936</c:v>
                </c:pt>
                <c:pt idx="1754">
                  <c:v>264.15100000000001</c:v>
                </c:pt>
                <c:pt idx="1755">
                  <c:v>344.72899999999998</c:v>
                </c:pt>
                <c:pt idx="1756">
                  <c:v>19.608000000000001</c:v>
                </c:pt>
                <c:pt idx="1757">
                  <c:v>0</c:v>
                </c:pt>
                <c:pt idx="1758">
                  <c:v>0</c:v>
                </c:pt>
                <c:pt idx="1759">
                  <c:v>166.667</c:v>
                </c:pt>
                <c:pt idx="1760">
                  <c:v>388.88900000000001</c:v>
                </c:pt>
                <c:pt idx="1761">
                  <c:v>727.27300000000002</c:v>
                </c:pt>
                <c:pt idx="1762">
                  <c:v>318.18200000000002</c:v>
                </c:pt>
                <c:pt idx="1763">
                  <c:v>235.29400000000001</c:v>
                </c:pt>
                <c:pt idx="1764">
                  <c:v>0</c:v>
                </c:pt>
                <c:pt idx="1765">
                  <c:v>272.72699999999998</c:v>
                </c:pt>
                <c:pt idx="1766">
                  <c:v>0</c:v>
                </c:pt>
                <c:pt idx="1767">
                  <c:v>437.5</c:v>
                </c:pt>
                <c:pt idx="1768">
                  <c:v>111.111</c:v>
                </c:pt>
                <c:pt idx="1769">
                  <c:v>222.22200000000001</c:v>
                </c:pt>
                <c:pt idx="1770">
                  <c:v>1000</c:v>
                </c:pt>
                <c:pt idx="1771">
                  <c:v>1444.444</c:v>
                </c:pt>
                <c:pt idx="1772">
                  <c:v>386.36399999999998</c:v>
                </c:pt>
                <c:pt idx="1773">
                  <c:v>103.44799999999999</c:v>
                </c:pt>
                <c:pt idx="1774">
                  <c:v>750</c:v>
                </c:pt>
                <c:pt idx="1775">
                  <c:v>818.18200000000002</c:v>
                </c:pt>
                <c:pt idx="1776">
                  <c:v>266.50400000000002</c:v>
                </c:pt>
                <c:pt idx="1777">
                  <c:v>1052.6320000000001</c:v>
                </c:pt>
                <c:pt idx="1778">
                  <c:v>394.06799999999998</c:v>
                </c:pt>
                <c:pt idx="1779">
                  <c:v>625</c:v>
                </c:pt>
                <c:pt idx="1780">
                  <c:v>38.462000000000003</c:v>
                </c:pt>
                <c:pt idx="1781">
                  <c:v>148.19800000000001</c:v>
                </c:pt>
                <c:pt idx="1782">
                  <c:v>1226.174</c:v>
                </c:pt>
                <c:pt idx="1783">
                  <c:v>56.837000000000003</c:v>
                </c:pt>
                <c:pt idx="1784">
                  <c:v>52.631999999999998</c:v>
                </c:pt>
                <c:pt idx="1785">
                  <c:v>58.027999999999999</c:v>
                </c:pt>
                <c:pt idx="1786">
                  <c:v>53.045000000000002</c:v>
                </c:pt>
                <c:pt idx="1787">
                  <c:v>238.80600000000001</c:v>
                </c:pt>
                <c:pt idx="1788">
                  <c:v>4.8899999999999997</c:v>
                </c:pt>
                <c:pt idx="1789">
                  <c:v>648.28099999999995</c:v>
                </c:pt>
                <c:pt idx="1790">
                  <c:v>12.327999999999999</c:v>
                </c:pt>
                <c:pt idx="1791">
                  <c:v>2.8010000000000002</c:v>
                </c:pt>
                <c:pt idx="1792">
                  <c:v>437.5</c:v>
                </c:pt>
                <c:pt idx="1793">
                  <c:v>204.96899999999999</c:v>
                </c:pt>
                <c:pt idx="1794">
                  <c:v>236.40199999999999</c:v>
                </c:pt>
                <c:pt idx="1795">
                  <c:v>9.3019999999999996</c:v>
                </c:pt>
                <c:pt idx="1796">
                  <c:v>168.85599999999999</c:v>
                </c:pt>
                <c:pt idx="1797">
                  <c:v>310.44799999999998</c:v>
                </c:pt>
                <c:pt idx="1798">
                  <c:v>0</c:v>
                </c:pt>
                <c:pt idx="1799">
                  <c:v>177.91399999999999</c:v>
                </c:pt>
                <c:pt idx="1800">
                  <c:v>70.64</c:v>
                </c:pt>
                <c:pt idx="1801">
                  <c:v>1168.4780000000001</c:v>
                </c:pt>
                <c:pt idx="1802">
                  <c:v>4163.3410000000003</c:v>
                </c:pt>
                <c:pt idx="1803">
                  <c:v>100.629</c:v>
                </c:pt>
                <c:pt idx="1804">
                  <c:v>405.81900000000002</c:v>
                </c:pt>
                <c:pt idx="1805">
                  <c:v>750</c:v>
                </c:pt>
                <c:pt idx="1806">
                  <c:v>451.613</c:v>
                </c:pt>
                <c:pt idx="1807">
                  <c:v>254.90199999999999</c:v>
                </c:pt>
                <c:pt idx="1808">
                  <c:v>112.90300000000001</c:v>
                </c:pt>
                <c:pt idx="1809">
                  <c:v>206.88499999999999</c:v>
                </c:pt>
                <c:pt idx="1810">
                  <c:v>19.417000000000002</c:v>
                </c:pt>
                <c:pt idx="1811">
                  <c:v>140.49600000000001</c:v>
                </c:pt>
                <c:pt idx="1812">
                  <c:v>165.81</c:v>
                </c:pt>
                <c:pt idx="1813">
                  <c:v>586.20699999999999</c:v>
                </c:pt>
                <c:pt idx="1814">
                  <c:v>0</c:v>
                </c:pt>
                <c:pt idx="1815">
                  <c:v>279.79300000000001</c:v>
                </c:pt>
                <c:pt idx="1816">
                  <c:v>182.495</c:v>
                </c:pt>
                <c:pt idx="1817">
                  <c:v>0</c:v>
                </c:pt>
                <c:pt idx="1818">
                  <c:v>418.83100000000002</c:v>
                </c:pt>
                <c:pt idx="1819">
                  <c:v>0</c:v>
                </c:pt>
                <c:pt idx="1820">
                  <c:v>30</c:v>
                </c:pt>
                <c:pt idx="1821">
                  <c:v>40</c:v>
                </c:pt>
                <c:pt idx="1822">
                  <c:v>116.038</c:v>
                </c:pt>
                <c:pt idx="1823">
                  <c:v>240.09299999999999</c:v>
                </c:pt>
                <c:pt idx="1824">
                  <c:v>21.277000000000001</c:v>
                </c:pt>
                <c:pt idx="1825">
                  <c:v>227.43700000000001</c:v>
                </c:pt>
                <c:pt idx="1826">
                  <c:v>70.209000000000003</c:v>
                </c:pt>
                <c:pt idx="1827">
                  <c:v>191.489</c:v>
                </c:pt>
                <c:pt idx="1828">
                  <c:v>79.545000000000002</c:v>
                </c:pt>
                <c:pt idx="1829">
                  <c:v>216.374</c:v>
                </c:pt>
                <c:pt idx="1830">
                  <c:v>76.923000000000002</c:v>
                </c:pt>
                <c:pt idx="1831">
                  <c:v>73.77</c:v>
                </c:pt>
                <c:pt idx="1832">
                  <c:v>206.47800000000001</c:v>
                </c:pt>
                <c:pt idx="1833">
                  <c:v>323.94799999999998</c:v>
                </c:pt>
                <c:pt idx="1834">
                  <c:v>800</c:v>
                </c:pt>
                <c:pt idx="1835">
                  <c:v>973.68399999999997</c:v>
                </c:pt>
                <c:pt idx="1836">
                  <c:v>74.912000000000006</c:v>
                </c:pt>
                <c:pt idx="1837">
                  <c:v>126.126</c:v>
                </c:pt>
                <c:pt idx="1838">
                  <c:v>0</c:v>
                </c:pt>
                <c:pt idx="1839">
                  <c:v>194.44399999999999</c:v>
                </c:pt>
                <c:pt idx="1840">
                  <c:v>85.713999999999999</c:v>
                </c:pt>
                <c:pt idx="1841">
                  <c:v>14.493</c:v>
                </c:pt>
                <c:pt idx="1842">
                  <c:v>272.72699999999998</c:v>
                </c:pt>
                <c:pt idx="1843">
                  <c:v>367.34699999999998</c:v>
                </c:pt>
                <c:pt idx="1844">
                  <c:v>462.5</c:v>
                </c:pt>
                <c:pt idx="1845">
                  <c:v>19.138999999999999</c:v>
                </c:pt>
                <c:pt idx="1846">
                  <c:v>606.38300000000004</c:v>
                </c:pt>
                <c:pt idx="1847">
                  <c:v>117.021</c:v>
                </c:pt>
                <c:pt idx="1848">
                  <c:v>466.66699999999997</c:v>
                </c:pt>
                <c:pt idx="1849">
                  <c:v>77.778000000000006</c:v>
                </c:pt>
                <c:pt idx="1850">
                  <c:v>167.47300000000001</c:v>
                </c:pt>
                <c:pt idx="1851">
                  <c:v>72.847999999999999</c:v>
                </c:pt>
                <c:pt idx="1852">
                  <c:v>0</c:v>
                </c:pt>
                <c:pt idx="1853">
                  <c:v>93.96</c:v>
                </c:pt>
                <c:pt idx="1854">
                  <c:v>206.73099999999999</c:v>
                </c:pt>
                <c:pt idx="1855">
                  <c:v>40.201000000000001</c:v>
                </c:pt>
                <c:pt idx="1856">
                  <c:v>242.303</c:v>
                </c:pt>
                <c:pt idx="1857">
                  <c:v>44.247999999999998</c:v>
                </c:pt>
                <c:pt idx="1858">
                  <c:v>94.488</c:v>
                </c:pt>
                <c:pt idx="1859">
                  <c:v>182.17099999999999</c:v>
                </c:pt>
                <c:pt idx="1860">
                  <c:v>144.52000000000001</c:v>
                </c:pt>
                <c:pt idx="1861">
                  <c:v>144.52000000000001</c:v>
                </c:pt>
                <c:pt idx="1862">
                  <c:v>666.66700000000003</c:v>
                </c:pt>
                <c:pt idx="1863">
                  <c:v>0</c:v>
                </c:pt>
                <c:pt idx="1864">
                  <c:v>0</c:v>
                </c:pt>
                <c:pt idx="1865">
                  <c:v>81.313999999999993</c:v>
                </c:pt>
                <c:pt idx="1866">
                  <c:v>52.631999999999998</c:v>
                </c:pt>
                <c:pt idx="1867">
                  <c:v>93.980999999999995</c:v>
                </c:pt>
                <c:pt idx="1868">
                  <c:v>244.44399999999999</c:v>
                </c:pt>
                <c:pt idx="1869">
                  <c:v>391.85</c:v>
                </c:pt>
                <c:pt idx="1870">
                  <c:v>67.989000000000004</c:v>
                </c:pt>
                <c:pt idx="1871">
                  <c:v>1238.095</c:v>
                </c:pt>
                <c:pt idx="1872">
                  <c:v>491.935</c:v>
                </c:pt>
                <c:pt idx="1873">
                  <c:v>181.12200000000001</c:v>
                </c:pt>
                <c:pt idx="1874">
                  <c:v>539.13</c:v>
                </c:pt>
                <c:pt idx="1875">
                  <c:v>52.631999999999998</c:v>
                </c:pt>
                <c:pt idx="1876">
                  <c:v>36.363999999999997</c:v>
                </c:pt>
                <c:pt idx="1877">
                  <c:v>172.99600000000001</c:v>
                </c:pt>
                <c:pt idx="1878">
                  <c:v>173.50700000000001</c:v>
                </c:pt>
                <c:pt idx="1879">
                  <c:v>206.89699999999999</c:v>
                </c:pt>
                <c:pt idx="1880">
                  <c:v>75.471999999999994</c:v>
                </c:pt>
                <c:pt idx="1881">
                  <c:v>89.209000000000003</c:v>
                </c:pt>
                <c:pt idx="1882">
                  <c:v>352.94099999999997</c:v>
                </c:pt>
                <c:pt idx="1883">
                  <c:v>89.286000000000001</c:v>
                </c:pt>
                <c:pt idx="1884">
                  <c:v>93.19</c:v>
                </c:pt>
                <c:pt idx="1885">
                  <c:v>278.62599999999998</c:v>
                </c:pt>
                <c:pt idx="1886">
                  <c:v>332.87900000000002</c:v>
                </c:pt>
                <c:pt idx="1887">
                  <c:v>355.14</c:v>
                </c:pt>
                <c:pt idx="1888">
                  <c:v>191.489</c:v>
                </c:pt>
                <c:pt idx="1889">
                  <c:v>7.1429999999999998</c:v>
                </c:pt>
                <c:pt idx="1890">
                  <c:v>133.333</c:v>
                </c:pt>
                <c:pt idx="1891">
                  <c:v>88.102000000000004</c:v>
                </c:pt>
                <c:pt idx="1892">
                  <c:v>329.58800000000002</c:v>
                </c:pt>
                <c:pt idx="1893">
                  <c:v>212.56899999999999</c:v>
                </c:pt>
                <c:pt idx="1894">
                  <c:v>212.56899999999999</c:v>
                </c:pt>
                <c:pt idx="1895">
                  <c:v>300</c:v>
                </c:pt>
                <c:pt idx="1896">
                  <c:v>1652.778</c:v>
                </c:pt>
                <c:pt idx="1897">
                  <c:v>71.429000000000002</c:v>
                </c:pt>
                <c:pt idx="1898">
                  <c:v>27.933</c:v>
                </c:pt>
                <c:pt idx="1899">
                  <c:v>1241.758</c:v>
                </c:pt>
                <c:pt idx="1900">
                  <c:v>389.31299999999999</c:v>
                </c:pt>
                <c:pt idx="1901">
                  <c:v>144.44399999999999</c:v>
                </c:pt>
                <c:pt idx="1902">
                  <c:v>188.88900000000001</c:v>
                </c:pt>
                <c:pt idx="1903">
                  <c:v>0</c:v>
                </c:pt>
                <c:pt idx="1904">
                  <c:v>0</c:v>
                </c:pt>
                <c:pt idx="1905">
                  <c:v>514.49300000000005</c:v>
                </c:pt>
                <c:pt idx="1906">
                  <c:v>183.333</c:v>
                </c:pt>
                <c:pt idx="1907">
                  <c:v>552.08299999999997</c:v>
                </c:pt>
                <c:pt idx="1908">
                  <c:v>535.71400000000006</c:v>
                </c:pt>
                <c:pt idx="1909">
                  <c:v>61.537999999999997</c:v>
                </c:pt>
                <c:pt idx="1910">
                  <c:v>64.971999999999994</c:v>
                </c:pt>
                <c:pt idx="1911">
                  <c:v>282.05099999999999</c:v>
                </c:pt>
                <c:pt idx="1912">
                  <c:v>282.05099999999999</c:v>
                </c:pt>
                <c:pt idx="1913">
                  <c:v>2428.5709999999999</c:v>
                </c:pt>
                <c:pt idx="1914">
                  <c:v>1158.2280000000001</c:v>
                </c:pt>
                <c:pt idx="1915">
                  <c:v>308.642</c:v>
                </c:pt>
                <c:pt idx="1916">
                  <c:v>153.31</c:v>
                </c:pt>
                <c:pt idx="1917">
                  <c:v>86.956999999999994</c:v>
                </c:pt>
                <c:pt idx="1918">
                  <c:v>29.411999999999999</c:v>
                </c:pt>
                <c:pt idx="1919">
                  <c:v>244.44399999999999</c:v>
                </c:pt>
                <c:pt idx="1920">
                  <c:v>160</c:v>
                </c:pt>
                <c:pt idx="1921">
                  <c:v>1454.5450000000001</c:v>
                </c:pt>
                <c:pt idx="1922">
                  <c:v>522.72699999999998</c:v>
                </c:pt>
                <c:pt idx="1923">
                  <c:v>636.76099999999997</c:v>
                </c:pt>
                <c:pt idx="1924">
                  <c:v>210.40299999999999</c:v>
                </c:pt>
                <c:pt idx="1925">
                  <c:v>39.061999999999998</c:v>
                </c:pt>
                <c:pt idx="1926">
                  <c:v>437.5</c:v>
                </c:pt>
                <c:pt idx="1927">
                  <c:v>375</c:v>
                </c:pt>
                <c:pt idx="1928">
                  <c:v>218.75</c:v>
                </c:pt>
                <c:pt idx="1929">
                  <c:v>75.471999999999994</c:v>
                </c:pt>
                <c:pt idx="1930">
                  <c:v>95.238</c:v>
                </c:pt>
                <c:pt idx="1931">
                  <c:v>2698.69</c:v>
                </c:pt>
                <c:pt idx="1932">
                  <c:v>169.756</c:v>
                </c:pt>
                <c:pt idx="1933">
                  <c:v>423.82799999999997</c:v>
                </c:pt>
                <c:pt idx="1934">
                  <c:v>169.756</c:v>
                </c:pt>
                <c:pt idx="1935">
                  <c:v>55.328000000000003</c:v>
                </c:pt>
                <c:pt idx="1936">
                  <c:v>495</c:v>
                </c:pt>
                <c:pt idx="1937">
                  <c:v>300</c:v>
                </c:pt>
                <c:pt idx="1938">
                  <c:v>102.56399999999999</c:v>
                </c:pt>
                <c:pt idx="1939">
                  <c:v>157.60900000000001</c:v>
                </c:pt>
                <c:pt idx="1940">
                  <c:v>531.25</c:v>
                </c:pt>
                <c:pt idx="1941">
                  <c:v>18.524000000000001</c:v>
                </c:pt>
                <c:pt idx="1942">
                  <c:v>52.631999999999998</c:v>
                </c:pt>
                <c:pt idx="1943">
                  <c:v>269.23099999999999</c:v>
                </c:pt>
                <c:pt idx="1944">
                  <c:v>1015.152</c:v>
                </c:pt>
                <c:pt idx="1945">
                  <c:v>511.90499999999997</c:v>
                </c:pt>
                <c:pt idx="1946">
                  <c:v>16.393000000000001</c:v>
                </c:pt>
                <c:pt idx="1947">
                  <c:v>138.88900000000001</c:v>
                </c:pt>
                <c:pt idx="1948">
                  <c:v>3.597</c:v>
                </c:pt>
                <c:pt idx="1949">
                  <c:v>179.012</c:v>
                </c:pt>
                <c:pt idx="1950">
                  <c:v>1677.9659999999999</c:v>
                </c:pt>
                <c:pt idx="1951">
                  <c:v>460.94799999999998</c:v>
                </c:pt>
                <c:pt idx="1952">
                  <c:v>291.04500000000002</c:v>
                </c:pt>
                <c:pt idx="1953">
                  <c:v>30.303000000000001</c:v>
                </c:pt>
                <c:pt idx="1954">
                  <c:v>403.50900000000001</c:v>
                </c:pt>
                <c:pt idx="1955">
                  <c:v>300</c:v>
                </c:pt>
                <c:pt idx="1956">
                  <c:v>104.327</c:v>
                </c:pt>
                <c:pt idx="1957">
                  <c:v>84.906000000000006</c:v>
                </c:pt>
                <c:pt idx="1958">
                  <c:v>17.315999999999999</c:v>
                </c:pt>
                <c:pt idx="1959">
                  <c:v>200</c:v>
                </c:pt>
                <c:pt idx="1960">
                  <c:v>536.08199999999999</c:v>
                </c:pt>
                <c:pt idx="1961">
                  <c:v>504.274</c:v>
                </c:pt>
                <c:pt idx="1962">
                  <c:v>255.31899999999999</c:v>
                </c:pt>
                <c:pt idx="1963">
                  <c:v>666.37599999999998</c:v>
                </c:pt>
                <c:pt idx="1964">
                  <c:v>1000</c:v>
                </c:pt>
                <c:pt idx="1965">
                  <c:v>269.84100000000001</c:v>
                </c:pt>
                <c:pt idx="1966">
                  <c:v>520.44600000000003</c:v>
                </c:pt>
                <c:pt idx="1967">
                  <c:v>191.17599999999999</c:v>
                </c:pt>
                <c:pt idx="1968">
                  <c:v>191.17599999999999</c:v>
                </c:pt>
                <c:pt idx="1969">
                  <c:v>93.483999999999995</c:v>
                </c:pt>
                <c:pt idx="1970">
                  <c:v>333.33300000000003</c:v>
                </c:pt>
                <c:pt idx="1971">
                  <c:v>1750</c:v>
                </c:pt>
                <c:pt idx="1972">
                  <c:v>369.565</c:v>
                </c:pt>
                <c:pt idx="1973">
                  <c:v>139.24100000000001</c:v>
                </c:pt>
                <c:pt idx="1974">
                  <c:v>55.555999999999997</c:v>
                </c:pt>
                <c:pt idx="1975">
                  <c:v>31.847000000000001</c:v>
                </c:pt>
                <c:pt idx="1976">
                  <c:v>0</c:v>
                </c:pt>
                <c:pt idx="1977">
                  <c:v>943.59</c:v>
                </c:pt>
                <c:pt idx="1978">
                  <c:v>91.873000000000005</c:v>
                </c:pt>
                <c:pt idx="1979">
                  <c:v>625</c:v>
                </c:pt>
                <c:pt idx="1980">
                  <c:v>126.506</c:v>
                </c:pt>
                <c:pt idx="1981">
                  <c:v>74.073999999999998</c:v>
                </c:pt>
                <c:pt idx="1982">
                  <c:v>118.807</c:v>
                </c:pt>
                <c:pt idx="1983">
                  <c:v>194.11799999999999</c:v>
                </c:pt>
                <c:pt idx="1984">
                  <c:v>275.86200000000002</c:v>
                </c:pt>
                <c:pt idx="1985">
                  <c:v>325.63</c:v>
                </c:pt>
                <c:pt idx="1986">
                  <c:v>158.17699999999999</c:v>
                </c:pt>
                <c:pt idx="1987">
                  <c:v>541.66700000000003</c:v>
                </c:pt>
                <c:pt idx="1988">
                  <c:v>500</c:v>
                </c:pt>
                <c:pt idx="1989">
                  <c:v>444.44400000000002</c:v>
                </c:pt>
                <c:pt idx="1990">
                  <c:v>94.488</c:v>
                </c:pt>
                <c:pt idx="1991">
                  <c:v>138.614</c:v>
                </c:pt>
                <c:pt idx="1992">
                  <c:v>0</c:v>
                </c:pt>
                <c:pt idx="1993">
                  <c:v>536.58500000000004</c:v>
                </c:pt>
                <c:pt idx="1994">
                  <c:v>500</c:v>
                </c:pt>
                <c:pt idx="1995">
                  <c:v>678.57100000000003</c:v>
                </c:pt>
                <c:pt idx="1996">
                  <c:v>484.11700000000002</c:v>
                </c:pt>
                <c:pt idx="1997">
                  <c:v>777.77800000000002</c:v>
                </c:pt>
                <c:pt idx="1998">
                  <c:v>292.26600000000002</c:v>
                </c:pt>
                <c:pt idx="1999">
                  <c:v>110.048</c:v>
                </c:pt>
                <c:pt idx="2000">
                  <c:v>41.667000000000002</c:v>
                </c:pt>
                <c:pt idx="2001">
                  <c:v>321.42899999999997</c:v>
                </c:pt>
                <c:pt idx="2002">
                  <c:v>207.547</c:v>
                </c:pt>
                <c:pt idx="2003">
                  <c:v>285.714</c:v>
                </c:pt>
                <c:pt idx="2004">
                  <c:v>353.71199999999999</c:v>
                </c:pt>
                <c:pt idx="2005">
                  <c:v>353.71199999999999</c:v>
                </c:pt>
                <c:pt idx="2006">
                  <c:v>647.05899999999997</c:v>
                </c:pt>
                <c:pt idx="2007">
                  <c:v>307.08699999999999</c:v>
                </c:pt>
                <c:pt idx="2008">
                  <c:v>0</c:v>
                </c:pt>
                <c:pt idx="2009">
                  <c:v>232.87700000000001</c:v>
                </c:pt>
                <c:pt idx="2010">
                  <c:v>200</c:v>
                </c:pt>
                <c:pt idx="2011">
                  <c:v>260</c:v>
                </c:pt>
                <c:pt idx="2012">
                  <c:v>472.72699999999998</c:v>
                </c:pt>
                <c:pt idx="2013">
                  <c:v>1000</c:v>
                </c:pt>
                <c:pt idx="2014">
                  <c:v>200</c:v>
                </c:pt>
                <c:pt idx="2015">
                  <c:v>109.67700000000001</c:v>
                </c:pt>
                <c:pt idx="2016">
                  <c:v>1365.385</c:v>
                </c:pt>
                <c:pt idx="2017">
                  <c:v>82.980999999999995</c:v>
                </c:pt>
                <c:pt idx="2018">
                  <c:v>145.09800000000001</c:v>
                </c:pt>
                <c:pt idx="2019">
                  <c:v>750</c:v>
                </c:pt>
                <c:pt idx="2020">
                  <c:v>1392.857</c:v>
                </c:pt>
                <c:pt idx="2021">
                  <c:v>1071.4290000000001</c:v>
                </c:pt>
                <c:pt idx="2022">
                  <c:v>285.714</c:v>
                </c:pt>
                <c:pt idx="2023">
                  <c:v>680.41200000000003</c:v>
                </c:pt>
                <c:pt idx="2024">
                  <c:v>152.17400000000001</c:v>
                </c:pt>
                <c:pt idx="2025">
                  <c:v>233.48</c:v>
                </c:pt>
                <c:pt idx="2026">
                  <c:v>222.22200000000001</c:v>
                </c:pt>
                <c:pt idx="2027">
                  <c:v>555.55600000000004</c:v>
                </c:pt>
                <c:pt idx="2028">
                  <c:v>116.854</c:v>
                </c:pt>
                <c:pt idx="2029">
                  <c:v>189.18899999999999</c:v>
                </c:pt>
                <c:pt idx="2030">
                  <c:v>208.86099999999999</c:v>
                </c:pt>
                <c:pt idx="2031">
                  <c:v>486.48599999999999</c:v>
                </c:pt>
                <c:pt idx="2032">
                  <c:v>0.42699999999999999</c:v>
                </c:pt>
                <c:pt idx="2033">
                  <c:v>1300</c:v>
                </c:pt>
                <c:pt idx="2034">
                  <c:v>914.98</c:v>
                </c:pt>
                <c:pt idx="2035">
                  <c:v>235.387</c:v>
                </c:pt>
                <c:pt idx="2036">
                  <c:v>550</c:v>
                </c:pt>
                <c:pt idx="2037">
                  <c:v>701.49300000000005</c:v>
                </c:pt>
                <c:pt idx="2038">
                  <c:v>148.93600000000001</c:v>
                </c:pt>
                <c:pt idx="2039">
                  <c:v>423.529</c:v>
                </c:pt>
                <c:pt idx="2040">
                  <c:v>309.524</c:v>
                </c:pt>
                <c:pt idx="2041">
                  <c:v>253.96799999999999</c:v>
                </c:pt>
                <c:pt idx="2042">
                  <c:v>1035.2940000000001</c:v>
                </c:pt>
                <c:pt idx="2043">
                  <c:v>240</c:v>
                </c:pt>
                <c:pt idx="2044">
                  <c:v>9.9009999999999998</c:v>
                </c:pt>
                <c:pt idx="2045">
                  <c:v>235.149</c:v>
                </c:pt>
                <c:pt idx="2046">
                  <c:v>482.75900000000001</c:v>
                </c:pt>
                <c:pt idx="2047">
                  <c:v>718.38099999999997</c:v>
                </c:pt>
                <c:pt idx="2048">
                  <c:v>322.83499999999998</c:v>
                </c:pt>
                <c:pt idx="2049">
                  <c:v>333.33300000000003</c:v>
                </c:pt>
                <c:pt idx="2050">
                  <c:v>964.28599999999994</c:v>
                </c:pt>
                <c:pt idx="2051">
                  <c:v>161.29</c:v>
                </c:pt>
                <c:pt idx="2052">
                  <c:v>415.38499999999999</c:v>
                </c:pt>
                <c:pt idx="2053">
                  <c:v>121.348</c:v>
                </c:pt>
                <c:pt idx="2054">
                  <c:v>90.909000000000006</c:v>
                </c:pt>
                <c:pt idx="2055">
                  <c:v>239.43700000000001</c:v>
                </c:pt>
                <c:pt idx="2056">
                  <c:v>701.149</c:v>
                </c:pt>
                <c:pt idx="2057">
                  <c:v>217.899</c:v>
                </c:pt>
                <c:pt idx="2058">
                  <c:v>348.83699999999999</c:v>
                </c:pt>
                <c:pt idx="2059">
                  <c:v>344.20699999999999</c:v>
                </c:pt>
                <c:pt idx="2060">
                  <c:v>576.27099999999996</c:v>
                </c:pt>
                <c:pt idx="2061">
                  <c:v>369.565</c:v>
                </c:pt>
                <c:pt idx="2062">
                  <c:v>309.85899999999998</c:v>
                </c:pt>
                <c:pt idx="2063">
                  <c:v>128.364</c:v>
                </c:pt>
                <c:pt idx="2064">
                  <c:v>0</c:v>
                </c:pt>
                <c:pt idx="2065">
                  <c:v>88.662000000000006</c:v>
                </c:pt>
                <c:pt idx="2066">
                  <c:v>301.20499999999998</c:v>
                </c:pt>
                <c:pt idx="2067">
                  <c:v>263.15800000000002</c:v>
                </c:pt>
                <c:pt idx="2068">
                  <c:v>500</c:v>
                </c:pt>
                <c:pt idx="2069">
                  <c:v>254.54499999999999</c:v>
                </c:pt>
                <c:pt idx="2070">
                  <c:v>435.89699999999999</c:v>
                </c:pt>
                <c:pt idx="2071">
                  <c:v>31.25</c:v>
                </c:pt>
                <c:pt idx="2072">
                  <c:v>307.69200000000001</c:v>
                </c:pt>
                <c:pt idx="2073">
                  <c:v>226.89099999999999</c:v>
                </c:pt>
                <c:pt idx="2074">
                  <c:v>256.09800000000001</c:v>
                </c:pt>
                <c:pt idx="2075">
                  <c:v>678.57100000000003</c:v>
                </c:pt>
                <c:pt idx="2076">
                  <c:v>576.08699999999999</c:v>
                </c:pt>
                <c:pt idx="2077">
                  <c:v>78.125</c:v>
                </c:pt>
                <c:pt idx="2078">
                  <c:v>1800</c:v>
                </c:pt>
                <c:pt idx="2079">
                  <c:v>695.65200000000004</c:v>
                </c:pt>
                <c:pt idx="2080">
                  <c:v>1909.0909999999999</c:v>
                </c:pt>
                <c:pt idx="2081">
                  <c:v>1909.0909999999999</c:v>
                </c:pt>
                <c:pt idx="2082">
                  <c:v>317.07299999999998</c:v>
                </c:pt>
                <c:pt idx="2083">
                  <c:v>82.305000000000007</c:v>
                </c:pt>
                <c:pt idx="2084">
                  <c:v>483.46499999999997</c:v>
                </c:pt>
                <c:pt idx="2085">
                  <c:v>612.245</c:v>
                </c:pt>
                <c:pt idx="2086">
                  <c:v>290</c:v>
                </c:pt>
                <c:pt idx="2087">
                  <c:v>0</c:v>
                </c:pt>
                <c:pt idx="2088">
                  <c:v>833.33299999999997</c:v>
                </c:pt>
                <c:pt idx="2089">
                  <c:v>425.53199999999998</c:v>
                </c:pt>
                <c:pt idx="2090">
                  <c:v>950.74599999999998</c:v>
                </c:pt>
                <c:pt idx="2091">
                  <c:v>244.15600000000001</c:v>
                </c:pt>
                <c:pt idx="2092">
                  <c:v>210.25200000000001</c:v>
                </c:pt>
                <c:pt idx="2093">
                  <c:v>550.29600000000005</c:v>
                </c:pt>
                <c:pt idx="2094">
                  <c:v>47.12</c:v>
                </c:pt>
                <c:pt idx="2095">
                  <c:v>1285.7139999999999</c:v>
                </c:pt>
                <c:pt idx="2096">
                  <c:v>1584.615</c:v>
                </c:pt>
                <c:pt idx="2097">
                  <c:v>250</c:v>
                </c:pt>
                <c:pt idx="2098">
                  <c:v>488.88900000000001</c:v>
                </c:pt>
                <c:pt idx="2099">
                  <c:v>78.534000000000006</c:v>
                </c:pt>
                <c:pt idx="2100">
                  <c:v>200</c:v>
                </c:pt>
                <c:pt idx="2101">
                  <c:v>1591.4290000000001</c:v>
                </c:pt>
                <c:pt idx="2102">
                  <c:v>94.406000000000006</c:v>
                </c:pt>
                <c:pt idx="2103">
                  <c:v>297.46800000000002</c:v>
                </c:pt>
                <c:pt idx="2104">
                  <c:v>311.47500000000002</c:v>
                </c:pt>
                <c:pt idx="2105">
                  <c:v>333.33300000000003</c:v>
                </c:pt>
                <c:pt idx="2106">
                  <c:v>261.53800000000001</c:v>
                </c:pt>
                <c:pt idx="2107">
                  <c:v>96.774000000000001</c:v>
                </c:pt>
                <c:pt idx="2108">
                  <c:v>276.11900000000003</c:v>
                </c:pt>
                <c:pt idx="2109">
                  <c:v>83.332999999999998</c:v>
                </c:pt>
                <c:pt idx="2110">
                  <c:v>328.125</c:v>
                </c:pt>
                <c:pt idx="2111">
                  <c:v>150</c:v>
                </c:pt>
                <c:pt idx="2112">
                  <c:v>360.73099999999999</c:v>
                </c:pt>
                <c:pt idx="2113">
                  <c:v>112.676</c:v>
                </c:pt>
                <c:pt idx="2114">
                  <c:v>1129.0319999999999</c:v>
                </c:pt>
                <c:pt idx="2115">
                  <c:v>153.166</c:v>
                </c:pt>
                <c:pt idx="2116">
                  <c:v>411.76499999999999</c:v>
                </c:pt>
                <c:pt idx="2117">
                  <c:v>36.145000000000003</c:v>
                </c:pt>
                <c:pt idx="2118">
                  <c:v>248.90700000000001</c:v>
                </c:pt>
                <c:pt idx="2119">
                  <c:v>273.58499999999998</c:v>
                </c:pt>
                <c:pt idx="2120">
                  <c:v>257.92</c:v>
                </c:pt>
                <c:pt idx="2121">
                  <c:v>61.947000000000003</c:v>
                </c:pt>
                <c:pt idx="2122">
                  <c:v>946.42899999999997</c:v>
                </c:pt>
                <c:pt idx="2123">
                  <c:v>333.33300000000003</c:v>
                </c:pt>
                <c:pt idx="2124">
                  <c:v>468.75</c:v>
                </c:pt>
                <c:pt idx="2125">
                  <c:v>377.358</c:v>
                </c:pt>
                <c:pt idx="2126">
                  <c:v>250</c:v>
                </c:pt>
                <c:pt idx="2127">
                  <c:v>175.53200000000001</c:v>
                </c:pt>
                <c:pt idx="2128">
                  <c:v>48.625999999999998</c:v>
                </c:pt>
                <c:pt idx="2129">
                  <c:v>93.75</c:v>
                </c:pt>
                <c:pt idx="2130">
                  <c:v>83.332999999999998</c:v>
                </c:pt>
                <c:pt idx="2131">
                  <c:v>4.0979999999999999</c:v>
                </c:pt>
                <c:pt idx="2132">
                  <c:v>83.332999999999998</c:v>
                </c:pt>
                <c:pt idx="2133">
                  <c:v>615.89400000000001</c:v>
                </c:pt>
                <c:pt idx="2134">
                  <c:v>639.34400000000005</c:v>
                </c:pt>
                <c:pt idx="2135">
                  <c:v>411.89800000000002</c:v>
                </c:pt>
                <c:pt idx="2136">
                  <c:v>218.25399999999999</c:v>
                </c:pt>
                <c:pt idx="2137">
                  <c:v>982.14300000000003</c:v>
                </c:pt>
                <c:pt idx="2138">
                  <c:v>0</c:v>
                </c:pt>
                <c:pt idx="2139">
                  <c:v>404.255</c:v>
                </c:pt>
                <c:pt idx="2140">
                  <c:v>0</c:v>
                </c:pt>
                <c:pt idx="2141">
                  <c:v>118.761</c:v>
                </c:pt>
                <c:pt idx="2142">
                  <c:v>377.77800000000002</c:v>
                </c:pt>
                <c:pt idx="2143">
                  <c:v>377.77800000000002</c:v>
                </c:pt>
                <c:pt idx="2144">
                  <c:v>130.88200000000001</c:v>
                </c:pt>
                <c:pt idx="2145">
                  <c:v>150</c:v>
                </c:pt>
                <c:pt idx="2146">
                  <c:v>1088.2349999999999</c:v>
                </c:pt>
                <c:pt idx="2147">
                  <c:v>61.856000000000002</c:v>
                </c:pt>
                <c:pt idx="2148">
                  <c:v>104.072</c:v>
                </c:pt>
                <c:pt idx="2149">
                  <c:v>99.718999999999994</c:v>
                </c:pt>
                <c:pt idx="2150">
                  <c:v>214.286</c:v>
                </c:pt>
                <c:pt idx="2151">
                  <c:v>56.338000000000001</c:v>
                </c:pt>
                <c:pt idx="2152">
                  <c:v>191.37299999999999</c:v>
                </c:pt>
                <c:pt idx="2153">
                  <c:v>625</c:v>
                </c:pt>
                <c:pt idx="2154">
                  <c:v>90.909000000000006</c:v>
                </c:pt>
                <c:pt idx="2155">
                  <c:v>76.105000000000004</c:v>
                </c:pt>
                <c:pt idx="2156">
                  <c:v>525</c:v>
                </c:pt>
                <c:pt idx="2157">
                  <c:v>278.68900000000002</c:v>
                </c:pt>
                <c:pt idx="2158">
                  <c:v>61.37</c:v>
                </c:pt>
                <c:pt idx="2159">
                  <c:v>162.16200000000001</c:v>
                </c:pt>
                <c:pt idx="2160">
                  <c:v>1333.3330000000001</c:v>
                </c:pt>
                <c:pt idx="2161">
                  <c:v>200</c:v>
                </c:pt>
                <c:pt idx="2162">
                  <c:v>33.453000000000003</c:v>
                </c:pt>
                <c:pt idx="2163">
                  <c:v>1098.039</c:v>
                </c:pt>
                <c:pt idx="2164">
                  <c:v>268.29300000000001</c:v>
                </c:pt>
                <c:pt idx="2165">
                  <c:v>111.111</c:v>
                </c:pt>
                <c:pt idx="2166">
                  <c:v>323.529</c:v>
                </c:pt>
                <c:pt idx="2167">
                  <c:v>311.92700000000002</c:v>
                </c:pt>
                <c:pt idx="2168">
                  <c:v>147.60900000000001</c:v>
                </c:pt>
                <c:pt idx="2169">
                  <c:v>22.789000000000001</c:v>
                </c:pt>
              </c:numCache>
            </c:numRef>
          </c:xVal>
          <c:yVal>
            <c:numRef>
              <c:f>'Benchmark filtered'!$E$2:$E$2185</c:f>
              <c:numCache>
                <c:formatCode>General</c:formatCode>
                <c:ptCount val="2170"/>
                <c:pt idx="0">
                  <c:v>-291.25</c:v>
                </c:pt>
                <c:pt idx="1">
                  <c:v>-26.713999999999999</c:v>
                </c:pt>
                <c:pt idx="2">
                  <c:v>-21.315999999999999</c:v>
                </c:pt>
                <c:pt idx="3">
                  <c:v>-3.1179999999999999</c:v>
                </c:pt>
                <c:pt idx="4">
                  <c:v>-2.8330000000000002</c:v>
                </c:pt>
                <c:pt idx="5">
                  <c:v>-2.8330000000000002</c:v>
                </c:pt>
                <c:pt idx="6">
                  <c:v>-2.3330000000000002</c:v>
                </c:pt>
                <c:pt idx="7">
                  <c:v>-1.5429999999999999</c:v>
                </c:pt>
                <c:pt idx="8">
                  <c:v>-1.474</c:v>
                </c:pt>
                <c:pt idx="9">
                  <c:v>-0.92400000000000004</c:v>
                </c:pt>
                <c:pt idx="10">
                  <c:v>-0.91300000000000003</c:v>
                </c:pt>
                <c:pt idx="11">
                  <c:v>-0.65200000000000002</c:v>
                </c:pt>
                <c:pt idx="12">
                  <c:v>-0.27800000000000002</c:v>
                </c:pt>
                <c:pt idx="13">
                  <c:v>-0.158</c:v>
                </c:pt>
                <c:pt idx="14">
                  <c:v>-3.9E-2</c:v>
                </c:pt>
                <c:pt idx="15">
                  <c:v>-3.3000000000000002E-2</c:v>
                </c:pt>
                <c:pt idx="16">
                  <c:v>-6.0000000000000001E-3</c:v>
                </c:pt>
                <c:pt idx="17">
                  <c:v>3.0000000000000001E-3</c:v>
                </c:pt>
                <c:pt idx="18">
                  <c:v>3.0000000000000001E-3</c:v>
                </c:pt>
                <c:pt idx="19">
                  <c:v>1.0999999999999999E-2</c:v>
                </c:pt>
                <c:pt idx="20">
                  <c:v>3.7999999999999999E-2</c:v>
                </c:pt>
                <c:pt idx="21">
                  <c:v>4.9000000000000002E-2</c:v>
                </c:pt>
                <c:pt idx="22">
                  <c:v>0.05</c:v>
                </c:pt>
                <c:pt idx="23">
                  <c:v>5.0999999999999997E-2</c:v>
                </c:pt>
                <c:pt idx="24">
                  <c:v>5.0999999999999997E-2</c:v>
                </c:pt>
                <c:pt idx="25">
                  <c:v>5.1999999999999998E-2</c:v>
                </c:pt>
                <c:pt idx="26">
                  <c:v>7.9000000000000001E-2</c:v>
                </c:pt>
                <c:pt idx="27">
                  <c:v>0.08</c:v>
                </c:pt>
                <c:pt idx="28">
                  <c:v>8.2000000000000003E-2</c:v>
                </c:pt>
                <c:pt idx="29">
                  <c:v>8.5000000000000006E-2</c:v>
                </c:pt>
                <c:pt idx="30">
                  <c:v>9.8000000000000004E-2</c:v>
                </c:pt>
                <c:pt idx="31">
                  <c:v>0.104</c:v>
                </c:pt>
                <c:pt idx="32">
                  <c:v>0.11</c:v>
                </c:pt>
                <c:pt idx="33">
                  <c:v>0.11</c:v>
                </c:pt>
                <c:pt idx="34">
                  <c:v>0.111</c:v>
                </c:pt>
                <c:pt idx="35">
                  <c:v>0.115</c:v>
                </c:pt>
                <c:pt idx="36">
                  <c:v>0.11600000000000001</c:v>
                </c:pt>
                <c:pt idx="37">
                  <c:v>0.125</c:v>
                </c:pt>
                <c:pt idx="38">
                  <c:v>0.13300000000000001</c:v>
                </c:pt>
                <c:pt idx="39">
                  <c:v>0.13600000000000001</c:v>
                </c:pt>
                <c:pt idx="40">
                  <c:v>0.14799999999999999</c:v>
                </c:pt>
                <c:pt idx="41">
                  <c:v>0.15</c:v>
                </c:pt>
                <c:pt idx="42">
                  <c:v>0.158</c:v>
                </c:pt>
                <c:pt idx="43">
                  <c:v>0.159</c:v>
                </c:pt>
                <c:pt idx="44">
                  <c:v>0.17100000000000001</c:v>
                </c:pt>
                <c:pt idx="45">
                  <c:v>0.17899999999999999</c:v>
                </c:pt>
                <c:pt idx="46">
                  <c:v>0.182</c:v>
                </c:pt>
                <c:pt idx="47">
                  <c:v>0.183</c:v>
                </c:pt>
                <c:pt idx="48">
                  <c:v>0.19500000000000001</c:v>
                </c:pt>
                <c:pt idx="49">
                  <c:v>0.2</c:v>
                </c:pt>
                <c:pt idx="50">
                  <c:v>0.20799999999999999</c:v>
                </c:pt>
                <c:pt idx="51">
                  <c:v>0.20899999999999999</c:v>
                </c:pt>
                <c:pt idx="52">
                  <c:v>0.216</c:v>
                </c:pt>
                <c:pt idx="53">
                  <c:v>0.221</c:v>
                </c:pt>
                <c:pt idx="54">
                  <c:v>0.22500000000000001</c:v>
                </c:pt>
                <c:pt idx="55">
                  <c:v>0.22700000000000001</c:v>
                </c:pt>
                <c:pt idx="56">
                  <c:v>0.22700000000000001</c:v>
                </c:pt>
                <c:pt idx="57">
                  <c:v>0.22700000000000001</c:v>
                </c:pt>
                <c:pt idx="58">
                  <c:v>0.22800000000000001</c:v>
                </c:pt>
                <c:pt idx="59">
                  <c:v>0.23</c:v>
                </c:pt>
                <c:pt idx="60">
                  <c:v>0.23200000000000001</c:v>
                </c:pt>
                <c:pt idx="61">
                  <c:v>0.23200000000000001</c:v>
                </c:pt>
                <c:pt idx="62">
                  <c:v>0.24099999999999999</c:v>
                </c:pt>
                <c:pt idx="63">
                  <c:v>0.25</c:v>
                </c:pt>
                <c:pt idx="64">
                  <c:v>0.25</c:v>
                </c:pt>
                <c:pt idx="65">
                  <c:v>0.25700000000000001</c:v>
                </c:pt>
                <c:pt idx="66">
                  <c:v>0.26200000000000001</c:v>
                </c:pt>
                <c:pt idx="67">
                  <c:v>0.26600000000000001</c:v>
                </c:pt>
                <c:pt idx="68">
                  <c:v>0.26800000000000002</c:v>
                </c:pt>
                <c:pt idx="69">
                  <c:v>0.27</c:v>
                </c:pt>
                <c:pt idx="70">
                  <c:v>0.27200000000000002</c:v>
                </c:pt>
                <c:pt idx="71">
                  <c:v>0.28000000000000003</c:v>
                </c:pt>
                <c:pt idx="72">
                  <c:v>0.28100000000000003</c:v>
                </c:pt>
                <c:pt idx="73">
                  <c:v>0.28199999999999997</c:v>
                </c:pt>
                <c:pt idx="74">
                  <c:v>0.28199999999999997</c:v>
                </c:pt>
                <c:pt idx="75">
                  <c:v>0.28599999999999998</c:v>
                </c:pt>
                <c:pt idx="76">
                  <c:v>0.28599999999999998</c:v>
                </c:pt>
                <c:pt idx="77">
                  <c:v>0.28699999999999998</c:v>
                </c:pt>
                <c:pt idx="78">
                  <c:v>0.28799999999999998</c:v>
                </c:pt>
                <c:pt idx="79">
                  <c:v>0.28799999999999998</c:v>
                </c:pt>
                <c:pt idx="80">
                  <c:v>0.29199999999999998</c:v>
                </c:pt>
                <c:pt idx="81">
                  <c:v>0.29199999999999998</c:v>
                </c:pt>
                <c:pt idx="82">
                  <c:v>0.29399999999999998</c:v>
                </c:pt>
                <c:pt idx="83">
                  <c:v>0.29599999999999999</c:v>
                </c:pt>
                <c:pt idx="84">
                  <c:v>0.29699999999999999</c:v>
                </c:pt>
                <c:pt idx="85">
                  <c:v>0.29699999999999999</c:v>
                </c:pt>
                <c:pt idx="86">
                  <c:v>0.29699999999999999</c:v>
                </c:pt>
                <c:pt idx="87">
                  <c:v>0.29699999999999999</c:v>
                </c:pt>
                <c:pt idx="88">
                  <c:v>0.3</c:v>
                </c:pt>
                <c:pt idx="89">
                  <c:v>0.30099999999999999</c:v>
                </c:pt>
                <c:pt idx="90">
                  <c:v>0.30399999999999999</c:v>
                </c:pt>
                <c:pt idx="91">
                  <c:v>0.308</c:v>
                </c:pt>
                <c:pt idx="92">
                  <c:v>0.308</c:v>
                </c:pt>
                <c:pt idx="93">
                  <c:v>0.308</c:v>
                </c:pt>
                <c:pt idx="94">
                  <c:v>0.311</c:v>
                </c:pt>
                <c:pt idx="95">
                  <c:v>0.315</c:v>
                </c:pt>
                <c:pt idx="96">
                  <c:v>0.316</c:v>
                </c:pt>
                <c:pt idx="97">
                  <c:v>0.316</c:v>
                </c:pt>
                <c:pt idx="98">
                  <c:v>0.318</c:v>
                </c:pt>
                <c:pt idx="99">
                  <c:v>0.32700000000000001</c:v>
                </c:pt>
                <c:pt idx="100">
                  <c:v>0.32800000000000001</c:v>
                </c:pt>
                <c:pt idx="101">
                  <c:v>0.33300000000000002</c:v>
                </c:pt>
                <c:pt idx="102">
                  <c:v>0.33300000000000002</c:v>
                </c:pt>
                <c:pt idx="103">
                  <c:v>0.33300000000000002</c:v>
                </c:pt>
                <c:pt idx="104">
                  <c:v>0.33300000000000002</c:v>
                </c:pt>
                <c:pt idx="105">
                  <c:v>0.33300000000000002</c:v>
                </c:pt>
                <c:pt idx="106">
                  <c:v>0.33300000000000002</c:v>
                </c:pt>
                <c:pt idx="107">
                  <c:v>0.33400000000000002</c:v>
                </c:pt>
                <c:pt idx="108">
                  <c:v>0.33500000000000002</c:v>
                </c:pt>
                <c:pt idx="109">
                  <c:v>0.34</c:v>
                </c:pt>
                <c:pt idx="110">
                  <c:v>0.34599999999999997</c:v>
                </c:pt>
                <c:pt idx="111">
                  <c:v>0.35099999999999998</c:v>
                </c:pt>
                <c:pt idx="112">
                  <c:v>0.35699999999999998</c:v>
                </c:pt>
                <c:pt idx="113">
                  <c:v>0.35799999999999998</c:v>
                </c:pt>
                <c:pt idx="114">
                  <c:v>0.35799999999999998</c:v>
                </c:pt>
                <c:pt idx="115">
                  <c:v>0.36</c:v>
                </c:pt>
                <c:pt idx="116">
                  <c:v>0.36</c:v>
                </c:pt>
                <c:pt idx="117">
                  <c:v>0.36299999999999999</c:v>
                </c:pt>
                <c:pt idx="118">
                  <c:v>0.36399999999999999</c:v>
                </c:pt>
                <c:pt idx="119">
                  <c:v>0.36399999999999999</c:v>
                </c:pt>
                <c:pt idx="120">
                  <c:v>0.36499999999999999</c:v>
                </c:pt>
                <c:pt idx="121">
                  <c:v>0.36899999999999999</c:v>
                </c:pt>
                <c:pt idx="122">
                  <c:v>0.36899999999999999</c:v>
                </c:pt>
                <c:pt idx="123">
                  <c:v>0.37</c:v>
                </c:pt>
                <c:pt idx="124">
                  <c:v>0.375</c:v>
                </c:pt>
                <c:pt idx="125">
                  <c:v>0.378</c:v>
                </c:pt>
                <c:pt idx="126">
                  <c:v>0.38100000000000001</c:v>
                </c:pt>
                <c:pt idx="127">
                  <c:v>0.38300000000000001</c:v>
                </c:pt>
                <c:pt idx="128">
                  <c:v>0.38400000000000001</c:v>
                </c:pt>
                <c:pt idx="129">
                  <c:v>0.38500000000000001</c:v>
                </c:pt>
                <c:pt idx="130">
                  <c:v>0.38500000000000001</c:v>
                </c:pt>
                <c:pt idx="131">
                  <c:v>0.38600000000000001</c:v>
                </c:pt>
                <c:pt idx="132">
                  <c:v>0.38600000000000001</c:v>
                </c:pt>
                <c:pt idx="133">
                  <c:v>0.39</c:v>
                </c:pt>
                <c:pt idx="134">
                  <c:v>0.39100000000000001</c:v>
                </c:pt>
                <c:pt idx="135">
                  <c:v>0.39100000000000001</c:v>
                </c:pt>
                <c:pt idx="136">
                  <c:v>0.39400000000000002</c:v>
                </c:pt>
                <c:pt idx="137">
                  <c:v>0.39500000000000002</c:v>
                </c:pt>
                <c:pt idx="138">
                  <c:v>0.39700000000000002</c:v>
                </c:pt>
                <c:pt idx="139">
                  <c:v>0.39800000000000002</c:v>
                </c:pt>
                <c:pt idx="140">
                  <c:v>0.4</c:v>
                </c:pt>
                <c:pt idx="141">
                  <c:v>0.4</c:v>
                </c:pt>
                <c:pt idx="142">
                  <c:v>0.40400000000000003</c:v>
                </c:pt>
                <c:pt idx="143">
                  <c:v>0.40699999999999997</c:v>
                </c:pt>
                <c:pt idx="144">
                  <c:v>0.41</c:v>
                </c:pt>
                <c:pt idx="145">
                  <c:v>0.41</c:v>
                </c:pt>
                <c:pt idx="146">
                  <c:v>0.41099999999999998</c:v>
                </c:pt>
                <c:pt idx="147">
                  <c:v>0.41599999999999998</c:v>
                </c:pt>
                <c:pt idx="148">
                  <c:v>0.41899999999999998</c:v>
                </c:pt>
                <c:pt idx="149">
                  <c:v>0.42</c:v>
                </c:pt>
                <c:pt idx="150">
                  <c:v>0.42099999999999999</c:v>
                </c:pt>
                <c:pt idx="151">
                  <c:v>0.42099999999999999</c:v>
                </c:pt>
                <c:pt idx="152">
                  <c:v>0.42199999999999999</c:v>
                </c:pt>
                <c:pt idx="153">
                  <c:v>0.42499999999999999</c:v>
                </c:pt>
                <c:pt idx="154">
                  <c:v>0.42499999999999999</c:v>
                </c:pt>
                <c:pt idx="155">
                  <c:v>0.42599999999999999</c:v>
                </c:pt>
                <c:pt idx="156">
                  <c:v>0.42599999999999999</c:v>
                </c:pt>
                <c:pt idx="157">
                  <c:v>0.42899999999999999</c:v>
                </c:pt>
                <c:pt idx="158">
                  <c:v>0.43099999999999999</c:v>
                </c:pt>
                <c:pt idx="159">
                  <c:v>0.432</c:v>
                </c:pt>
                <c:pt idx="160">
                  <c:v>0.433</c:v>
                </c:pt>
                <c:pt idx="161">
                  <c:v>0.434</c:v>
                </c:pt>
                <c:pt idx="162">
                  <c:v>0.436</c:v>
                </c:pt>
                <c:pt idx="163">
                  <c:v>0.437</c:v>
                </c:pt>
                <c:pt idx="164">
                  <c:v>0.438</c:v>
                </c:pt>
                <c:pt idx="165">
                  <c:v>0.438</c:v>
                </c:pt>
                <c:pt idx="166">
                  <c:v>0.439</c:v>
                </c:pt>
                <c:pt idx="167">
                  <c:v>0.44500000000000001</c:v>
                </c:pt>
                <c:pt idx="168">
                  <c:v>0.45300000000000001</c:v>
                </c:pt>
                <c:pt idx="169">
                  <c:v>0.45500000000000002</c:v>
                </c:pt>
                <c:pt idx="170">
                  <c:v>0.45800000000000002</c:v>
                </c:pt>
                <c:pt idx="171">
                  <c:v>0.45800000000000002</c:v>
                </c:pt>
                <c:pt idx="172">
                  <c:v>0.46100000000000002</c:v>
                </c:pt>
                <c:pt idx="173">
                  <c:v>0.46200000000000002</c:v>
                </c:pt>
                <c:pt idx="174">
                  <c:v>0.46500000000000002</c:v>
                </c:pt>
                <c:pt idx="175">
                  <c:v>0.46800000000000003</c:v>
                </c:pt>
                <c:pt idx="176">
                  <c:v>0.46800000000000003</c:v>
                </c:pt>
                <c:pt idx="177">
                  <c:v>0.47099999999999997</c:v>
                </c:pt>
                <c:pt idx="178">
                  <c:v>0.47399999999999998</c:v>
                </c:pt>
                <c:pt idx="179">
                  <c:v>0.47599999999999998</c:v>
                </c:pt>
                <c:pt idx="180">
                  <c:v>0.47599999999999998</c:v>
                </c:pt>
                <c:pt idx="181">
                  <c:v>0.47699999999999998</c:v>
                </c:pt>
                <c:pt idx="182">
                  <c:v>0.47799999999999998</c:v>
                </c:pt>
                <c:pt idx="183">
                  <c:v>0.47799999999999998</c:v>
                </c:pt>
                <c:pt idx="184">
                  <c:v>0.48099999999999998</c:v>
                </c:pt>
                <c:pt idx="185">
                  <c:v>0.48399999999999999</c:v>
                </c:pt>
                <c:pt idx="186">
                  <c:v>0.48499999999999999</c:v>
                </c:pt>
                <c:pt idx="187">
                  <c:v>0.48799999999999999</c:v>
                </c:pt>
                <c:pt idx="188">
                  <c:v>0.48799999999999999</c:v>
                </c:pt>
                <c:pt idx="189">
                  <c:v>0.48799999999999999</c:v>
                </c:pt>
                <c:pt idx="190">
                  <c:v>0.48899999999999999</c:v>
                </c:pt>
                <c:pt idx="191">
                  <c:v>0.48899999999999999</c:v>
                </c:pt>
                <c:pt idx="192">
                  <c:v>0.49199999999999999</c:v>
                </c:pt>
                <c:pt idx="193">
                  <c:v>0.49199999999999999</c:v>
                </c:pt>
                <c:pt idx="194">
                  <c:v>0.495</c:v>
                </c:pt>
                <c:pt idx="195">
                  <c:v>0.495</c:v>
                </c:pt>
                <c:pt idx="196">
                  <c:v>0.498</c:v>
                </c:pt>
                <c:pt idx="197">
                  <c:v>0.5</c:v>
                </c:pt>
                <c:pt idx="198">
                  <c:v>0.5</c:v>
                </c:pt>
                <c:pt idx="199">
                  <c:v>0.5</c:v>
                </c:pt>
                <c:pt idx="200">
                  <c:v>0.5</c:v>
                </c:pt>
                <c:pt idx="201">
                  <c:v>0.5</c:v>
                </c:pt>
                <c:pt idx="202">
                  <c:v>0.504</c:v>
                </c:pt>
                <c:pt idx="203">
                  <c:v>0.505</c:v>
                </c:pt>
                <c:pt idx="204">
                  <c:v>0.50600000000000001</c:v>
                </c:pt>
                <c:pt idx="205">
                  <c:v>0.50900000000000001</c:v>
                </c:pt>
                <c:pt idx="206">
                  <c:v>0.50900000000000001</c:v>
                </c:pt>
                <c:pt idx="207">
                  <c:v>0.51</c:v>
                </c:pt>
                <c:pt idx="208">
                  <c:v>0.51100000000000001</c:v>
                </c:pt>
                <c:pt idx="209">
                  <c:v>0.51100000000000001</c:v>
                </c:pt>
                <c:pt idx="210">
                  <c:v>0.51200000000000001</c:v>
                </c:pt>
                <c:pt idx="211">
                  <c:v>0.51200000000000001</c:v>
                </c:pt>
                <c:pt idx="212">
                  <c:v>0.51200000000000001</c:v>
                </c:pt>
                <c:pt idx="213">
                  <c:v>0.51500000000000001</c:v>
                </c:pt>
                <c:pt idx="214">
                  <c:v>0.51900000000000002</c:v>
                </c:pt>
                <c:pt idx="215">
                  <c:v>0.51900000000000002</c:v>
                </c:pt>
                <c:pt idx="216">
                  <c:v>0.52</c:v>
                </c:pt>
                <c:pt idx="217">
                  <c:v>0.52</c:v>
                </c:pt>
                <c:pt idx="218">
                  <c:v>0.52</c:v>
                </c:pt>
                <c:pt idx="219">
                  <c:v>0.52</c:v>
                </c:pt>
                <c:pt idx="220">
                  <c:v>0.52200000000000002</c:v>
                </c:pt>
                <c:pt idx="221">
                  <c:v>0.52300000000000002</c:v>
                </c:pt>
                <c:pt idx="222">
                  <c:v>0.52300000000000002</c:v>
                </c:pt>
                <c:pt idx="223">
                  <c:v>0.52400000000000002</c:v>
                </c:pt>
                <c:pt idx="224">
                  <c:v>0.52500000000000002</c:v>
                </c:pt>
                <c:pt idx="225">
                  <c:v>0.52500000000000002</c:v>
                </c:pt>
                <c:pt idx="226">
                  <c:v>0.52800000000000002</c:v>
                </c:pt>
                <c:pt idx="227">
                  <c:v>0.52900000000000003</c:v>
                </c:pt>
                <c:pt idx="228">
                  <c:v>0.52900000000000003</c:v>
                </c:pt>
                <c:pt idx="229">
                  <c:v>0.53100000000000003</c:v>
                </c:pt>
                <c:pt idx="230">
                  <c:v>0.53200000000000003</c:v>
                </c:pt>
                <c:pt idx="231">
                  <c:v>0.53300000000000003</c:v>
                </c:pt>
                <c:pt idx="232">
                  <c:v>0.53300000000000003</c:v>
                </c:pt>
                <c:pt idx="233">
                  <c:v>0.53300000000000003</c:v>
                </c:pt>
                <c:pt idx="234">
                  <c:v>0.53400000000000003</c:v>
                </c:pt>
                <c:pt idx="235">
                  <c:v>0.53600000000000003</c:v>
                </c:pt>
                <c:pt idx="236">
                  <c:v>0.53600000000000003</c:v>
                </c:pt>
                <c:pt idx="237">
                  <c:v>0.53600000000000003</c:v>
                </c:pt>
                <c:pt idx="238">
                  <c:v>0.53800000000000003</c:v>
                </c:pt>
                <c:pt idx="239">
                  <c:v>0.53800000000000003</c:v>
                </c:pt>
                <c:pt idx="240">
                  <c:v>0.54</c:v>
                </c:pt>
                <c:pt idx="241">
                  <c:v>0.54</c:v>
                </c:pt>
                <c:pt idx="242">
                  <c:v>0.54</c:v>
                </c:pt>
                <c:pt idx="243">
                  <c:v>0.54200000000000004</c:v>
                </c:pt>
                <c:pt idx="244">
                  <c:v>0.54200000000000004</c:v>
                </c:pt>
                <c:pt idx="245">
                  <c:v>0.54200000000000004</c:v>
                </c:pt>
                <c:pt idx="246">
                  <c:v>0.54200000000000004</c:v>
                </c:pt>
                <c:pt idx="247">
                  <c:v>0.54300000000000004</c:v>
                </c:pt>
                <c:pt idx="248">
                  <c:v>0.54300000000000004</c:v>
                </c:pt>
                <c:pt idx="249">
                  <c:v>0.54400000000000004</c:v>
                </c:pt>
                <c:pt idx="250">
                  <c:v>0.54500000000000004</c:v>
                </c:pt>
                <c:pt idx="251">
                  <c:v>0.54500000000000004</c:v>
                </c:pt>
                <c:pt idx="252">
                  <c:v>0.54700000000000004</c:v>
                </c:pt>
                <c:pt idx="253">
                  <c:v>0.54800000000000004</c:v>
                </c:pt>
                <c:pt idx="254">
                  <c:v>0.54900000000000004</c:v>
                </c:pt>
                <c:pt idx="255">
                  <c:v>0.54900000000000004</c:v>
                </c:pt>
                <c:pt idx="256">
                  <c:v>0.54900000000000004</c:v>
                </c:pt>
                <c:pt idx="257">
                  <c:v>0.55000000000000004</c:v>
                </c:pt>
                <c:pt idx="258">
                  <c:v>0.55000000000000004</c:v>
                </c:pt>
                <c:pt idx="259">
                  <c:v>0.55100000000000005</c:v>
                </c:pt>
                <c:pt idx="260">
                  <c:v>0.55100000000000005</c:v>
                </c:pt>
                <c:pt idx="261">
                  <c:v>0.55300000000000005</c:v>
                </c:pt>
                <c:pt idx="262">
                  <c:v>0.55600000000000005</c:v>
                </c:pt>
                <c:pt idx="263">
                  <c:v>0.55700000000000005</c:v>
                </c:pt>
                <c:pt idx="264">
                  <c:v>0.55700000000000005</c:v>
                </c:pt>
                <c:pt idx="265">
                  <c:v>0.55800000000000005</c:v>
                </c:pt>
                <c:pt idx="266">
                  <c:v>0.55900000000000005</c:v>
                </c:pt>
                <c:pt idx="267">
                  <c:v>0.55900000000000005</c:v>
                </c:pt>
                <c:pt idx="268">
                  <c:v>0.56000000000000005</c:v>
                </c:pt>
                <c:pt idx="269">
                  <c:v>0.56000000000000005</c:v>
                </c:pt>
                <c:pt idx="270">
                  <c:v>0.56000000000000005</c:v>
                </c:pt>
                <c:pt idx="271">
                  <c:v>0.56100000000000005</c:v>
                </c:pt>
                <c:pt idx="272">
                  <c:v>0.56100000000000005</c:v>
                </c:pt>
                <c:pt idx="273">
                  <c:v>0.56200000000000006</c:v>
                </c:pt>
                <c:pt idx="274">
                  <c:v>0.56200000000000006</c:v>
                </c:pt>
                <c:pt idx="275">
                  <c:v>0.56299999999999994</c:v>
                </c:pt>
                <c:pt idx="276">
                  <c:v>0.56299999999999994</c:v>
                </c:pt>
                <c:pt idx="277">
                  <c:v>0.56499999999999995</c:v>
                </c:pt>
                <c:pt idx="278">
                  <c:v>0.56499999999999995</c:v>
                </c:pt>
                <c:pt idx="279">
                  <c:v>0.56499999999999995</c:v>
                </c:pt>
                <c:pt idx="280">
                  <c:v>0.56599999999999995</c:v>
                </c:pt>
                <c:pt idx="281">
                  <c:v>0.56699999999999995</c:v>
                </c:pt>
                <c:pt idx="282">
                  <c:v>0.56699999999999995</c:v>
                </c:pt>
                <c:pt idx="283">
                  <c:v>0.56899999999999995</c:v>
                </c:pt>
                <c:pt idx="284">
                  <c:v>0.56899999999999995</c:v>
                </c:pt>
                <c:pt idx="285">
                  <c:v>0.56999999999999995</c:v>
                </c:pt>
                <c:pt idx="286">
                  <c:v>0.56999999999999995</c:v>
                </c:pt>
                <c:pt idx="287">
                  <c:v>0.56999999999999995</c:v>
                </c:pt>
                <c:pt idx="288">
                  <c:v>0.57099999999999995</c:v>
                </c:pt>
                <c:pt idx="289">
                  <c:v>0.57099999999999995</c:v>
                </c:pt>
                <c:pt idx="290">
                  <c:v>0.57099999999999995</c:v>
                </c:pt>
                <c:pt idx="291">
                  <c:v>0.57099999999999995</c:v>
                </c:pt>
                <c:pt idx="292">
                  <c:v>0.57099999999999995</c:v>
                </c:pt>
                <c:pt idx="293">
                  <c:v>0.57099999999999995</c:v>
                </c:pt>
                <c:pt idx="294">
                  <c:v>0.57299999999999995</c:v>
                </c:pt>
                <c:pt idx="295">
                  <c:v>0.57399999999999995</c:v>
                </c:pt>
                <c:pt idx="296">
                  <c:v>0.57499999999999996</c:v>
                </c:pt>
                <c:pt idx="297">
                  <c:v>0.57499999999999996</c:v>
                </c:pt>
                <c:pt idx="298">
                  <c:v>0.57599999999999996</c:v>
                </c:pt>
                <c:pt idx="299">
                  <c:v>0.57599999999999996</c:v>
                </c:pt>
                <c:pt idx="300">
                  <c:v>0.57699999999999996</c:v>
                </c:pt>
                <c:pt idx="301">
                  <c:v>0.57699999999999996</c:v>
                </c:pt>
                <c:pt idx="302">
                  <c:v>0.57799999999999996</c:v>
                </c:pt>
                <c:pt idx="303">
                  <c:v>0.57799999999999996</c:v>
                </c:pt>
                <c:pt idx="304">
                  <c:v>0.57899999999999996</c:v>
                </c:pt>
                <c:pt idx="305">
                  <c:v>0.57899999999999996</c:v>
                </c:pt>
                <c:pt idx="306">
                  <c:v>0.57899999999999996</c:v>
                </c:pt>
                <c:pt idx="307">
                  <c:v>0.57899999999999996</c:v>
                </c:pt>
                <c:pt idx="308">
                  <c:v>0.57999999999999996</c:v>
                </c:pt>
                <c:pt idx="309">
                  <c:v>0.57999999999999996</c:v>
                </c:pt>
                <c:pt idx="310">
                  <c:v>0.57999999999999996</c:v>
                </c:pt>
                <c:pt idx="311">
                  <c:v>0.58299999999999996</c:v>
                </c:pt>
                <c:pt idx="312">
                  <c:v>0.58299999999999996</c:v>
                </c:pt>
                <c:pt idx="313">
                  <c:v>0.58299999999999996</c:v>
                </c:pt>
                <c:pt idx="314">
                  <c:v>0.58299999999999996</c:v>
                </c:pt>
                <c:pt idx="315">
                  <c:v>0.58299999999999996</c:v>
                </c:pt>
                <c:pt idx="316">
                  <c:v>0.58399999999999996</c:v>
                </c:pt>
                <c:pt idx="317">
                  <c:v>0.58399999999999996</c:v>
                </c:pt>
                <c:pt idx="318">
                  <c:v>0.58699999999999997</c:v>
                </c:pt>
                <c:pt idx="319">
                  <c:v>0.58799999999999997</c:v>
                </c:pt>
                <c:pt idx="320">
                  <c:v>0.58799999999999997</c:v>
                </c:pt>
                <c:pt idx="321">
                  <c:v>0.58799999999999997</c:v>
                </c:pt>
                <c:pt idx="322">
                  <c:v>0.58799999999999997</c:v>
                </c:pt>
                <c:pt idx="323">
                  <c:v>0.58799999999999997</c:v>
                </c:pt>
                <c:pt idx="324">
                  <c:v>0.58899999999999997</c:v>
                </c:pt>
                <c:pt idx="325">
                  <c:v>0.58899999999999997</c:v>
                </c:pt>
                <c:pt idx="326">
                  <c:v>0.58899999999999997</c:v>
                </c:pt>
                <c:pt idx="327">
                  <c:v>0.59</c:v>
                </c:pt>
                <c:pt idx="328">
                  <c:v>0.59099999999999997</c:v>
                </c:pt>
                <c:pt idx="329">
                  <c:v>0.59099999999999997</c:v>
                </c:pt>
                <c:pt idx="330">
                  <c:v>0.59199999999999997</c:v>
                </c:pt>
                <c:pt idx="331">
                  <c:v>0.59299999999999997</c:v>
                </c:pt>
                <c:pt idx="332">
                  <c:v>0.59399999999999997</c:v>
                </c:pt>
                <c:pt idx="333">
                  <c:v>0.59499999999999997</c:v>
                </c:pt>
                <c:pt idx="334">
                  <c:v>0.59599999999999997</c:v>
                </c:pt>
                <c:pt idx="335">
                  <c:v>0.59699999999999998</c:v>
                </c:pt>
                <c:pt idx="336">
                  <c:v>0.59699999999999998</c:v>
                </c:pt>
                <c:pt idx="337">
                  <c:v>0.59799999999999998</c:v>
                </c:pt>
                <c:pt idx="338">
                  <c:v>0.59799999999999998</c:v>
                </c:pt>
                <c:pt idx="339">
                  <c:v>0.6</c:v>
                </c:pt>
                <c:pt idx="340">
                  <c:v>0.6</c:v>
                </c:pt>
                <c:pt idx="341">
                  <c:v>0.6</c:v>
                </c:pt>
                <c:pt idx="342">
                  <c:v>0.6</c:v>
                </c:pt>
                <c:pt idx="343">
                  <c:v>0.60099999999999998</c:v>
                </c:pt>
                <c:pt idx="344">
                  <c:v>0.60099999999999998</c:v>
                </c:pt>
                <c:pt idx="345">
                  <c:v>0.60199999999999998</c:v>
                </c:pt>
                <c:pt idx="346">
                  <c:v>0.60199999999999998</c:v>
                </c:pt>
                <c:pt idx="347">
                  <c:v>0.60199999999999998</c:v>
                </c:pt>
                <c:pt idx="348">
                  <c:v>0.60299999999999998</c:v>
                </c:pt>
                <c:pt idx="349">
                  <c:v>0.60399999999999998</c:v>
                </c:pt>
                <c:pt idx="350">
                  <c:v>0.60399999999999998</c:v>
                </c:pt>
                <c:pt idx="351">
                  <c:v>0.60399999999999998</c:v>
                </c:pt>
                <c:pt idx="352">
                  <c:v>0.60499999999999998</c:v>
                </c:pt>
                <c:pt idx="353">
                  <c:v>0.60499999999999998</c:v>
                </c:pt>
                <c:pt idx="354">
                  <c:v>0.60699999999999998</c:v>
                </c:pt>
                <c:pt idx="355">
                  <c:v>0.60799999999999998</c:v>
                </c:pt>
                <c:pt idx="356">
                  <c:v>0.60799999999999998</c:v>
                </c:pt>
                <c:pt idx="357">
                  <c:v>0.60799999999999998</c:v>
                </c:pt>
                <c:pt idx="358">
                  <c:v>0.61</c:v>
                </c:pt>
                <c:pt idx="359">
                  <c:v>0.61</c:v>
                </c:pt>
                <c:pt idx="360">
                  <c:v>0.61099999999999999</c:v>
                </c:pt>
                <c:pt idx="361">
                  <c:v>0.61099999999999999</c:v>
                </c:pt>
                <c:pt idx="362">
                  <c:v>0.61099999999999999</c:v>
                </c:pt>
                <c:pt idx="363">
                  <c:v>0.61199999999999999</c:v>
                </c:pt>
                <c:pt idx="364">
                  <c:v>0.61599999999999999</c:v>
                </c:pt>
                <c:pt idx="365">
                  <c:v>0.61699999999999999</c:v>
                </c:pt>
                <c:pt idx="366">
                  <c:v>0.61699999999999999</c:v>
                </c:pt>
                <c:pt idx="367">
                  <c:v>0.61699999999999999</c:v>
                </c:pt>
                <c:pt idx="368">
                  <c:v>0.61799999999999999</c:v>
                </c:pt>
                <c:pt idx="369">
                  <c:v>0.61899999999999999</c:v>
                </c:pt>
                <c:pt idx="370">
                  <c:v>0.61899999999999999</c:v>
                </c:pt>
                <c:pt idx="371">
                  <c:v>0.61899999999999999</c:v>
                </c:pt>
                <c:pt idx="372">
                  <c:v>0.62</c:v>
                </c:pt>
                <c:pt idx="373">
                  <c:v>0.621</c:v>
                </c:pt>
                <c:pt idx="374">
                  <c:v>0.621</c:v>
                </c:pt>
                <c:pt idx="375">
                  <c:v>0.622</c:v>
                </c:pt>
                <c:pt idx="376">
                  <c:v>0.622</c:v>
                </c:pt>
                <c:pt idx="377">
                  <c:v>0.624</c:v>
                </c:pt>
                <c:pt idx="378">
                  <c:v>0.624</c:v>
                </c:pt>
                <c:pt idx="379">
                  <c:v>0.625</c:v>
                </c:pt>
                <c:pt idx="380">
                  <c:v>0.627</c:v>
                </c:pt>
                <c:pt idx="381">
                  <c:v>0.628</c:v>
                </c:pt>
                <c:pt idx="382">
                  <c:v>0.629</c:v>
                </c:pt>
                <c:pt idx="383">
                  <c:v>0.629</c:v>
                </c:pt>
                <c:pt idx="384">
                  <c:v>0.629</c:v>
                </c:pt>
                <c:pt idx="385">
                  <c:v>0.63</c:v>
                </c:pt>
                <c:pt idx="386">
                  <c:v>0.63</c:v>
                </c:pt>
                <c:pt idx="387">
                  <c:v>0.63</c:v>
                </c:pt>
                <c:pt idx="388">
                  <c:v>0.63200000000000001</c:v>
                </c:pt>
                <c:pt idx="389">
                  <c:v>0.63200000000000001</c:v>
                </c:pt>
                <c:pt idx="390">
                  <c:v>0.63300000000000001</c:v>
                </c:pt>
                <c:pt idx="391">
                  <c:v>0.63300000000000001</c:v>
                </c:pt>
                <c:pt idx="392">
                  <c:v>0.63300000000000001</c:v>
                </c:pt>
                <c:pt idx="393">
                  <c:v>0.63300000000000001</c:v>
                </c:pt>
                <c:pt idx="394">
                  <c:v>0.63400000000000001</c:v>
                </c:pt>
                <c:pt idx="395">
                  <c:v>0.63500000000000001</c:v>
                </c:pt>
                <c:pt idx="396">
                  <c:v>0.63500000000000001</c:v>
                </c:pt>
                <c:pt idx="397">
                  <c:v>0.63500000000000001</c:v>
                </c:pt>
                <c:pt idx="398">
                  <c:v>0.63600000000000001</c:v>
                </c:pt>
                <c:pt idx="399">
                  <c:v>0.63700000000000001</c:v>
                </c:pt>
                <c:pt idx="400">
                  <c:v>0.63700000000000001</c:v>
                </c:pt>
                <c:pt idx="401">
                  <c:v>0.63800000000000001</c:v>
                </c:pt>
                <c:pt idx="402">
                  <c:v>0.63900000000000001</c:v>
                </c:pt>
                <c:pt idx="403">
                  <c:v>0.63900000000000001</c:v>
                </c:pt>
                <c:pt idx="404">
                  <c:v>0.64</c:v>
                </c:pt>
                <c:pt idx="405">
                  <c:v>0.64100000000000001</c:v>
                </c:pt>
                <c:pt idx="406">
                  <c:v>0.64100000000000001</c:v>
                </c:pt>
                <c:pt idx="407">
                  <c:v>0.64100000000000001</c:v>
                </c:pt>
                <c:pt idx="408">
                  <c:v>0.64100000000000001</c:v>
                </c:pt>
                <c:pt idx="409">
                  <c:v>0.64200000000000002</c:v>
                </c:pt>
                <c:pt idx="410">
                  <c:v>0.64300000000000002</c:v>
                </c:pt>
                <c:pt idx="411">
                  <c:v>0.64300000000000002</c:v>
                </c:pt>
                <c:pt idx="412">
                  <c:v>0.64300000000000002</c:v>
                </c:pt>
                <c:pt idx="413">
                  <c:v>0.64500000000000002</c:v>
                </c:pt>
                <c:pt idx="414">
                  <c:v>0.64500000000000002</c:v>
                </c:pt>
                <c:pt idx="415">
                  <c:v>0.64500000000000002</c:v>
                </c:pt>
                <c:pt idx="416">
                  <c:v>0.64500000000000002</c:v>
                </c:pt>
                <c:pt idx="417">
                  <c:v>0.64500000000000002</c:v>
                </c:pt>
                <c:pt idx="418">
                  <c:v>0.64600000000000002</c:v>
                </c:pt>
                <c:pt idx="419">
                  <c:v>0.64600000000000002</c:v>
                </c:pt>
                <c:pt idx="420">
                  <c:v>0.64600000000000002</c:v>
                </c:pt>
                <c:pt idx="421">
                  <c:v>0.64700000000000002</c:v>
                </c:pt>
                <c:pt idx="422">
                  <c:v>0.64800000000000002</c:v>
                </c:pt>
                <c:pt idx="423">
                  <c:v>0.64900000000000002</c:v>
                </c:pt>
                <c:pt idx="424">
                  <c:v>0.64900000000000002</c:v>
                </c:pt>
                <c:pt idx="425">
                  <c:v>0.64900000000000002</c:v>
                </c:pt>
                <c:pt idx="426">
                  <c:v>0.65</c:v>
                </c:pt>
                <c:pt idx="427">
                  <c:v>0.65100000000000002</c:v>
                </c:pt>
                <c:pt idx="428">
                  <c:v>0.65100000000000002</c:v>
                </c:pt>
                <c:pt idx="429">
                  <c:v>0.65200000000000002</c:v>
                </c:pt>
                <c:pt idx="430">
                  <c:v>0.65600000000000003</c:v>
                </c:pt>
                <c:pt idx="431">
                  <c:v>0.65700000000000003</c:v>
                </c:pt>
                <c:pt idx="432">
                  <c:v>0.65700000000000003</c:v>
                </c:pt>
                <c:pt idx="433">
                  <c:v>0.65700000000000003</c:v>
                </c:pt>
                <c:pt idx="434">
                  <c:v>0.65700000000000003</c:v>
                </c:pt>
                <c:pt idx="435">
                  <c:v>0.65800000000000003</c:v>
                </c:pt>
                <c:pt idx="436">
                  <c:v>0.65900000000000003</c:v>
                </c:pt>
                <c:pt idx="437">
                  <c:v>0.66</c:v>
                </c:pt>
                <c:pt idx="438">
                  <c:v>0.66100000000000003</c:v>
                </c:pt>
                <c:pt idx="439">
                  <c:v>0.66100000000000003</c:v>
                </c:pt>
                <c:pt idx="440">
                  <c:v>0.66100000000000003</c:v>
                </c:pt>
                <c:pt idx="441">
                  <c:v>0.66200000000000003</c:v>
                </c:pt>
                <c:pt idx="442">
                  <c:v>0.66300000000000003</c:v>
                </c:pt>
                <c:pt idx="443">
                  <c:v>0.66400000000000003</c:v>
                </c:pt>
                <c:pt idx="444">
                  <c:v>0.66400000000000003</c:v>
                </c:pt>
                <c:pt idx="445">
                  <c:v>0.66500000000000004</c:v>
                </c:pt>
                <c:pt idx="446">
                  <c:v>0.66500000000000004</c:v>
                </c:pt>
                <c:pt idx="447">
                  <c:v>0.66500000000000004</c:v>
                </c:pt>
                <c:pt idx="448">
                  <c:v>0.66600000000000004</c:v>
                </c:pt>
                <c:pt idx="449">
                  <c:v>0.66600000000000004</c:v>
                </c:pt>
                <c:pt idx="450">
                  <c:v>0.66700000000000004</c:v>
                </c:pt>
                <c:pt idx="451">
                  <c:v>0.66700000000000004</c:v>
                </c:pt>
                <c:pt idx="452">
                  <c:v>0.66700000000000004</c:v>
                </c:pt>
                <c:pt idx="453">
                  <c:v>0.66700000000000004</c:v>
                </c:pt>
                <c:pt idx="454">
                  <c:v>0.66700000000000004</c:v>
                </c:pt>
                <c:pt idx="455">
                  <c:v>0.66700000000000004</c:v>
                </c:pt>
                <c:pt idx="456">
                  <c:v>0.66700000000000004</c:v>
                </c:pt>
                <c:pt idx="457">
                  <c:v>0.66700000000000004</c:v>
                </c:pt>
                <c:pt idx="458">
                  <c:v>0.66700000000000004</c:v>
                </c:pt>
                <c:pt idx="459">
                  <c:v>0.66700000000000004</c:v>
                </c:pt>
                <c:pt idx="460">
                  <c:v>0.66700000000000004</c:v>
                </c:pt>
                <c:pt idx="461">
                  <c:v>0.66700000000000004</c:v>
                </c:pt>
                <c:pt idx="462">
                  <c:v>0.66700000000000004</c:v>
                </c:pt>
                <c:pt idx="463">
                  <c:v>0.66700000000000004</c:v>
                </c:pt>
                <c:pt idx="464">
                  <c:v>0.66800000000000004</c:v>
                </c:pt>
                <c:pt idx="465">
                  <c:v>0.66800000000000004</c:v>
                </c:pt>
                <c:pt idx="466">
                  <c:v>0.66900000000000004</c:v>
                </c:pt>
                <c:pt idx="467">
                  <c:v>0.66900000000000004</c:v>
                </c:pt>
                <c:pt idx="468">
                  <c:v>0.66900000000000004</c:v>
                </c:pt>
                <c:pt idx="469">
                  <c:v>0.67</c:v>
                </c:pt>
                <c:pt idx="470">
                  <c:v>0.67</c:v>
                </c:pt>
                <c:pt idx="471">
                  <c:v>0.67100000000000004</c:v>
                </c:pt>
                <c:pt idx="472">
                  <c:v>0.67300000000000004</c:v>
                </c:pt>
                <c:pt idx="473">
                  <c:v>0.67300000000000004</c:v>
                </c:pt>
                <c:pt idx="474">
                  <c:v>0.67400000000000004</c:v>
                </c:pt>
                <c:pt idx="475">
                  <c:v>0.67500000000000004</c:v>
                </c:pt>
                <c:pt idx="476">
                  <c:v>0.67500000000000004</c:v>
                </c:pt>
                <c:pt idx="477">
                  <c:v>0.67500000000000004</c:v>
                </c:pt>
                <c:pt idx="478">
                  <c:v>0.67600000000000005</c:v>
                </c:pt>
                <c:pt idx="479">
                  <c:v>0.67600000000000005</c:v>
                </c:pt>
                <c:pt idx="480">
                  <c:v>0.67600000000000005</c:v>
                </c:pt>
                <c:pt idx="481">
                  <c:v>0.67600000000000005</c:v>
                </c:pt>
                <c:pt idx="482">
                  <c:v>0.67600000000000005</c:v>
                </c:pt>
                <c:pt idx="483">
                  <c:v>0.67700000000000005</c:v>
                </c:pt>
                <c:pt idx="484">
                  <c:v>0.67800000000000005</c:v>
                </c:pt>
                <c:pt idx="485">
                  <c:v>0.67800000000000005</c:v>
                </c:pt>
                <c:pt idx="486">
                  <c:v>0.67800000000000005</c:v>
                </c:pt>
                <c:pt idx="487">
                  <c:v>0.67800000000000005</c:v>
                </c:pt>
                <c:pt idx="488">
                  <c:v>0.67900000000000005</c:v>
                </c:pt>
                <c:pt idx="489">
                  <c:v>0.67900000000000005</c:v>
                </c:pt>
                <c:pt idx="490">
                  <c:v>0.67900000000000005</c:v>
                </c:pt>
                <c:pt idx="491">
                  <c:v>0.68100000000000005</c:v>
                </c:pt>
                <c:pt idx="492">
                  <c:v>0.68200000000000005</c:v>
                </c:pt>
                <c:pt idx="493">
                  <c:v>0.68200000000000005</c:v>
                </c:pt>
                <c:pt idx="494">
                  <c:v>0.68200000000000005</c:v>
                </c:pt>
                <c:pt idx="495">
                  <c:v>0.68300000000000005</c:v>
                </c:pt>
                <c:pt idx="496">
                  <c:v>0.68300000000000005</c:v>
                </c:pt>
                <c:pt idx="497">
                  <c:v>0.68400000000000005</c:v>
                </c:pt>
                <c:pt idx="498">
                  <c:v>0.68500000000000005</c:v>
                </c:pt>
                <c:pt idx="499">
                  <c:v>0.68600000000000005</c:v>
                </c:pt>
                <c:pt idx="500">
                  <c:v>0.68600000000000005</c:v>
                </c:pt>
                <c:pt idx="501">
                  <c:v>0.68600000000000005</c:v>
                </c:pt>
                <c:pt idx="502">
                  <c:v>0.68600000000000005</c:v>
                </c:pt>
                <c:pt idx="503">
                  <c:v>0.68700000000000006</c:v>
                </c:pt>
                <c:pt idx="504">
                  <c:v>0.68700000000000006</c:v>
                </c:pt>
                <c:pt idx="505">
                  <c:v>0.68700000000000006</c:v>
                </c:pt>
                <c:pt idx="506">
                  <c:v>0.68799999999999994</c:v>
                </c:pt>
                <c:pt idx="507">
                  <c:v>0.68799999999999994</c:v>
                </c:pt>
                <c:pt idx="508">
                  <c:v>0.68799999999999994</c:v>
                </c:pt>
                <c:pt idx="509">
                  <c:v>0.68799999999999994</c:v>
                </c:pt>
                <c:pt idx="510">
                  <c:v>0.68899999999999995</c:v>
                </c:pt>
                <c:pt idx="511">
                  <c:v>0.68899999999999995</c:v>
                </c:pt>
                <c:pt idx="512">
                  <c:v>0.68899999999999995</c:v>
                </c:pt>
                <c:pt idx="513">
                  <c:v>0.69</c:v>
                </c:pt>
                <c:pt idx="514">
                  <c:v>0.69</c:v>
                </c:pt>
                <c:pt idx="515">
                  <c:v>0.69</c:v>
                </c:pt>
                <c:pt idx="516">
                  <c:v>0.69</c:v>
                </c:pt>
                <c:pt idx="517">
                  <c:v>0.69</c:v>
                </c:pt>
                <c:pt idx="518">
                  <c:v>0.69099999999999995</c:v>
                </c:pt>
                <c:pt idx="519">
                  <c:v>0.69199999999999995</c:v>
                </c:pt>
                <c:pt idx="520">
                  <c:v>0.69199999999999995</c:v>
                </c:pt>
                <c:pt idx="521">
                  <c:v>0.69199999999999995</c:v>
                </c:pt>
                <c:pt idx="522">
                  <c:v>0.69199999999999995</c:v>
                </c:pt>
                <c:pt idx="523">
                  <c:v>0.69199999999999995</c:v>
                </c:pt>
                <c:pt idx="524">
                  <c:v>0.69199999999999995</c:v>
                </c:pt>
                <c:pt idx="525">
                  <c:v>0.69399999999999995</c:v>
                </c:pt>
                <c:pt idx="526">
                  <c:v>0.69399999999999995</c:v>
                </c:pt>
                <c:pt idx="527">
                  <c:v>0.69399999999999995</c:v>
                </c:pt>
                <c:pt idx="528">
                  <c:v>0.69399999999999995</c:v>
                </c:pt>
                <c:pt idx="529">
                  <c:v>0.69499999999999995</c:v>
                </c:pt>
                <c:pt idx="530">
                  <c:v>0.69499999999999995</c:v>
                </c:pt>
                <c:pt idx="531">
                  <c:v>0.69499999999999995</c:v>
                </c:pt>
                <c:pt idx="532">
                  <c:v>0.69599999999999995</c:v>
                </c:pt>
                <c:pt idx="533">
                  <c:v>0.69699999999999995</c:v>
                </c:pt>
                <c:pt idx="534">
                  <c:v>0.69699999999999995</c:v>
                </c:pt>
                <c:pt idx="535">
                  <c:v>0.69799999999999995</c:v>
                </c:pt>
                <c:pt idx="536">
                  <c:v>0.69799999999999995</c:v>
                </c:pt>
                <c:pt idx="537">
                  <c:v>0.69799999999999995</c:v>
                </c:pt>
                <c:pt idx="538">
                  <c:v>0.69899999999999995</c:v>
                </c:pt>
                <c:pt idx="539">
                  <c:v>0.69899999999999995</c:v>
                </c:pt>
                <c:pt idx="540">
                  <c:v>0.69899999999999995</c:v>
                </c:pt>
                <c:pt idx="541">
                  <c:v>0.7</c:v>
                </c:pt>
                <c:pt idx="542">
                  <c:v>0.7</c:v>
                </c:pt>
                <c:pt idx="543">
                  <c:v>0.7</c:v>
                </c:pt>
                <c:pt idx="544">
                  <c:v>0.7</c:v>
                </c:pt>
                <c:pt idx="545">
                  <c:v>0.70099999999999996</c:v>
                </c:pt>
                <c:pt idx="546">
                  <c:v>0.70199999999999996</c:v>
                </c:pt>
                <c:pt idx="547">
                  <c:v>0.70199999999999996</c:v>
                </c:pt>
                <c:pt idx="548">
                  <c:v>0.70299999999999996</c:v>
                </c:pt>
                <c:pt idx="549">
                  <c:v>0.70399999999999996</c:v>
                </c:pt>
                <c:pt idx="550">
                  <c:v>0.70499999999999996</c:v>
                </c:pt>
                <c:pt idx="551">
                  <c:v>0.70499999999999996</c:v>
                </c:pt>
                <c:pt idx="552">
                  <c:v>0.70599999999999996</c:v>
                </c:pt>
                <c:pt idx="553">
                  <c:v>0.70599999999999996</c:v>
                </c:pt>
                <c:pt idx="554">
                  <c:v>0.70599999999999996</c:v>
                </c:pt>
                <c:pt idx="555">
                  <c:v>0.70599999999999996</c:v>
                </c:pt>
                <c:pt idx="556">
                  <c:v>0.70599999999999996</c:v>
                </c:pt>
                <c:pt idx="557">
                  <c:v>0.70699999999999996</c:v>
                </c:pt>
                <c:pt idx="558">
                  <c:v>0.70699999999999996</c:v>
                </c:pt>
                <c:pt idx="559">
                  <c:v>0.70699999999999996</c:v>
                </c:pt>
                <c:pt idx="560">
                  <c:v>0.70699999999999996</c:v>
                </c:pt>
                <c:pt idx="561">
                  <c:v>0.70799999999999996</c:v>
                </c:pt>
                <c:pt idx="562">
                  <c:v>0.70799999999999996</c:v>
                </c:pt>
                <c:pt idx="563">
                  <c:v>0.70799999999999996</c:v>
                </c:pt>
                <c:pt idx="564">
                  <c:v>0.70799999999999996</c:v>
                </c:pt>
                <c:pt idx="565">
                  <c:v>0.70799999999999996</c:v>
                </c:pt>
                <c:pt idx="566">
                  <c:v>0.71</c:v>
                </c:pt>
                <c:pt idx="567">
                  <c:v>0.71099999999999997</c:v>
                </c:pt>
                <c:pt idx="568">
                  <c:v>0.71099999999999997</c:v>
                </c:pt>
                <c:pt idx="569">
                  <c:v>0.71099999999999997</c:v>
                </c:pt>
                <c:pt idx="570">
                  <c:v>0.71199999999999997</c:v>
                </c:pt>
                <c:pt idx="571">
                  <c:v>0.71299999999999997</c:v>
                </c:pt>
                <c:pt idx="572">
                  <c:v>0.71299999999999997</c:v>
                </c:pt>
                <c:pt idx="573">
                  <c:v>0.71399999999999997</c:v>
                </c:pt>
                <c:pt idx="574">
                  <c:v>0.71399999999999997</c:v>
                </c:pt>
                <c:pt idx="575">
                  <c:v>0.71399999999999997</c:v>
                </c:pt>
                <c:pt idx="576">
                  <c:v>0.71399999999999997</c:v>
                </c:pt>
                <c:pt idx="577">
                  <c:v>0.71499999999999997</c:v>
                </c:pt>
                <c:pt idx="578">
                  <c:v>0.71599999999999997</c:v>
                </c:pt>
                <c:pt idx="579">
                  <c:v>0.71599999999999997</c:v>
                </c:pt>
                <c:pt idx="580">
                  <c:v>0.71599999999999997</c:v>
                </c:pt>
                <c:pt idx="581">
                  <c:v>0.71599999999999997</c:v>
                </c:pt>
                <c:pt idx="582">
                  <c:v>0.71699999999999997</c:v>
                </c:pt>
                <c:pt idx="583">
                  <c:v>0.71799999999999997</c:v>
                </c:pt>
                <c:pt idx="584">
                  <c:v>0.71799999999999997</c:v>
                </c:pt>
                <c:pt idx="585">
                  <c:v>0.71799999999999997</c:v>
                </c:pt>
                <c:pt idx="586">
                  <c:v>0.71799999999999997</c:v>
                </c:pt>
                <c:pt idx="587">
                  <c:v>0.71799999999999997</c:v>
                </c:pt>
                <c:pt idx="588">
                  <c:v>0.71899999999999997</c:v>
                </c:pt>
                <c:pt idx="589">
                  <c:v>0.71899999999999997</c:v>
                </c:pt>
                <c:pt idx="590">
                  <c:v>0.71899999999999997</c:v>
                </c:pt>
                <c:pt idx="591">
                  <c:v>0.71899999999999997</c:v>
                </c:pt>
                <c:pt idx="592">
                  <c:v>0.72</c:v>
                </c:pt>
                <c:pt idx="593">
                  <c:v>0.72</c:v>
                </c:pt>
                <c:pt idx="594">
                  <c:v>0.72</c:v>
                </c:pt>
                <c:pt idx="595">
                  <c:v>0.72099999999999997</c:v>
                </c:pt>
                <c:pt idx="596">
                  <c:v>0.72099999999999997</c:v>
                </c:pt>
                <c:pt idx="597">
                  <c:v>0.72099999999999997</c:v>
                </c:pt>
                <c:pt idx="598">
                  <c:v>0.72099999999999997</c:v>
                </c:pt>
                <c:pt idx="599">
                  <c:v>0.72099999999999997</c:v>
                </c:pt>
                <c:pt idx="600">
                  <c:v>0.72199999999999998</c:v>
                </c:pt>
                <c:pt idx="601">
                  <c:v>0.72199999999999998</c:v>
                </c:pt>
                <c:pt idx="602">
                  <c:v>0.72199999999999998</c:v>
                </c:pt>
                <c:pt idx="603">
                  <c:v>0.72199999999999998</c:v>
                </c:pt>
                <c:pt idx="604">
                  <c:v>0.72199999999999998</c:v>
                </c:pt>
                <c:pt idx="605">
                  <c:v>0.72199999999999998</c:v>
                </c:pt>
                <c:pt idx="606">
                  <c:v>0.72199999999999998</c:v>
                </c:pt>
                <c:pt idx="607">
                  <c:v>0.72299999999999998</c:v>
                </c:pt>
                <c:pt idx="608">
                  <c:v>0.72299999999999998</c:v>
                </c:pt>
                <c:pt idx="609">
                  <c:v>0.72299999999999998</c:v>
                </c:pt>
                <c:pt idx="610">
                  <c:v>0.72299999999999998</c:v>
                </c:pt>
                <c:pt idx="611">
                  <c:v>0.72399999999999998</c:v>
                </c:pt>
                <c:pt idx="612">
                  <c:v>0.72499999999999998</c:v>
                </c:pt>
                <c:pt idx="613">
                  <c:v>0.72599999999999998</c:v>
                </c:pt>
                <c:pt idx="614">
                  <c:v>0.72599999999999998</c:v>
                </c:pt>
                <c:pt idx="615">
                  <c:v>0.72699999999999998</c:v>
                </c:pt>
                <c:pt idx="616">
                  <c:v>0.72699999999999998</c:v>
                </c:pt>
                <c:pt idx="617">
                  <c:v>0.72699999999999998</c:v>
                </c:pt>
                <c:pt idx="618">
                  <c:v>0.72699999999999998</c:v>
                </c:pt>
                <c:pt idx="619">
                  <c:v>0.72699999999999998</c:v>
                </c:pt>
                <c:pt idx="620">
                  <c:v>0.72699999999999998</c:v>
                </c:pt>
                <c:pt idx="621">
                  <c:v>0.72799999999999998</c:v>
                </c:pt>
                <c:pt idx="622">
                  <c:v>0.72899999999999998</c:v>
                </c:pt>
                <c:pt idx="623">
                  <c:v>0.72899999999999998</c:v>
                </c:pt>
                <c:pt idx="624">
                  <c:v>0.72899999999999998</c:v>
                </c:pt>
                <c:pt idx="625">
                  <c:v>0.72899999999999998</c:v>
                </c:pt>
                <c:pt idx="626">
                  <c:v>0.72899999999999998</c:v>
                </c:pt>
                <c:pt idx="627">
                  <c:v>0.73</c:v>
                </c:pt>
                <c:pt idx="628">
                  <c:v>0.73099999999999998</c:v>
                </c:pt>
                <c:pt idx="629">
                  <c:v>0.73099999999999998</c:v>
                </c:pt>
                <c:pt idx="630">
                  <c:v>0.73199999999999998</c:v>
                </c:pt>
                <c:pt idx="631">
                  <c:v>0.73199999999999998</c:v>
                </c:pt>
                <c:pt idx="632">
                  <c:v>0.73199999999999998</c:v>
                </c:pt>
                <c:pt idx="633">
                  <c:v>0.73299999999999998</c:v>
                </c:pt>
                <c:pt idx="634">
                  <c:v>0.73299999999999998</c:v>
                </c:pt>
                <c:pt idx="635">
                  <c:v>0.73299999999999998</c:v>
                </c:pt>
                <c:pt idx="636">
                  <c:v>0.73299999999999998</c:v>
                </c:pt>
                <c:pt idx="637">
                  <c:v>0.73299999999999998</c:v>
                </c:pt>
                <c:pt idx="638">
                  <c:v>0.73299999999999998</c:v>
                </c:pt>
                <c:pt idx="639">
                  <c:v>0.73399999999999999</c:v>
                </c:pt>
                <c:pt idx="640">
                  <c:v>0.73499999999999999</c:v>
                </c:pt>
                <c:pt idx="641">
                  <c:v>0.73499999999999999</c:v>
                </c:pt>
                <c:pt idx="642">
                  <c:v>0.73499999999999999</c:v>
                </c:pt>
                <c:pt idx="643">
                  <c:v>0.73499999999999999</c:v>
                </c:pt>
                <c:pt idx="644">
                  <c:v>0.73499999999999999</c:v>
                </c:pt>
                <c:pt idx="645">
                  <c:v>0.73499999999999999</c:v>
                </c:pt>
                <c:pt idx="646">
                  <c:v>0.73499999999999999</c:v>
                </c:pt>
                <c:pt idx="647">
                  <c:v>0.73599999999999999</c:v>
                </c:pt>
                <c:pt idx="648">
                  <c:v>0.73699999999999999</c:v>
                </c:pt>
                <c:pt idx="649">
                  <c:v>0.73699999999999999</c:v>
                </c:pt>
                <c:pt idx="650">
                  <c:v>0.73699999999999999</c:v>
                </c:pt>
                <c:pt idx="651">
                  <c:v>0.73699999999999999</c:v>
                </c:pt>
                <c:pt idx="652">
                  <c:v>0.73699999999999999</c:v>
                </c:pt>
                <c:pt idx="653">
                  <c:v>0.73699999999999999</c:v>
                </c:pt>
                <c:pt idx="654">
                  <c:v>0.73799999999999999</c:v>
                </c:pt>
                <c:pt idx="655">
                  <c:v>0.73799999999999999</c:v>
                </c:pt>
                <c:pt idx="656">
                  <c:v>0.73799999999999999</c:v>
                </c:pt>
                <c:pt idx="657">
                  <c:v>0.73799999999999999</c:v>
                </c:pt>
                <c:pt idx="658">
                  <c:v>0.73799999999999999</c:v>
                </c:pt>
                <c:pt idx="659">
                  <c:v>0.73899999999999999</c:v>
                </c:pt>
                <c:pt idx="660">
                  <c:v>0.73899999999999999</c:v>
                </c:pt>
                <c:pt idx="661">
                  <c:v>0.73899999999999999</c:v>
                </c:pt>
                <c:pt idx="662">
                  <c:v>0.74</c:v>
                </c:pt>
                <c:pt idx="663">
                  <c:v>0.74</c:v>
                </c:pt>
                <c:pt idx="664">
                  <c:v>0.74099999999999999</c:v>
                </c:pt>
                <c:pt idx="665">
                  <c:v>0.74099999999999999</c:v>
                </c:pt>
                <c:pt idx="666">
                  <c:v>0.74199999999999999</c:v>
                </c:pt>
                <c:pt idx="667">
                  <c:v>0.74299999999999999</c:v>
                </c:pt>
                <c:pt idx="668">
                  <c:v>0.74299999999999999</c:v>
                </c:pt>
                <c:pt idx="669">
                  <c:v>0.74399999999999999</c:v>
                </c:pt>
                <c:pt idx="670">
                  <c:v>0.746</c:v>
                </c:pt>
                <c:pt idx="671">
                  <c:v>0.747</c:v>
                </c:pt>
                <c:pt idx="672">
                  <c:v>0.747</c:v>
                </c:pt>
                <c:pt idx="673">
                  <c:v>0.748</c:v>
                </c:pt>
                <c:pt idx="674">
                  <c:v>0.748</c:v>
                </c:pt>
                <c:pt idx="675">
                  <c:v>0.749</c:v>
                </c:pt>
                <c:pt idx="676">
                  <c:v>0.749</c:v>
                </c:pt>
                <c:pt idx="677">
                  <c:v>0.749</c:v>
                </c:pt>
                <c:pt idx="678">
                  <c:v>0.749</c:v>
                </c:pt>
                <c:pt idx="679">
                  <c:v>0.75</c:v>
                </c:pt>
                <c:pt idx="680">
                  <c:v>0.75</c:v>
                </c:pt>
                <c:pt idx="681">
                  <c:v>0.75</c:v>
                </c:pt>
                <c:pt idx="682">
                  <c:v>0.75</c:v>
                </c:pt>
                <c:pt idx="683">
                  <c:v>0.75</c:v>
                </c:pt>
                <c:pt idx="684">
                  <c:v>0.75</c:v>
                </c:pt>
                <c:pt idx="685">
                  <c:v>0.75</c:v>
                </c:pt>
                <c:pt idx="686">
                  <c:v>0.75</c:v>
                </c:pt>
                <c:pt idx="687">
                  <c:v>0.75</c:v>
                </c:pt>
                <c:pt idx="688">
                  <c:v>0.75</c:v>
                </c:pt>
                <c:pt idx="689">
                  <c:v>0.75</c:v>
                </c:pt>
                <c:pt idx="690">
                  <c:v>0.75</c:v>
                </c:pt>
                <c:pt idx="691">
                  <c:v>0.751</c:v>
                </c:pt>
                <c:pt idx="692">
                  <c:v>0.751</c:v>
                </c:pt>
                <c:pt idx="693">
                  <c:v>0.752</c:v>
                </c:pt>
                <c:pt idx="694">
                  <c:v>0.752</c:v>
                </c:pt>
                <c:pt idx="695">
                  <c:v>0.752</c:v>
                </c:pt>
                <c:pt idx="696">
                  <c:v>0.752</c:v>
                </c:pt>
                <c:pt idx="697">
                  <c:v>0.752</c:v>
                </c:pt>
                <c:pt idx="698">
                  <c:v>0.753</c:v>
                </c:pt>
                <c:pt idx="699">
                  <c:v>0.753</c:v>
                </c:pt>
                <c:pt idx="700">
                  <c:v>0.754</c:v>
                </c:pt>
                <c:pt idx="701">
                  <c:v>0.754</c:v>
                </c:pt>
                <c:pt idx="702">
                  <c:v>0.754</c:v>
                </c:pt>
                <c:pt idx="703">
                  <c:v>0.754</c:v>
                </c:pt>
                <c:pt idx="704">
                  <c:v>0.755</c:v>
                </c:pt>
                <c:pt idx="705">
                  <c:v>0.755</c:v>
                </c:pt>
                <c:pt idx="706">
                  <c:v>0.755</c:v>
                </c:pt>
                <c:pt idx="707">
                  <c:v>0.755</c:v>
                </c:pt>
                <c:pt idx="708">
                  <c:v>0.755</c:v>
                </c:pt>
                <c:pt idx="709">
                  <c:v>0.75600000000000001</c:v>
                </c:pt>
                <c:pt idx="710">
                  <c:v>0.75700000000000001</c:v>
                </c:pt>
                <c:pt idx="711">
                  <c:v>0.75800000000000001</c:v>
                </c:pt>
                <c:pt idx="712">
                  <c:v>0.75800000000000001</c:v>
                </c:pt>
                <c:pt idx="713">
                  <c:v>0.75800000000000001</c:v>
                </c:pt>
                <c:pt idx="714">
                  <c:v>0.75800000000000001</c:v>
                </c:pt>
                <c:pt idx="715">
                  <c:v>0.75800000000000001</c:v>
                </c:pt>
                <c:pt idx="716">
                  <c:v>0.75900000000000001</c:v>
                </c:pt>
                <c:pt idx="717">
                  <c:v>0.75900000000000001</c:v>
                </c:pt>
                <c:pt idx="718">
                  <c:v>0.75900000000000001</c:v>
                </c:pt>
                <c:pt idx="719">
                  <c:v>0.76</c:v>
                </c:pt>
                <c:pt idx="720">
                  <c:v>0.76</c:v>
                </c:pt>
                <c:pt idx="721">
                  <c:v>0.76</c:v>
                </c:pt>
                <c:pt idx="722">
                  <c:v>0.76100000000000001</c:v>
                </c:pt>
                <c:pt idx="723">
                  <c:v>0.76100000000000001</c:v>
                </c:pt>
                <c:pt idx="724">
                  <c:v>0.76200000000000001</c:v>
                </c:pt>
                <c:pt idx="725">
                  <c:v>0.76200000000000001</c:v>
                </c:pt>
                <c:pt idx="726">
                  <c:v>0.76300000000000001</c:v>
                </c:pt>
                <c:pt idx="727">
                  <c:v>0.76300000000000001</c:v>
                </c:pt>
                <c:pt idx="728">
                  <c:v>0.76300000000000001</c:v>
                </c:pt>
                <c:pt idx="729">
                  <c:v>0.76400000000000001</c:v>
                </c:pt>
                <c:pt idx="730">
                  <c:v>0.76400000000000001</c:v>
                </c:pt>
                <c:pt idx="731">
                  <c:v>0.76400000000000001</c:v>
                </c:pt>
                <c:pt idx="732">
                  <c:v>0.76500000000000001</c:v>
                </c:pt>
                <c:pt idx="733">
                  <c:v>0.76500000000000001</c:v>
                </c:pt>
                <c:pt idx="734">
                  <c:v>0.76500000000000001</c:v>
                </c:pt>
                <c:pt idx="735">
                  <c:v>0.76500000000000001</c:v>
                </c:pt>
                <c:pt idx="736">
                  <c:v>0.76600000000000001</c:v>
                </c:pt>
                <c:pt idx="737">
                  <c:v>0.76700000000000002</c:v>
                </c:pt>
                <c:pt idx="738">
                  <c:v>0.76700000000000002</c:v>
                </c:pt>
                <c:pt idx="739">
                  <c:v>0.76700000000000002</c:v>
                </c:pt>
                <c:pt idx="740">
                  <c:v>0.76700000000000002</c:v>
                </c:pt>
                <c:pt idx="741">
                  <c:v>0.76700000000000002</c:v>
                </c:pt>
                <c:pt idx="742">
                  <c:v>0.76700000000000002</c:v>
                </c:pt>
                <c:pt idx="743">
                  <c:v>0.76700000000000002</c:v>
                </c:pt>
                <c:pt idx="744">
                  <c:v>0.76800000000000002</c:v>
                </c:pt>
                <c:pt idx="745">
                  <c:v>0.76900000000000002</c:v>
                </c:pt>
                <c:pt idx="746">
                  <c:v>0.76900000000000002</c:v>
                </c:pt>
                <c:pt idx="747">
                  <c:v>0.76900000000000002</c:v>
                </c:pt>
                <c:pt idx="748">
                  <c:v>0.76900000000000002</c:v>
                </c:pt>
                <c:pt idx="749">
                  <c:v>0.76900000000000002</c:v>
                </c:pt>
                <c:pt idx="750">
                  <c:v>0.77100000000000002</c:v>
                </c:pt>
                <c:pt idx="751">
                  <c:v>0.77200000000000002</c:v>
                </c:pt>
                <c:pt idx="752">
                  <c:v>0.77200000000000002</c:v>
                </c:pt>
                <c:pt idx="753">
                  <c:v>0.77200000000000002</c:v>
                </c:pt>
                <c:pt idx="754">
                  <c:v>0.77200000000000002</c:v>
                </c:pt>
                <c:pt idx="755">
                  <c:v>0.77300000000000002</c:v>
                </c:pt>
                <c:pt idx="756">
                  <c:v>0.77300000000000002</c:v>
                </c:pt>
                <c:pt idx="757">
                  <c:v>0.77300000000000002</c:v>
                </c:pt>
                <c:pt idx="758">
                  <c:v>0.77300000000000002</c:v>
                </c:pt>
                <c:pt idx="759">
                  <c:v>0.77400000000000002</c:v>
                </c:pt>
                <c:pt idx="760">
                  <c:v>0.77500000000000002</c:v>
                </c:pt>
                <c:pt idx="761">
                  <c:v>0.77600000000000002</c:v>
                </c:pt>
                <c:pt idx="762">
                  <c:v>0.77600000000000002</c:v>
                </c:pt>
                <c:pt idx="763">
                  <c:v>0.77600000000000002</c:v>
                </c:pt>
                <c:pt idx="764">
                  <c:v>0.77700000000000002</c:v>
                </c:pt>
                <c:pt idx="765">
                  <c:v>0.77700000000000002</c:v>
                </c:pt>
                <c:pt idx="766">
                  <c:v>0.77700000000000002</c:v>
                </c:pt>
                <c:pt idx="767">
                  <c:v>0.77700000000000002</c:v>
                </c:pt>
                <c:pt idx="768">
                  <c:v>0.77700000000000002</c:v>
                </c:pt>
                <c:pt idx="769">
                  <c:v>0.77800000000000002</c:v>
                </c:pt>
                <c:pt idx="770">
                  <c:v>0.77800000000000002</c:v>
                </c:pt>
                <c:pt idx="771">
                  <c:v>0.77800000000000002</c:v>
                </c:pt>
                <c:pt idx="772">
                  <c:v>0.77800000000000002</c:v>
                </c:pt>
                <c:pt idx="773">
                  <c:v>0.77900000000000003</c:v>
                </c:pt>
                <c:pt idx="774">
                  <c:v>0.77900000000000003</c:v>
                </c:pt>
                <c:pt idx="775">
                  <c:v>0.77900000000000003</c:v>
                </c:pt>
                <c:pt idx="776">
                  <c:v>0.78</c:v>
                </c:pt>
                <c:pt idx="777">
                  <c:v>0.78</c:v>
                </c:pt>
                <c:pt idx="778">
                  <c:v>0.78</c:v>
                </c:pt>
                <c:pt idx="779">
                  <c:v>0.78100000000000003</c:v>
                </c:pt>
                <c:pt idx="780">
                  <c:v>0.78100000000000003</c:v>
                </c:pt>
                <c:pt idx="781">
                  <c:v>0.78100000000000003</c:v>
                </c:pt>
                <c:pt idx="782">
                  <c:v>0.78100000000000003</c:v>
                </c:pt>
                <c:pt idx="783">
                  <c:v>0.78200000000000003</c:v>
                </c:pt>
                <c:pt idx="784">
                  <c:v>0.78200000000000003</c:v>
                </c:pt>
                <c:pt idx="785">
                  <c:v>0.78200000000000003</c:v>
                </c:pt>
                <c:pt idx="786">
                  <c:v>0.78300000000000003</c:v>
                </c:pt>
                <c:pt idx="787">
                  <c:v>0.78300000000000003</c:v>
                </c:pt>
                <c:pt idx="788">
                  <c:v>0.78300000000000003</c:v>
                </c:pt>
                <c:pt idx="789">
                  <c:v>0.78300000000000003</c:v>
                </c:pt>
                <c:pt idx="790">
                  <c:v>0.78400000000000003</c:v>
                </c:pt>
                <c:pt idx="791">
                  <c:v>0.78400000000000003</c:v>
                </c:pt>
                <c:pt idx="792">
                  <c:v>0.78400000000000003</c:v>
                </c:pt>
                <c:pt idx="793">
                  <c:v>0.78400000000000003</c:v>
                </c:pt>
                <c:pt idx="794">
                  <c:v>0.78400000000000003</c:v>
                </c:pt>
                <c:pt idx="795">
                  <c:v>0.78400000000000003</c:v>
                </c:pt>
                <c:pt idx="796">
                  <c:v>0.78400000000000003</c:v>
                </c:pt>
                <c:pt idx="797">
                  <c:v>0.78500000000000003</c:v>
                </c:pt>
                <c:pt idx="798">
                  <c:v>0.78500000000000003</c:v>
                </c:pt>
                <c:pt idx="799">
                  <c:v>0.78500000000000003</c:v>
                </c:pt>
                <c:pt idx="800">
                  <c:v>0.78500000000000003</c:v>
                </c:pt>
                <c:pt idx="801">
                  <c:v>0.78500000000000003</c:v>
                </c:pt>
                <c:pt idx="802">
                  <c:v>0.78500000000000003</c:v>
                </c:pt>
                <c:pt idx="803">
                  <c:v>0.78600000000000003</c:v>
                </c:pt>
                <c:pt idx="804">
                  <c:v>0.78600000000000003</c:v>
                </c:pt>
                <c:pt idx="805">
                  <c:v>0.78600000000000003</c:v>
                </c:pt>
                <c:pt idx="806">
                  <c:v>0.78600000000000003</c:v>
                </c:pt>
                <c:pt idx="807">
                  <c:v>0.78600000000000003</c:v>
                </c:pt>
                <c:pt idx="808">
                  <c:v>0.78700000000000003</c:v>
                </c:pt>
                <c:pt idx="809">
                  <c:v>0.78700000000000003</c:v>
                </c:pt>
                <c:pt idx="810">
                  <c:v>0.78700000000000003</c:v>
                </c:pt>
                <c:pt idx="811">
                  <c:v>0.78700000000000003</c:v>
                </c:pt>
                <c:pt idx="812">
                  <c:v>0.78700000000000003</c:v>
                </c:pt>
                <c:pt idx="813">
                  <c:v>0.78800000000000003</c:v>
                </c:pt>
                <c:pt idx="814">
                  <c:v>0.78800000000000003</c:v>
                </c:pt>
                <c:pt idx="815">
                  <c:v>0.78800000000000003</c:v>
                </c:pt>
                <c:pt idx="816">
                  <c:v>0.78800000000000003</c:v>
                </c:pt>
                <c:pt idx="817">
                  <c:v>0.78800000000000003</c:v>
                </c:pt>
                <c:pt idx="818">
                  <c:v>0.78800000000000003</c:v>
                </c:pt>
                <c:pt idx="819">
                  <c:v>0.78900000000000003</c:v>
                </c:pt>
                <c:pt idx="820">
                  <c:v>0.78900000000000003</c:v>
                </c:pt>
                <c:pt idx="821">
                  <c:v>0.78900000000000003</c:v>
                </c:pt>
                <c:pt idx="822">
                  <c:v>0.78900000000000003</c:v>
                </c:pt>
                <c:pt idx="823">
                  <c:v>0.78900000000000003</c:v>
                </c:pt>
                <c:pt idx="824">
                  <c:v>0.79</c:v>
                </c:pt>
                <c:pt idx="825">
                  <c:v>0.79</c:v>
                </c:pt>
                <c:pt idx="826">
                  <c:v>0.79</c:v>
                </c:pt>
                <c:pt idx="827">
                  <c:v>0.79100000000000004</c:v>
                </c:pt>
                <c:pt idx="828">
                  <c:v>0.79100000000000004</c:v>
                </c:pt>
                <c:pt idx="829">
                  <c:v>0.79100000000000004</c:v>
                </c:pt>
                <c:pt idx="830">
                  <c:v>0.79100000000000004</c:v>
                </c:pt>
                <c:pt idx="831">
                  <c:v>0.79200000000000004</c:v>
                </c:pt>
                <c:pt idx="832">
                  <c:v>0.79200000000000004</c:v>
                </c:pt>
                <c:pt idx="833">
                  <c:v>0.79200000000000004</c:v>
                </c:pt>
                <c:pt idx="834">
                  <c:v>0.79300000000000004</c:v>
                </c:pt>
                <c:pt idx="835">
                  <c:v>0.79300000000000004</c:v>
                </c:pt>
                <c:pt idx="836">
                  <c:v>0.79300000000000004</c:v>
                </c:pt>
                <c:pt idx="837">
                  <c:v>0.79300000000000004</c:v>
                </c:pt>
                <c:pt idx="838">
                  <c:v>0.79300000000000004</c:v>
                </c:pt>
                <c:pt idx="839">
                  <c:v>0.79300000000000004</c:v>
                </c:pt>
                <c:pt idx="840">
                  <c:v>0.79300000000000004</c:v>
                </c:pt>
                <c:pt idx="841">
                  <c:v>0.79300000000000004</c:v>
                </c:pt>
                <c:pt idx="842">
                  <c:v>0.79300000000000004</c:v>
                </c:pt>
                <c:pt idx="843">
                  <c:v>0.79400000000000004</c:v>
                </c:pt>
                <c:pt idx="844">
                  <c:v>0.79400000000000004</c:v>
                </c:pt>
                <c:pt idx="845">
                  <c:v>0.79400000000000004</c:v>
                </c:pt>
                <c:pt idx="846">
                  <c:v>0.79500000000000004</c:v>
                </c:pt>
                <c:pt idx="847">
                  <c:v>0.79500000000000004</c:v>
                </c:pt>
                <c:pt idx="848">
                  <c:v>0.79500000000000004</c:v>
                </c:pt>
                <c:pt idx="849">
                  <c:v>0.79600000000000004</c:v>
                </c:pt>
                <c:pt idx="850">
                  <c:v>0.79600000000000004</c:v>
                </c:pt>
                <c:pt idx="851">
                  <c:v>0.79600000000000004</c:v>
                </c:pt>
                <c:pt idx="852">
                  <c:v>0.79600000000000004</c:v>
                </c:pt>
                <c:pt idx="853">
                  <c:v>0.79600000000000004</c:v>
                </c:pt>
                <c:pt idx="854">
                  <c:v>0.79600000000000004</c:v>
                </c:pt>
                <c:pt idx="855">
                  <c:v>0.79700000000000004</c:v>
                </c:pt>
                <c:pt idx="856">
                  <c:v>0.79700000000000004</c:v>
                </c:pt>
                <c:pt idx="857">
                  <c:v>0.79700000000000004</c:v>
                </c:pt>
                <c:pt idx="858">
                  <c:v>0.79800000000000004</c:v>
                </c:pt>
                <c:pt idx="859">
                  <c:v>0.79900000000000004</c:v>
                </c:pt>
                <c:pt idx="860">
                  <c:v>0.79900000000000004</c:v>
                </c:pt>
                <c:pt idx="861">
                  <c:v>0.8</c:v>
                </c:pt>
                <c:pt idx="862">
                  <c:v>0.8</c:v>
                </c:pt>
                <c:pt idx="863">
                  <c:v>0.8</c:v>
                </c:pt>
                <c:pt idx="864">
                  <c:v>0.8</c:v>
                </c:pt>
                <c:pt idx="865">
                  <c:v>0.8</c:v>
                </c:pt>
                <c:pt idx="866">
                  <c:v>0.8</c:v>
                </c:pt>
                <c:pt idx="867">
                  <c:v>0.8</c:v>
                </c:pt>
                <c:pt idx="868">
                  <c:v>0.8</c:v>
                </c:pt>
                <c:pt idx="869">
                  <c:v>0.8</c:v>
                </c:pt>
                <c:pt idx="870">
                  <c:v>0.8</c:v>
                </c:pt>
                <c:pt idx="871">
                  <c:v>0.8</c:v>
                </c:pt>
                <c:pt idx="872">
                  <c:v>0.8</c:v>
                </c:pt>
                <c:pt idx="873">
                  <c:v>0.8</c:v>
                </c:pt>
                <c:pt idx="874">
                  <c:v>0.8</c:v>
                </c:pt>
                <c:pt idx="875">
                  <c:v>0.8</c:v>
                </c:pt>
                <c:pt idx="876">
                  <c:v>0.8</c:v>
                </c:pt>
                <c:pt idx="877">
                  <c:v>0.8</c:v>
                </c:pt>
                <c:pt idx="878">
                  <c:v>0.80100000000000005</c:v>
                </c:pt>
                <c:pt idx="879">
                  <c:v>0.80200000000000005</c:v>
                </c:pt>
                <c:pt idx="880">
                  <c:v>0.80200000000000005</c:v>
                </c:pt>
                <c:pt idx="881">
                  <c:v>0.80200000000000005</c:v>
                </c:pt>
                <c:pt idx="882">
                  <c:v>0.80200000000000005</c:v>
                </c:pt>
                <c:pt idx="883">
                  <c:v>0.80300000000000005</c:v>
                </c:pt>
                <c:pt idx="884">
                  <c:v>0.80300000000000005</c:v>
                </c:pt>
                <c:pt idx="885">
                  <c:v>0.80300000000000005</c:v>
                </c:pt>
                <c:pt idx="886">
                  <c:v>0.80300000000000005</c:v>
                </c:pt>
                <c:pt idx="887">
                  <c:v>0.80300000000000005</c:v>
                </c:pt>
                <c:pt idx="888">
                  <c:v>0.80400000000000005</c:v>
                </c:pt>
                <c:pt idx="889">
                  <c:v>0.80400000000000005</c:v>
                </c:pt>
                <c:pt idx="890">
                  <c:v>0.80400000000000005</c:v>
                </c:pt>
                <c:pt idx="891">
                  <c:v>0.80400000000000005</c:v>
                </c:pt>
                <c:pt idx="892">
                  <c:v>0.80400000000000005</c:v>
                </c:pt>
                <c:pt idx="893">
                  <c:v>0.80400000000000005</c:v>
                </c:pt>
                <c:pt idx="894">
                  <c:v>0.80500000000000005</c:v>
                </c:pt>
                <c:pt idx="895">
                  <c:v>0.80500000000000005</c:v>
                </c:pt>
                <c:pt idx="896">
                  <c:v>0.80600000000000005</c:v>
                </c:pt>
                <c:pt idx="897">
                  <c:v>0.80600000000000005</c:v>
                </c:pt>
                <c:pt idx="898">
                  <c:v>0.80600000000000005</c:v>
                </c:pt>
                <c:pt idx="899">
                  <c:v>0.80600000000000005</c:v>
                </c:pt>
                <c:pt idx="900">
                  <c:v>0.80600000000000005</c:v>
                </c:pt>
                <c:pt idx="901">
                  <c:v>0.80600000000000005</c:v>
                </c:pt>
                <c:pt idx="902">
                  <c:v>0.80700000000000005</c:v>
                </c:pt>
                <c:pt idx="903">
                  <c:v>0.80700000000000005</c:v>
                </c:pt>
                <c:pt idx="904">
                  <c:v>0.80700000000000005</c:v>
                </c:pt>
                <c:pt idx="905">
                  <c:v>0.80800000000000005</c:v>
                </c:pt>
                <c:pt idx="906">
                  <c:v>0.80800000000000005</c:v>
                </c:pt>
                <c:pt idx="907">
                  <c:v>0.80800000000000005</c:v>
                </c:pt>
                <c:pt idx="908">
                  <c:v>0.80900000000000005</c:v>
                </c:pt>
                <c:pt idx="909">
                  <c:v>0.80900000000000005</c:v>
                </c:pt>
                <c:pt idx="910">
                  <c:v>0.80900000000000005</c:v>
                </c:pt>
                <c:pt idx="911">
                  <c:v>0.80900000000000005</c:v>
                </c:pt>
                <c:pt idx="912">
                  <c:v>0.80900000000000005</c:v>
                </c:pt>
                <c:pt idx="913">
                  <c:v>0.81</c:v>
                </c:pt>
                <c:pt idx="914">
                  <c:v>0.81</c:v>
                </c:pt>
                <c:pt idx="915">
                  <c:v>0.81</c:v>
                </c:pt>
                <c:pt idx="916">
                  <c:v>0.81</c:v>
                </c:pt>
                <c:pt idx="917">
                  <c:v>0.81</c:v>
                </c:pt>
                <c:pt idx="918">
                  <c:v>0.81</c:v>
                </c:pt>
                <c:pt idx="919">
                  <c:v>0.81</c:v>
                </c:pt>
                <c:pt idx="920">
                  <c:v>0.81100000000000005</c:v>
                </c:pt>
                <c:pt idx="921">
                  <c:v>0.81100000000000005</c:v>
                </c:pt>
                <c:pt idx="922">
                  <c:v>0.81200000000000006</c:v>
                </c:pt>
                <c:pt idx="923">
                  <c:v>0.81200000000000006</c:v>
                </c:pt>
                <c:pt idx="924">
                  <c:v>0.81200000000000006</c:v>
                </c:pt>
                <c:pt idx="925">
                  <c:v>0.81200000000000006</c:v>
                </c:pt>
                <c:pt idx="926">
                  <c:v>0.81200000000000006</c:v>
                </c:pt>
                <c:pt idx="927">
                  <c:v>0.81200000000000006</c:v>
                </c:pt>
                <c:pt idx="928">
                  <c:v>0.81200000000000006</c:v>
                </c:pt>
                <c:pt idx="929">
                  <c:v>0.81200000000000006</c:v>
                </c:pt>
                <c:pt idx="930">
                  <c:v>0.81200000000000006</c:v>
                </c:pt>
                <c:pt idx="931">
                  <c:v>0.81200000000000006</c:v>
                </c:pt>
                <c:pt idx="932">
                  <c:v>0.81200000000000006</c:v>
                </c:pt>
                <c:pt idx="933">
                  <c:v>0.81299999999999994</c:v>
                </c:pt>
                <c:pt idx="934">
                  <c:v>0.81299999999999994</c:v>
                </c:pt>
                <c:pt idx="935">
                  <c:v>0.81299999999999994</c:v>
                </c:pt>
                <c:pt idx="936">
                  <c:v>0.81399999999999995</c:v>
                </c:pt>
                <c:pt idx="937">
                  <c:v>0.81399999999999995</c:v>
                </c:pt>
                <c:pt idx="938">
                  <c:v>0.81399999999999995</c:v>
                </c:pt>
                <c:pt idx="939">
                  <c:v>0.81399999999999995</c:v>
                </c:pt>
                <c:pt idx="940">
                  <c:v>0.81399999999999995</c:v>
                </c:pt>
                <c:pt idx="941">
                  <c:v>0.81399999999999995</c:v>
                </c:pt>
                <c:pt idx="942">
                  <c:v>0.81499999999999995</c:v>
                </c:pt>
                <c:pt idx="943">
                  <c:v>0.81499999999999995</c:v>
                </c:pt>
                <c:pt idx="944">
                  <c:v>0.81499999999999995</c:v>
                </c:pt>
                <c:pt idx="945">
                  <c:v>0.81499999999999995</c:v>
                </c:pt>
                <c:pt idx="946">
                  <c:v>0.81499999999999995</c:v>
                </c:pt>
                <c:pt idx="947">
                  <c:v>0.81499999999999995</c:v>
                </c:pt>
                <c:pt idx="948">
                  <c:v>0.81499999999999995</c:v>
                </c:pt>
                <c:pt idx="949">
                  <c:v>0.81499999999999995</c:v>
                </c:pt>
                <c:pt idx="950">
                  <c:v>0.81599999999999995</c:v>
                </c:pt>
                <c:pt idx="951">
                  <c:v>0.81599999999999995</c:v>
                </c:pt>
                <c:pt idx="952">
                  <c:v>0.81599999999999995</c:v>
                </c:pt>
                <c:pt idx="953">
                  <c:v>0.81599999999999995</c:v>
                </c:pt>
                <c:pt idx="954">
                  <c:v>0.81599999999999995</c:v>
                </c:pt>
                <c:pt idx="955">
                  <c:v>0.81599999999999995</c:v>
                </c:pt>
                <c:pt idx="956">
                  <c:v>0.81699999999999995</c:v>
                </c:pt>
                <c:pt idx="957">
                  <c:v>0.81699999999999995</c:v>
                </c:pt>
                <c:pt idx="958">
                  <c:v>0.81699999999999995</c:v>
                </c:pt>
                <c:pt idx="959">
                  <c:v>0.81799999999999995</c:v>
                </c:pt>
                <c:pt idx="960">
                  <c:v>0.81799999999999995</c:v>
                </c:pt>
                <c:pt idx="961">
                  <c:v>0.81799999999999995</c:v>
                </c:pt>
                <c:pt idx="962">
                  <c:v>0.81799999999999995</c:v>
                </c:pt>
                <c:pt idx="963">
                  <c:v>0.81799999999999995</c:v>
                </c:pt>
                <c:pt idx="964">
                  <c:v>0.81799999999999995</c:v>
                </c:pt>
                <c:pt idx="965">
                  <c:v>0.81799999999999995</c:v>
                </c:pt>
                <c:pt idx="966">
                  <c:v>0.81799999999999995</c:v>
                </c:pt>
                <c:pt idx="967">
                  <c:v>0.81799999999999995</c:v>
                </c:pt>
                <c:pt idx="968">
                  <c:v>0.81899999999999995</c:v>
                </c:pt>
                <c:pt idx="969">
                  <c:v>0.81899999999999995</c:v>
                </c:pt>
                <c:pt idx="970">
                  <c:v>0.81899999999999995</c:v>
                </c:pt>
                <c:pt idx="971">
                  <c:v>0.81899999999999995</c:v>
                </c:pt>
                <c:pt idx="972">
                  <c:v>0.82</c:v>
                </c:pt>
                <c:pt idx="973">
                  <c:v>0.82</c:v>
                </c:pt>
                <c:pt idx="974">
                  <c:v>0.82</c:v>
                </c:pt>
                <c:pt idx="975">
                  <c:v>0.82</c:v>
                </c:pt>
                <c:pt idx="976">
                  <c:v>0.82099999999999995</c:v>
                </c:pt>
                <c:pt idx="977">
                  <c:v>0.82099999999999995</c:v>
                </c:pt>
                <c:pt idx="978">
                  <c:v>0.82099999999999995</c:v>
                </c:pt>
                <c:pt idx="979">
                  <c:v>0.82099999999999995</c:v>
                </c:pt>
                <c:pt idx="980">
                  <c:v>0.82099999999999995</c:v>
                </c:pt>
                <c:pt idx="981">
                  <c:v>0.82099999999999995</c:v>
                </c:pt>
                <c:pt idx="982">
                  <c:v>0.82199999999999995</c:v>
                </c:pt>
                <c:pt idx="983">
                  <c:v>0.82199999999999995</c:v>
                </c:pt>
                <c:pt idx="984">
                  <c:v>0.82199999999999995</c:v>
                </c:pt>
                <c:pt idx="985">
                  <c:v>0.82299999999999995</c:v>
                </c:pt>
                <c:pt idx="986">
                  <c:v>0.82399999999999995</c:v>
                </c:pt>
                <c:pt idx="987">
                  <c:v>0.82399999999999995</c:v>
                </c:pt>
                <c:pt idx="988">
                  <c:v>0.82399999999999995</c:v>
                </c:pt>
                <c:pt idx="989">
                  <c:v>0.82399999999999995</c:v>
                </c:pt>
                <c:pt idx="990">
                  <c:v>0.82399999999999995</c:v>
                </c:pt>
                <c:pt idx="991">
                  <c:v>0.82399999999999995</c:v>
                </c:pt>
                <c:pt idx="992">
                  <c:v>0.82399999999999995</c:v>
                </c:pt>
                <c:pt idx="993">
                  <c:v>0.82399999999999995</c:v>
                </c:pt>
                <c:pt idx="994">
                  <c:v>0.82399999999999995</c:v>
                </c:pt>
                <c:pt idx="995">
                  <c:v>0.82499999999999996</c:v>
                </c:pt>
                <c:pt idx="996">
                  <c:v>0.82499999999999996</c:v>
                </c:pt>
                <c:pt idx="997">
                  <c:v>0.82599999999999996</c:v>
                </c:pt>
                <c:pt idx="998">
                  <c:v>0.82599999999999996</c:v>
                </c:pt>
                <c:pt idx="999">
                  <c:v>0.82599999999999996</c:v>
                </c:pt>
                <c:pt idx="1000">
                  <c:v>0.82599999999999996</c:v>
                </c:pt>
                <c:pt idx="1001">
                  <c:v>0.82699999999999996</c:v>
                </c:pt>
                <c:pt idx="1002">
                  <c:v>0.82699999999999996</c:v>
                </c:pt>
                <c:pt idx="1003">
                  <c:v>0.82699999999999996</c:v>
                </c:pt>
                <c:pt idx="1004">
                  <c:v>0.82799999999999996</c:v>
                </c:pt>
                <c:pt idx="1005">
                  <c:v>0.82799999999999996</c:v>
                </c:pt>
                <c:pt idx="1006">
                  <c:v>0.82799999999999996</c:v>
                </c:pt>
                <c:pt idx="1007">
                  <c:v>0.82799999999999996</c:v>
                </c:pt>
                <c:pt idx="1008">
                  <c:v>0.82799999999999996</c:v>
                </c:pt>
                <c:pt idx="1009">
                  <c:v>0.82799999999999996</c:v>
                </c:pt>
                <c:pt idx="1010">
                  <c:v>0.82799999999999996</c:v>
                </c:pt>
                <c:pt idx="1011">
                  <c:v>0.82899999999999996</c:v>
                </c:pt>
                <c:pt idx="1012">
                  <c:v>0.83</c:v>
                </c:pt>
                <c:pt idx="1013">
                  <c:v>0.83</c:v>
                </c:pt>
                <c:pt idx="1014">
                  <c:v>0.83</c:v>
                </c:pt>
                <c:pt idx="1015">
                  <c:v>0.83</c:v>
                </c:pt>
                <c:pt idx="1016">
                  <c:v>0.83</c:v>
                </c:pt>
                <c:pt idx="1017">
                  <c:v>0.83099999999999996</c:v>
                </c:pt>
                <c:pt idx="1018">
                  <c:v>0.83099999999999996</c:v>
                </c:pt>
                <c:pt idx="1019">
                  <c:v>0.83099999999999996</c:v>
                </c:pt>
                <c:pt idx="1020">
                  <c:v>0.83099999999999996</c:v>
                </c:pt>
                <c:pt idx="1021">
                  <c:v>0.83199999999999996</c:v>
                </c:pt>
                <c:pt idx="1022">
                  <c:v>0.83199999999999996</c:v>
                </c:pt>
                <c:pt idx="1023">
                  <c:v>0.83199999999999996</c:v>
                </c:pt>
                <c:pt idx="1024">
                  <c:v>0.83299999999999996</c:v>
                </c:pt>
                <c:pt idx="1025">
                  <c:v>0.83299999999999996</c:v>
                </c:pt>
                <c:pt idx="1026">
                  <c:v>0.83299999999999996</c:v>
                </c:pt>
                <c:pt idx="1027">
                  <c:v>0.83299999999999996</c:v>
                </c:pt>
                <c:pt idx="1028">
                  <c:v>0.83299999999999996</c:v>
                </c:pt>
                <c:pt idx="1029">
                  <c:v>0.83299999999999996</c:v>
                </c:pt>
                <c:pt idx="1030">
                  <c:v>0.83299999999999996</c:v>
                </c:pt>
                <c:pt idx="1031">
                  <c:v>0.83299999999999996</c:v>
                </c:pt>
                <c:pt idx="1032">
                  <c:v>0.83299999999999996</c:v>
                </c:pt>
                <c:pt idx="1033">
                  <c:v>0.83299999999999996</c:v>
                </c:pt>
                <c:pt idx="1034">
                  <c:v>0.83399999999999996</c:v>
                </c:pt>
                <c:pt idx="1035">
                  <c:v>0.83399999999999996</c:v>
                </c:pt>
                <c:pt idx="1036">
                  <c:v>0.83399999999999996</c:v>
                </c:pt>
                <c:pt idx="1037">
                  <c:v>0.83399999999999996</c:v>
                </c:pt>
                <c:pt idx="1038">
                  <c:v>0.83399999999999996</c:v>
                </c:pt>
                <c:pt idx="1039">
                  <c:v>0.83399999999999996</c:v>
                </c:pt>
                <c:pt idx="1040">
                  <c:v>0.83499999999999996</c:v>
                </c:pt>
                <c:pt idx="1041">
                  <c:v>0.83499999999999996</c:v>
                </c:pt>
                <c:pt idx="1042">
                  <c:v>0.83499999999999996</c:v>
                </c:pt>
                <c:pt idx="1043">
                  <c:v>0.83499999999999996</c:v>
                </c:pt>
                <c:pt idx="1044">
                  <c:v>0.83599999999999997</c:v>
                </c:pt>
                <c:pt idx="1045">
                  <c:v>0.83599999999999997</c:v>
                </c:pt>
                <c:pt idx="1046">
                  <c:v>0.83599999999999997</c:v>
                </c:pt>
                <c:pt idx="1047">
                  <c:v>0.83599999999999997</c:v>
                </c:pt>
                <c:pt idx="1048">
                  <c:v>0.83599999999999997</c:v>
                </c:pt>
                <c:pt idx="1049">
                  <c:v>0.83599999999999997</c:v>
                </c:pt>
                <c:pt idx="1050">
                  <c:v>0.83599999999999997</c:v>
                </c:pt>
                <c:pt idx="1051">
                  <c:v>0.83699999999999997</c:v>
                </c:pt>
                <c:pt idx="1052">
                  <c:v>0.83699999999999997</c:v>
                </c:pt>
                <c:pt idx="1053">
                  <c:v>0.83699999999999997</c:v>
                </c:pt>
                <c:pt idx="1054">
                  <c:v>0.83799999999999997</c:v>
                </c:pt>
                <c:pt idx="1055">
                  <c:v>0.83799999999999997</c:v>
                </c:pt>
                <c:pt idx="1056">
                  <c:v>0.83799999999999997</c:v>
                </c:pt>
                <c:pt idx="1057">
                  <c:v>0.83799999999999997</c:v>
                </c:pt>
                <c:pt idx="1058">
                  <c:v>0.83799999999999997</c:v>
                </c:pt>
                <c:pt idx="1059">
                  <c:v>0.83799999999999997</c:v>
                </c:pt>
                <c:pt idx="1060">
                  <c:v>0.83799999999999997</c:v>
                </c:pt>
                <c:pt idx="1061">
                  <c:v>0.83899999999999997</c:v>
                </c:pt>
                <c:pt idx="1062">
                  <c:v>0.83899999999999997</c:v>
                </c:pt>
                <c:pt idx="1063">
                  <c:v>0.83899999999999997</c:v>
                </c:pt>
                <c:pt idx="1064">
                  <c:v>0.83899999999999997</c:v>
                </c:pt>
                <c:pt idx="1065">
                  <c:v>0.84</c:v>
                </c:pt>
                <c:pt idx="1066">
                  <c:v>0.84</c:v>
                </c:pt>
                <c:pt idx="1067">
                  <c:v>0.84</c:v>
                </c:pt>
                <c:pt idx="1068">
                  <c:v>0.84</c:v>
                </c:pt>
                <c:pt idx="1069">
                  <c:v>0.84</c:v>
                </c:pt>
                <c:pt idx="1070">
                  <c:v>0.84</c:v>
                </c:pt>
                <c:pt idx="1071">
                  <c:v>0.84099999999999997</c:v>
                </c:pt>
                <c:pt idx="1072">
                  <c:v>0.84099999999999997</c:v>
                </c:pt>
                <c:pt idx="1073">
                  <c:v>0.84099999999999997</c:v>
                </c:pt>
                <c:pt idx="1074">
                  <c:v>0.84099999999999997</c:v>
                </c:pt>
                <c:pt idx="1075">
                  <c:v>0.84199999999999997</c:v>
                </c:pt>
                <c:pt idx="1076">
                  <c:v>0.84199999999999997</c:v>
                </c:pt>
                <c:pt idx="1077">
                  <c:v>0.84199999999999997</c:v>
                </c:pt>
                <c:pt idx="1078">
                  <c:v>0.84199999999999997</c:v>
                </c:pt>
                <c:pt idx="1079">
                  <c:v>0.84199999999999997</c:v>
                </c:pt>
                <c:pt idx="1080">
                  <c:v>0.84299999999999997</c:v>
                </c:pt>
                <c:pt idx="1081">
                  <c:v>0.84299999999999997</c:v>
                </c:pt>
                <c:pt idx="1082">
                  <c:v>0.84299999999999997</c:v>
                </c:pt>
                <c:pt idx="1083">
                  <c:v>0.84399999999999997</c:v>
                </c:pt>
                <c:pt idx="1084">
                  <c:v>0.84399999999999997</c:v>
                </c:pt>
                <c:pt idx="1085">
                  <c:v>0.84399999999999997</c:v>
                </c:pt>
                <c:pt idx="1086">
                  <c:v>0.84499999999999997</c:v>
                </c:pt>
                <c:pt idx="1087">
                  <c:v>0.84499999999999997</c:v>
                </c:pt>
                <c:pt idx="1088">
                  <c:v>0.84499999999999997</c:v>
                </c:pt>
                <c:pt idx="1089">
                  <c:v>0.84499999999999997</c:v>
                </c:pt>
                <c:pt idx="1090">
                  <c:v>0.84499999999999997</c:v>
                </c:pt>
                <c:pt idx="1091">
                  <c:v>0.84599999999999997</c:v>
                </c:pt>
                <c:pt idx="1092">
                  <c:v>0.84599999999999997</c:v>
                </c:pt>
                <c:pt idx="1093">
                  <c:v>0.84599999999999997</c:v>
                </c:pt>
                <c:pt idx="1094">
                  <c:v>0.84599999999999997</c:v>
                </c:pt>
                <c:pt idx="1095">
                  <c:v>0.84699999999999998</c:v>
                </c:pt>
                <c:pt idx="1096">
                  <c:v>0.84699999999999998</c:v>
                </c:pt>
                <c:pt idx="1097">
                  <c:v>0.84699999999999998</c:v>
                </c:pt>
                <c:pt idx="1098">
                  <c:v>0.84699999999999998</c:v>
                </c:pt>
                <c:pt idx="1099">
                  <c:v>0.84699999999999998</c:v>
                </c:pt>
                <c:pt idx="1100">
                  <c:v>0.84699999999999998</c:v>
                </c:pt>
                <c:pt idx="1101">
                  <c:v>0.84699999999999998</c:v>
                </c:pt>
                <c:pt idx="1102">
                  <c:v>0.84799999999999998</c:v>
                </c:pt>
                <c:pt idx="1103">
                  <c:v>0.84799999999999998</c:v>
                </c:pt>
                <c:pt idx="1104">
                  <c:v>0.84799999999999998</c:v>
                </c:pt>
                <c:pt idx="1105">
                  <c:v>0.84799999999999998</c:v>
                </c:pt>
                <c:pt idx="1106">
                  <c:v>0.84799999999999998</c:v>
                </c:pt>
                <c:pt idx="1107">
                  <c:v>0.84799999999999998</c:v>
                </c:pt>
                <c:pt idx="1108">
                  <c:v>0.84799999999999998</c:v>
                </c:pt>
                <c:pt idx="1109">
                  <c:v>0.84799999999999998</c:v>
                </c:pt>
                <c:pt idx="1110">
                  <c:v>0.84899999999999998</c:v>
                </c:pt>
                <c:pt idx="1111">
                  <c:v>0.84899999999999998</c:v>
                </c:pt>
                <c:pt idx="1112">
                  <c:v>0.85</c:v>
                </c:pt>
                <c:pt idx="1113">
                  <c:v>0.85</c:v>
                </c:pt>
                <c:pt idx="1114">
                  <c:v>0.85</c:v>
                </c:pt>
                <c:pt idx="1115">
                  <c:v>0.85</c:v>
                </c:pt>
                <c:pt idx="1116">
                  <c:v>0.85</c:v>
                </c:pt>
                <c:pt idx="1117">
                  <c:v>0.85</c:v>
                </c:pt>
                <c:pt idx="1118">
                  <c:v>0.85099999999999998</c:v>
                </c:pt>
                <c:pt idx="1119">
                  <c:v>0.85099999999999998</c:v>
                </c:pt>
                <c:pt idx="1120">
                  <c:v>0.85099999999999998</c:v>
                </c:pt>
                <c:pt idx="1121">
                  <c:v>0.85099999999999998</c:v>
                </c:pt>
                <c:pt idx="1122">
                  <c:v>0.85099999999999998</c:v>
                </c:pt>
                <c:pt idx="1123">
                  <c:v>0.85099999999999998</c:v>
                </c:pt>
                <c:pt idx="1124">
                  <c:v>0.85099999999999998</c:v>
                </c:pt>
                <c:pt idx="1125">
                  <c:v>0.85199999999999998</c:v>
                </c:pt>
                <c:pt idx="1126">
                  <c:v>0.85199999999999998</c:v>
                </c:pt>
                <c:pt idx="1127">
                  <c:v>0.85199999999999998</c:v>
                </c:pt>
                <c:pt idx="1128">
                  <c:v>0.85199999999999998</c:v>
                </c:pt>
                <c:pt idx="1129">
                  <c:v>0.85199999999999998</c:v>
                </c:pt>
                <c:pt idx="1130">
                  <c:v>0.85299999999999998</c:v>
                </c:pt>
                <c:pt idx="1131">
                  <c:v>0.85299999999999998</c:v>
                </c:pt>
                <c:pt idx="1132">
                  <c:v>0.85299999999999998</c:v>
                </c:pt>
                <c:pt idx="1133">
                  <c:v>0.85299999999999998</c:v>
                </c:pt>
                <c:pt idx="1134">
                  <c:v>0.85399999999999998</c:v>
                </c:pt>
                <c:pt idx="1135">
                  <c:v>0.85399999999999998</c:v>
                </c:pt>
                <c:pt idx="1136">
                  <c:v>0.85499999999999998</c:v>
                </c:pt>
                <c:pt idx="1137">
                  <c:v>0.85499999999999998</c:v>
                </c:pt>
                <c:pt idx="1138">
                  <c:v>0.85499999999999998</c:v>
                </c:pt>
                <c:pt idx="1139">
                  <c:v>0.85499999999999998</c:v>
                </c:pt>
                <c:pt idx="1140">
                  <c:v>0.85499999999999998</c:v>
                </c:pt>
                <c:pt idx="1141">
                  <c:v>0.85499999999999998</c:v>
                </c:pt>
                <c:pt idx="1142">
                  <c:v>0.85499999999999998</c:v>
                </c:pt>
                <c:pt idx="1143">
                  <c:v>0.85599999999999998</c:v>
                </c:pt>
                <c:pt idx="1144">
                  <c:v>0.85599999999999998</c:v>
                </c:pt>
                <c:pt idx="1145">
                  <c:v>0.85599999999999998</c:v>
                </c:pt>
                <c:pt idx="1146">
                  <c:v>0.85599999999999998</c:v>
                </c:pt>
                <c:pt idx="1147">
                  <c:v>0.85599999999999998</c:v>
                </c:pt>
                <c:pt idx="1148">
                  <c:v>0.85699999999999998</c:v>
                </c:pt>
                <c:pt idx="1149">
                  <c:v>0.85699999999999998</c:v>
                </c:pt>
                <c:pt idx="1150">
                  <c:v>0.85699999999999998</c:v>
                </c:pt>
                <c:pt idx="1151">
                  <c:v>0.85699999999999998</c:v>
                </c:pt>
                <c:pt idx="1152">
                  <c:v>0.85699999999999998</c:v>
                </c:pt>
                <c:pt idx="1153">
                  <c:v>0.85699999999999998</c:v>
                </c:pt>
                <c:pt idx="1154">
                  <c:v>0.85699999999999998</c:v>
                </c:pt>
                <c:pt idx="1155">
                  <c:v>0.85699999999999998</c:v>
                </c:pt>
                <c:pt idx="1156">
                  <c:v>0.85699999999999998</c:v>
                </c:pt>
                <c:pt idx="1157">
                  <c:v>0.85699999999999998</c:v>
                </c:pt>
                <c:pt idx="1158">
                  <c:v>0.85799999999999998</c:v>
                </c:pt>
                <c:pt idx="1159">
                  <c:v>0.85799999999999998</c:v>
                </c:pt>
                <c:pt idx="1160">
                  <c:v>0.85799999999999998</c:v>
                </c:pt>
                <c:pt idx="1161">
                  <c:v>0.85899999999999999</c:v>
                </c:pt>
                <c:pt idx="1162">
                  <c:v>0.85899999999999999</c:v>
                </c:pt>
                <c:pt idx="1163">
                  <c:v>0.86</c:v>
                </c:pt>
                <c:pt idx="1164">
                  <c:v>0.86</c:v>
                </c:pt>
                <c:pt idx="1165">
                  <c:v>0.86</c:v>
                </c:pt>
                <c:pt idx="1166">
                  <c:v>0.86099999999999999</c:v>
                </c:pt>
                <c:pt idx="1167">
                  <c:v>0.86099999999999999</c:v>
                </c:pt>
                <c:pt idx="1168">
                  <c:v>0.86099999999999999</c:v>
                </c:pt>
                <c:pt idx="1169">
                  <c:v>0.86099999999999999</c:v>
                </c:pt>
                <c:pt idx="1170">
                  <c:v>0.86199999999999999</c:v>
                </c:pt>
                <c:pt idx="1171">
                  <c:v>0.86199999999999999</c:v>
                </c:pt>
                <c:pt idx="1172">
                  <c:v>0.86199999999999999</c:v>
                </c:pt>
                <c:pt idx="1173">
                  <c:v>0.86199999999999999</c:v>
                </c:pt>
                <c:pt idx="1174">
                  <c:v>0.86199999999999999</c:v>
                </c:pt>
                <c:pt idx="1175">
                  <c:v>0.86199999999999999</c:v>
                </c:pt>
                <c:pt idx="1176">
                  <c:v>0.86199999999999999</c:v>
                </c:pt>
                <c:pt idx="1177">
                  <c:v>0.86199999999999999</c:v>
                </c:pt>
                <c:pt idx="1178">
                  <c:v>0.86299999999999999</c:v>
                </c:pt>
                <c:pt idx="1179">
                  <c:v>0.86299999999999999</c:v>
                </c:pt>
                <c:pt idx="1180">
                  <c:v>0.86299999999999999</c:v>
                </c:pt>
                <c:pt idx="1181">
                  <c:v>0.86299999999999999</c:v>
                </c:pt>
                <c:pt idx="1182">
                  <c:v>0.86299999999999999</c:v>
                </c:pt>
                <c:pt idx="1183">
                  <c:v>0.86299999999999999</c:v>
                </c:pt>
                <c:pt idx="1184">
                  <c:v>0.86399999999999999</c:v>
                </c:pt>
                <c:pt idx="1185">
                  <c:v>0.86399999999999999</c:v>
                </c:pt>
                <c:pt idx="1186">
                  <c:v>0.86499999999999999</c:v>
                </c:pt>
                <c:pt idx="1187">
                  <c:v>0.86499999999999999</c:v>
                </c:pt>
                <c:pt idx="1188">
                  <c:v>0.86599999999999999</c:v>
                </c:pt>
                <c:pt idx="1189">
                  <c:v>0.86699999999999999</c:v>
                </c:pt>
                <c:pt idx="1190">
                  <c:v>0.86699999999999999</c:v>
                </c:pt>
                <c:pt idx="1191">
                  <c:v>0.86699999999999999</c:v>
                </c:pt>
                <c:pt idx="1192">
                  <c:v>0.86799999999999999</c:v>
                </c:pt>
                <c:pt idx="1193">
                  <c:v>0.86799999999999999</c:v>
                </c:pt>
                <c:pt idx="1194">
                  <c:v>0.86799999999999999</c:v>
                </c:pt>
                <c:pt idx="1195">
                  <c:v>0.86799999999999999</c:v>
                </c:pt>
                <c:pt idx="1196">
                  <c:v>0.86799999999999999</c:v>
                </c:pt>
                <c:pt idx="1197">
                  <c:v>0.86899999999999999</c:v>
                </c:pt>
                <c:pt idx="1198">
                  <c:v>0.86899999999999999</c:v>
                </c:pt>
                <c:pt idx="1199">
                  <c:v>0.86899999999999999</c:v>
                </c:pt>
                <c:pt idx="1200">
                  <c:v>0.86899999999999999</c:v>
                </c:pt>
                <c:pt idx="1201">
                  <c:v>0.86899999999999999</c:v>
                </c:pt>
                <c:pt idx="1202">
                  <c:v>0.86899999999999999</c:v>
                </c:pt>
                <c:pt idx="1203">
                  <c:v>0.86899999999999999</c:v>
                </c:pt>
                <c:pt idx="1204">
                  <c:v>0.87</c:v>
                </c:pt>
                <c:pt idx="1205">
                  <c:v>0.87</c:v>
                </c:pt>
                <c:pt idx="1206">
                  <c:v>0.87</c:v>
                </c:pt>
                <c:pt idx="1207">
                  <c:v>0.87</c:v>
                </c:pt>
                <c:pt idx="1208">
                  <c:v>0.871</c:v>
                </c:pt>
                <c:pt idx="1209">
                  <c:v>0.871</c:v>
                </c:pt>
                <c:pt idx="1210">
                  <c:v>0.871</c:v>
                </c:pt>
                <c:pt idx="1211">
                  <c:v>0.871</c:v>
                </c:pt>
                <c:pt idx="1212">
                  <c:v>0.871</c:v>
                </c:pt>
                <c:pt idx="1213">
                  <c:v>0.872</c:v>
                </c:pt>
                <c:pt idx="1214">
                  <c:v>0.872</c:v>
                </c:pt>
                <c:pt idx="1215">
                  <c:v>0.872</c:v>
                </c:pt>
                <c:pt idx="1216">
                  <c:v>0.872</c:v>
                </c:pt>
                <c:pt idx="1217">
                  <c:v>0.873</c:v>
                </c:pt>
                <c:pt idx="1218">
                  <c:v>0.873</c:v>
                </c:pt>
                <c:pt idx="1219">
                  <c:v>0.873</c:v>
                </c:pt>
                <c:pt idx="1220">
                  <c:v>0.873</c:v>
                </c:pt>
                <c:pt idx="1221">
                  <c:v>0.874</c:v>
                </c:pt>
                <c:pt idx="1222">
                  <c:v>0.874</c:v>
                </c:pt>
                <c:pt idx="1223">
                  <c:v>0.874</c:v>
                </c:pt>
                <c:pt idx="1224">
                  <c:v>0.875</c:v>
                </c:pt>
                <c:pt idx="1225">
                  <c:v>0.875</c:v>
                </c:pt>
                <c:pt idx="1226">
                  <c:v>0.875</c:v>
                </c:pt>
                <c:pt idx="1227">
                  <c:v>0.875</c:v>
                </c:pt>
                <c:pt idx="1228">
                  <c:v>0.875</c:v>
                </c:pt>
                <c:pt idx="1229">
                  <c:v>0.875</c:v>
                </c:pt>
                <c:pt idx="1230">
                  <c:v>0.876</c:v>
                </c:pt>
                <c:pt idx="1231">
                  <c:v>0.877</c:v>
                </c:pt>
                <c:pt idx="1232">
                  <c:v>0.877</c:v>
                </c:pt>
                <c:pt idx="1233">
                  <c:v>0.877</c:v>
                </c:pt>
                <c:pt idx="1234">
                  <c:v>0.877</c:v>
                </c:pt>
                <c:pt idx="1235">
                  <c:v>0.877</c:v>
                </c:pt>
                <c:pt idx="1236">
                  <c:v>0.877</c:v>
                </c:pt>
                <c:pt idx="1237">
                  <c:v>0.877</c:v>
                </c:pt>
                <c:pt idx="1238">
                  <c:v>0.877</c:v>
                </c:pt>
                <c:pt idx="1239">
                  <c:v>0.877</c:v>
                </c:pt>
                <c:pt idx="1240">
                  <c:v>0.877</c:v>
                </c:pt>
                <c:pt idx="1241">
                  <c:v>0.878</c:v>
                </c:pt>
                <c:pt idx="1242">
                  <c:v>0.878</c:v>
                </c:pt>
                <c:pt idx="1243">
                  <c:v>0.878</c:v>
                </c:pt>
                <c:pt idx="1244">
                  <c:v>0.878</c:v>
                </c:pt>
                <c:pt idx="1245">
                  <c:v>0.879</c:v>
                </c:pt>
                <c:pt idx="1246">
                  <c:v>0.879</c:v>
                </c:pt>
                <c:pt idx="1247">
                  <c:v>0.879</c:v>
                </c:pt>
                <c:pt idx="1248">
                  <c:v>0.879</c:v>
                </c:pt>
                <c:pt idx="1249">
                  <c:v>0.88</c:v>
                </c:pt>
                <c:pt idx="1250">
                  <c:v>0.88</c:v>
                </c:pt>
                <c:pt idx="1251">
                  <c:v>0.88</c:v>
                </c:pt>
                <c:pt idx="1252">
                  <c:v>0.88</c:v>
                </c:pt>
                <c:pt idx="1253">
                  <c:v>0.88100000000000001</c:v>
                </c:pt>
                <c:pt idx="1254">
                  <c:v>0.88100000000000001</c:v>
                </c:pt>
                <c:pt idx="1255">
                  <c:v>0.88100000000000001</c:v>
                </c:pt>
                <c:pt idx="1256">
                  <c:v>0.88100000000000001</c:v>
                </c:pt>
                <c:pt idx="1257">
                  <c:v>0.88100000000000001</c:v>
                </c:pt>
                <c:pt idx="1258">
                  <c:v>0.88100000000000001</c:v>
                </c:pt>
                <c:pt idx="1259">
                  <c:v>0.88100000000000001</c:v>
                </c:pt>
                <c:pt idx="1260">
                  <c:v>0.88100000000000001</c:v>
                </c:pt>
                <c:pt idx="1261">
                  <c:v>0.88100000000000001</c:v>
                </c:pt>
                <c:pt idx="1262">
                  <c:v>0.88100000000000001</c:v>
                </c:pt>
                <c:pt idx="1263">
                  <c:v>0.88200000000000001</c:v>
                </c:pt>
                <c:pt idx="1264">
                  <c:v>0.88200000000000001</c:v>
                </c:pt>
                <c:pt idx="1265">
                  <c:v>0.88200000000000001</c:v>
                </c:pt>
                <c:pt idx="1266">
                  <c:v>0.88200000000000001</c:v>
                </c:pt>
                <c:pt idx="1267">
                  <c:v>0.88200000000000001</c:v>
                </c:pt>
                <c:pt idx="1268">
                  <c:v>0.88200000000000001</c:v>
                </c:pt>
                <c:pt idx="1269">
                  <c:v>0.88200000000000001</c:v>
                </c:pt>
                <c:pt idx="1270">
                  <c:v>0.88200000000000001</c:v>
                </c:pt>
                <c:pt idx="1271">
                  <c:v>0.88300000000000001</c:v>
                </c:pt>
                <c:pt idx="1272">
                  <c:v>0.88300000000000001</c:v>
                </c:pt>
                <c:pt idx="1273">
                  <c:v>0.88300000000000001</c:v>
                </c:pt>
                <c:pt idx="1274">
                  <c:v>0.88300000000000001</c:v>
                </c:pt>
                <c:pt idx="1275">
                  <c:v>0.88300000000000001</c:v>
                </c:pt>
                <c:pt idx="1276">
                  <c:v>0.88300000000000001</c:v>
                </c:pt>
                <c:pt idx="1277">
                  <c:v>0.88300000000000001</c:v>
                </c:pt>
                <c:pt idx="1278">
                  <c:v>0.88400000000000001</c:v>
                </c:pt>
                <c:pt idx="1279">
                  <c:v>0.88400000000000001</c:v>
                </c:pt>
                <c:pt idx="1280">
                  <c:v>0.88400000000000001</c:v>
                </c:pt>
                <c:pt idx="1281">
                  <c:v>0.88400000000000001</c:v>
                </c:pt>
                <c:pt idx="1282">
                  <c:v>0.88500000000000001</c:v>
                </c:pt>
                <c:pt idx="1283">
                  <c:v>0.88500000000000001</c:v>
                </c:pt>
                <c:pt idx="1284">
                  <c:v>0.88500000000000001</c:v>
                </c:pt>
                <c:pt idx="1285">
                  <c:v>0.88500000000000001</c:v>
                </c:pt>
                <c:pt idx="1286">
                  <c:v>0.88500000000000001</c:v>
                </c:pt>
                <c:pt idx="1287">
                  <c:v>0.88500000000000001</c:v>
                </c:pt>
                <c:pt idx="1288">
                  <c:v>0.88600000000000001</c:v>
                </c:pt>
                <c:pt idx="1289">
                  <c:v>0.88600000000000001</c:v>
                </c:pt>
                <c:pt idx="1290">
                  <c:v>0.88600000000000001</c:v>
                </c:pt>
                <c:pt idx="1291">
                  <c:v>0.88600000000000001</c:v>
                </c:pt>
                <c:pt idx="1292">
                  <c:v>0.88600000000000001</c:v>
                </c:pt>
                <c:pt idx="1293">
                  <c:v>0.88700000000000001</c:v>
                </c:pt>
                <c:pt idx="1294">
                  <c:v>0.88700000000000001</c:v>
                </c:pt>
                <c:pt idx="1295">
                  <c:v>0.88700000000000001</c:v>
                </c:pt>
                <c:pt idx="1296">
                  <c:v>0.88700000000000001</c:v>
                </c:pt>
                <c:pt idx="1297">
                  <c:v>0.88800000000000001</c:v>
                </c:pt>
                <c:pt idx="1298">
                  <c:v>0.88800000000000001</c:v>
                </c:pt>
                <c:pt idx="1299">
                  <c:v>0.88800000000000001</c:v>
                </c:pt>
                <c:pt idx="1300">
                  <c:v>0.88800000000000001</c:v>
                </c:pt>
                <c:pt idx="1301">
                  <c:v>0.88800000000000001</c:v>
                </c:pt>
                <c:pt idx="1302">
                  <c:v>0.88800000000000001</c:v>
                </c:pt>
                <c:pt idx="1303">
                  <c:v>0.88800000000000001</c:v>
                </c:pt>
                <c:pt idx="1304">
                  <c:v>0.88800000000000001</c:v>
                </c:pt>
                <c:pt idx="1305">
                  <c:v>0.88800000000000001</c:v>
                </c:pt>
                <c:pt idx="1306">
                  <c:v>0.88800000000000001</c:v>
                </c:pt>
                <c:pt idx="1307">
                  <c:v>0.88900000000000001</c:v>
                </c:pt>
                <c:pt idx="1308">
                  <c:v>0.88900000000000001</c:v>
                </c:pt>
                <c:pt idx="1309">
                  <c:v>0.88900000000000001</c:v>
                </c:pt>
                <c:pt idx="1310">
                  <c:v>0.88900000000000001</c:v>
                </c:pt>
                <c:pt idx="1311">
                  <c:v>0.88900000000000001</c:v>
                </c:pt>
                <c:pt idx="1312">
                  <c:v>0.88900000000000001</c:v>
                </c:pt>
                <c:pt idx="1313">
                  <c:v>0.88900000000000001</c:v>
                </c:pt>
                <c:pt idx="1314">
                  <c:v>0.88900000000000001</c:v>
                </c:pt>
                <c:pt idx="1315">
                  <c:v>0.89</c:v>
                </c:pt>
                <c:pt idx="1316">
                  <c:v>0.89</c:v>
                </c:pt>
                <c:pt idx="1317">
                  <c:v>0.89</c:v>
                </c:pt>
                <c:pt idx="1318">
                  <c:v>0.89100000000000001</c:v>
                </c:pt>
                <c:pt idx="1319">
                  <c:v>0.89100000000000001</c:v>
                </c:pt>
                <c:pt idx="1320">
                  <c:v>0.89100000000000001</c:v>
                </c:pt>
                <c:pt idx="1321">
                  <c:v>0.89100000000000001</c:v>
                </c:pt>
                <c:pt idx="1322">
                  <c:v>0.89100000000000001</c:v>
                </c:pt>
                <c:pt idx="1323">
                  <c:v>0.89100000000000001</c:v>
                </c:pt>
                <c:pt idx="1324">
                  <c:v>0.89200000000000002</c:v>
                </c:pt>
                <c:pt idx="1325">
                  <c:v>0.89200000000000002</c:v>
                </c:pt>
                <c:pt idx="1326">
                  <c:v>0.89200000000000002</c:v>
                </c:pt>
                <c:pt idx="1327">
                  <c:v>0.89200000000000002</c:v>
                </c:pt>
                <c:pt idx="1328">
                  <c:v>0.89300000000000002</c:v>
                </c:pt>
                <c:pt idx="1329">
                  <c:v>0.89400000000000002</c:v>
                </c:pt>
                <c:pt idx="1330">
                  <c:v>0.89400000000000002</c:v>
                </c:pt>
                <c:pt idx="1331">
                  <c:v>0.89400000000000002</c:v>
                </c:pt>
                <c:pt idx="1332">
                  <c:v>0.89500000000000002</c:v>
                </c:pt>
                <c:pt idx="1333">
                  <c:v>0.89500000000000002</c:v>
                </c:pt>
                <c:pt idx="1334">
                  <c:v>0.89600000000000002</c:v>
                </c:pt>
                <c:pt idx="1335">
                  <c:v>0.89600000000000002</c:v>
                </c:pt>
                <c:pt idx="1336">
                  <c:v>0.89600000000000002</c:v>
                </c:pt>
                <c:pt idx="1337">
                  <c:v>0.89700000000000002</c:v>
                </c:pt>
                <c:pt idx="1338">
                  <c:v>0.89700000000000002</c:v>
                </c:pt>
                <c:pt idx="1339">
                  <c:v>0.89700000000000002</c:v>
                </c:pt>
                <c:pt idx="1340">
                  <c:v>0.89700000000000002</c:v>
                </c:pt>
                <c:pt idx="1341">
                  <c:v>0.89700000000000002</c:v>
                </c:pt>
                <c:pt idx="1342">
                  <c:v>0.89700000000000002</c:v>
                </c:pt>
                <c:pt idx="1343">
                  <c:v>0.89700000000000002</c:v>
                </c:pt>
                <c:pt idx="1344">
                  <c:v>0.89700000000000002</c:v>
                </c:pt>
                <c:pt idx="1345">
                  <c:v>0.89800000000000002</c:v>
                </c:pt>
                <c:pt idx="1346">
                  <c:v>0.89800000000000002</c:v>
                </c:pt>
                <c:pt idx="1347">
                  <c:v>0.89800000000000002</c:v>
                </c:pt>
                <c:pt idx="1348">
                  <c:v>0.89900000000000002</c:v>
                </c:pt>
                <c:pt idx="1349">
                  <c:v>0.89900000000000002</c:v>
                </c:pt>
                <c:pt idx="1350">
                  <c:v>0.9</c:v>
                </c:pt>
                <c:pt idx="1351">
                  <c:v>0.9</c:v>
                </c:pt>
                <c:pt idx="1352">
                  <c:v>0.9</c:v>
                </c:pt>
                <c:pt idx="1353">
                  <c:v>0.9</c:v>
                </c:pt>
                <c:pt idx="1354">
                  <c:v>0.9</c:v>
                </c:pt>
                <c:pt idx="1355">
                  <c:v>0.9</c:v>
                </c:pt>
                <c:pt idx="1356">
                  <c:v>0.9</c:v>
                </c:pt>
                <c:pt idx="1357">
                  <c:v>0.9</c:v>
                </c:pt>
                <c:pt idx="1358">
                  <c:v>0.9</c:v>
                </c:pt>
                <c:pt idx="1359">
                  <c:v>0.9</c:v>
                </c:pt>
                <c:pt idx="1360">
                  <c:v>0.9</c:v>
                </c:pt>
                <c:pt idx="1361">
                  <c:v>0.90100000000000002</c:v>
                </c:pt>
                <c:pt idx="1362">
                  <c:v>0.90100000000000002</c:v>
                </c:pt>
                <c:pt idx="1363">
                  <c:v>0.90100000000000002</c:v>
                </c:pt>
                <c:pt idx="1364">
                  <c:v>0.90100000000000002</c:v>
                </c:pt>
                <c:pt idx="1365">
                  <c:v>0.90200000000000002</c:v>
                </c:pt>
                <c:pt idx="1366">
                  <c:v>0.90200000000000002</c:v>
                </c:pt>
                <c:pt idx="1367">
                  <c:v>0.90200000000000002</c:v>
                </c:pt>
                <c:pt idx="1368">
                  <c:v>0.90200000000000002</c:v>
                </c:pt>
                <c:pt idx="1369">
                  <c:v>0.90300000000000002</c:v>
                </c:pt>
                <c:pt idx="1370">
                  <c:v>0.90300000000000002</c:v>
                </c:pt>
                <c:pt idx="1371">
                  <c:v>0.90300000000000002</c:v>
                </c:pt>
                <c:pt idx="1372">
                  <c:v>0.90300000000000002</c:v>
                </c:pt>
                <c:pt idx="1373">
                  <c:v>0.90300000000000002</c:v>
                </c:pt>
                <c:pt idx="1374">
                  <c:v>0.90400000000000003</c:v>
                </c:pt>
                <c:pt idx="1375">
                  <c:v>0.90400000000000003</c:v>
                </c:pt>
                <c:pt idx="1376">
                  <c:v>0.90400000000000003</c:v>
                </c:pt>
                <c:pt idx="1377">
                  <c:v>0.90400000000000003</c:v>
                </c:pt>
                <c:pt idx="1378">
                  <c:v>0.90400000000000003</c:v>
                </c:pt>
                <c:pt idx="1379">
                  <c:v>0.90400000000000003</c:v>
                </c:pt>
                <c:pt idx="1380">
                  <c:v>0.90400000000000003</c:v>
                </c:pt>
                <c:pt idx="1381">
                  <c:v>0.90500000000000003</c:v>
                </c:pt>
                <c:pt idx="1382">
                  <c:v>0.90500000000000003</c:v>
                </c:pt>
                <c:pt idx="1383">
                  <c:v>0.90500000000000003</c:v>
                </c:pt>
                <c:pt idx="1384">
                  <c:v>0.90500000000000003</c:v>
                </c:pt>
                <c:pt idx="1385">
                  <c:v>0.90600000000000003</c:v>
                </c:pt>
                <c:pt idx="1386">
                  <c:v>0.90700000000000003</c:v>
                </c:pt>
                <c:pt idx="1387">
                  <c:v>0.90800000000000003</c:v>
                </c:pt>
                <c:pt idx="1388">
                  <c:v>0.90800000000000003</c:v>
                </c:pt>
                <c:pt idx="1389">
                  <c:v>0.90800000000000003</c:v>
                </c:pt>
                <c:pt idx="1390">
                  <c:v>0.90800000000000003</c:v>
                </c:pt>
                <c:pt idx="1391">
                  <c:v>0.90900000000000003</c:v>
                </c:pt>
                <c:pt idx="1392">
                  <c:v>0.90900000000000003</c:v>
                </c:pt>
                <c:pt idx="1393">
                  <c:v>0.90900000000000003</c:v>
                </c:pt>
                <c:pt idx="1394">
                  <c:v>0.90900000000000003</c:v>
                </c:pt>
                <c:pt idx="1395">
                  <c:v>0.91</c:v>
                </c:pt>
                <c:pt idx="1396">
                  <c:v>0.91</c:v>
                </c:pt>
                <c:pt idx="1397">
                  <c:v>0.91</c:v>
                </c:pt>
                <c:pt idx="1398">
                  <c:v>0.91</c:v>
                </c:pt>
                <c:pt idx="1399">
                  <c:v>0.91100000000000003</c:v>
                </c:pt>
                <c:pt idx="1400">
                  <c:v>0.91100000000000003</c:v>
                </c:pt>
                <c:pt idx="1401">
                  <c:v>0.91100000000000003</c:v>
                </c:pt>
                <c:pt idx="1402">
                  <c:v>0.91200000000000003</c:v>
                </c:pt>
                <c:pt idx="1403">
                  <c:v>0.91200000000000003</c:v>
                </c:pt>
                <c:pt idx="1404">
                  <c:v>0.91300000000000003</c:v>
                </c:pt>
                <c:pt idx="1405">
                  <c:v>0.91300000000000003</c:v>
                </c:pt>
                <c:pt idx="1406">
                  <c:v>0.91300000000000003</c:v>
                </c:pt>
                <c:pt idx="1407">
                  <c:v>0.91300000000000003</c:v>
                </c:pt>
                <c:pt idx="1408">
                  <c:v>0.91300000000000003</c:v>
                </c:pt>
                <c:pt idx="1409">
                  <c:v>0.91300000000000003</c:v>
                </c:pt>
                <c:pt idx="1410">
                  <c:v>0.91300000000000003</c:v>
                </c:pt>
                <c:pt idx="1411">
                  <c:v>0.91300000000000003</c:v>
                </c:pt>
                <c:pt idx="1412">
                  <c:v>0.91300000000000003</c:v>
                </c:pt>
                <c:pt idx="1413">
                  <c:v>0.91500000000000004</c:v>
                </c:pt>
                <c:pt idx="1414">
                  <c:v>0.91500000000000004</c:v>
                </c:pt>
                <c:pt idx="1415">
                  <c:v>0.91500000000000004</c:v>
                </c:pt>
                <c:pt idx="1416">
                  <c:v>0.91500000000000004</c:v>
                </c:pt>
                <c:pt idx="1417">
                  <c:v>0.91500000000000004</c:v>
                </c:pt>
                <c:pt idx="1418">
                  <c:v>0.91500000000000004</c:v>
                </c:pt>
                <c:pt idx="1419">
                  <c:v>0.91600000000000004</c:v>
                </c:pt>
                <c:pt idx="1420">
                  <c:v>0.91600000000000004</c:v>
                </c:pt>
                <c:pt idx="1421">
                  <c:v>0.91600000000000004</c:v>
                </c:pt>
                <c:pt idx="1422">
                  <c:v>0.91700000000000004</c:v>
                </c:pt>
                <c:pt idx="1423">
                  <c:v>0.91700000000000004</c:v>
                </c:pt>
                <c:pt idx="1424">
                  <c:v>0.91700000000000004</c:v>
                </c:pt>
                <c:pt idx="1425">
                  <c:v>0.91700000000000004</c:v>
                </c:pt>
                <c:pt idx="1426">
                  <c:v>0.91700000000000004</c:v>
                </c:pt>
                <c:pt idx="1427">
                  <c:v>0.91700000000000004</c:v>
                </c:pt>
                <c:pt idx="1428">
                  <c:v>0.91700000000000004</c:v>
                </c:pt>
                <c:pt idx="1429">
                  <c:v>0.91700000000000004</c:v>
                </c:pt>
                <c:pt idx="1430">
                  <c:v>0.91800000000000004</c:v>
                </c:pt>
                <c:pt idx="1431">
                  <c:v>0.91800000000000004</c:v>
                </c:pt>
                <c:pt idx="1432">
                  <c:v>0.91800000000000004</c:v>
                </c:pt>
                <c:pt idx="1433">
                  <c:v>0.91800000000000004</c:v>
                </c:pt>
                <c:pt idx="1434">
                  <c:v>0.91800000000000004</c:v>
                </c:pt>
                <c:pt idx="1435">
                  <c:v>0.91900000000000004</c:v>
                </c:pt>
                <c:pt idx="1436">
                  <c:v>0.91900000000000004</c:v>
                </c:pt>
                <c:pt idx="1437">
                  <c:v>0.91900000000000004</c:v>
                </c:pt>
                <c:pt idx="1438">
                  <c:v>0.91900000000000004</c:v>
                </c:pt>
                <c:pt idx="1439">
                  <c:v>0.91900000000000004</c:v>
                </c:pt>
                <c:pt idx="1440">
                  <c:v>0.91900000000000004</c:v>
                </c:pt>
                <c:pt idx="1441">
                  <c:v>0.91900000000000004</c:v>
                </c:pt>
                <c:pt idx="1442">
                  <c:v>0.92</c:v>
                </c:pt>
                <c:pt idx="1443">
                  <c:v>0.92</c:v>
                </c:pt>
                <c:pt idx="1444">
                  <c:v>0.92</c:v>
                </c:pt>
                <c:pt idx="1445">
                  <c:v>0.92100000000000004</c:v>
                </c:pt>
                <c:pt idx="1446">
                  <c:v>0.92200000000000004</c:v>
                </c:pt>
                <c:pt idx="1447">
                  <c:v>0.92200000000000004</c:v>
                </c:pt>
                <c:pt idx="1448">
                  <c:v>0.92200000000000004</c:v>
                </c:pt>
                <c:pt idx="1449">
                  <c:v>0.92200000000000004</c:v>
                </c:pt>
                <c:pt idx="1450">
                  <c:v>0.92200000000000004</c:v>
                </c:pt>
                <c:pt idx="1451">
                  <c:v>0.92200000000000004</c:v>
                </c:pt>
                <c:pt idx="1452">
                  <c:v>0.92200000000000004</c:v>
                </c:pt>
                <c:pt idx="1453">
                  <c:v>0.92200000000000004</c:v>
                </c:pt>
                <c:pt idx="1454">
                  <c:v>0.92300000000000004</c:v>
                </c:pt>
                <c:pt idx="1455">
                  <c:v>0.92300000000000004</c:v>
                </c:pt>
                <c:pt idx="1456">
                  <c:v>0.92300000000000004</c:v>
                </c:pt>
                <c:pt idx="1457">
                  <c:v>0.92300000000000004</c:v>
                </c:pt>
                <c:pt idx="1458">
                  <c:v>0.92300000000000004</c:v>
                </c:pt>
                <c:pt idx="1459">
                  <c:v>0.92300000000000004</c:v>
                </c:pt>
                <c:pt idx="1460">
                  <c:v>0.92300000000000004</c:v>
                </c:pt>
                <c:pt idx="1461">
                  <c:v>0.92300000000000004</c:v>
                </c:pt>
                <c:pt idx="1462">
                  <c:v>0.92400000000000004</c:v>
                </c:pt>
                <c:pt idx="1463">
                  <c:v>0.92400000000000004</c:v>
                </c:pt>
                <c:pt idx="1464">
                  <c:v>0.92400000000000004</c:v>
                </c:pt>
                <c:pt idx="1465">
                  <c:v>0.92400000000000004</c:v>
                </c:pt>
                <c:pt idx="1466">
                  <c:v>0.92400000000000004</c:v>
                </c:pt>
                <c:pt idx="1467">
                  <c:v>0.92400000000000004</c:v>
                </c:pt>
                <c:pt idx="1468">
                  <c:v>0.92500000000000004</c:v>
                </c:pt>
                <c:pt idx="1469">
                  <c:v>0.92500000000000004</c:v>
                </c:pt>
                <c:pt idx="1470">
                  <c:v>0.92500000000000004</c:v>
                </c:pt>
                <c:pt idx="1471">
                  <c:v>0.92500000000000004</c:v>
                </c:pt>
                <c:pt idx="1472">
                  <c:v>0.92500000000000004</c:v>
                </c:pt>
                <c:pt idx="1473">
                  <c:v>0.92500000000000004</c:v>
                </c:pt>
                <c:pt idx="1474">
                  <c:v>0.92600000000000005</c:v>
                </c:pt>
                <c:pt idx="1475">
                  <c:v>0.92600000000000005</c:v>
                </c:pt>
                <c:pt idx="1476">
                  <c:v>0.92600000000000005</c:v>
                </c:pt>
                <c:pt idx="1477">
                  <c:v>0.92600000000000005</c:v>
                </c:pt>
                <c:pt idx="1478">
                  <c:v>0.92600000000000005</c:v>
                </c:pt>
                <c:pt idx="1479">
                  <c:v>0.92600000000000005</c:v>
                </c:pt>
                <c:pt idx="1480">
                  <c:v>0.92600000000000005</c:v>
                </c:pt>
                <c:pt idx="1481">
                  <c:v>0.92800000000000005</c:v>
                </c:pt>
                <c:pt idx="1482">
                  <c:v>0.92800000000000005</c:v>
                </c:pt>
                <c:pt idx="1483">
                  <c:v>0.92900000000000005</c:v>
                </c:pt>
                <c:pt idx="1484">
                  <c:v>0.92900000000000005</c:v>
                </c:pt>
                <c:pt idx="1485">
                  <c:v>0.92900000000000005</c:v>
                </c:pt>
                <c:pt idx="1486">
                  <c:v>0.92900000000000005</c:v>
                </c:pt>
                <c:pt idx="1487">
                  <c:v>0.92900000000000005</c:v>
                </c:pt>
                <c:pt idx="1488">
                  <c:v>0.92900000000000005</c:v>
                </c:pt>
                <c:pt idx="1489">
                  <c:v>0.92900000000000005</c:v>
                </c:pt>
                <c:pt idx="1490">
                  <c:v>0.92900000000000005</c:v>
                </c:pt>
                <c:pt idx="1491">
                  <c:v>0.93</c:v>
                </c:pt>
                <c:pt idx="1492">
                  <c:v>0.93</c:v>
                </c:pt>
                <c:pt idx="1493">
                  <c:v>0.93</c:v>
                </c:pt>
                <c:pt idx="1494">
                  <c:v>0.93100000000000005</c:v>
                </c:pt>
                <c:pt idx="1495">
                  <c:v>0.93100000000000005</c:v>
                </c:pt>
                <c:pt idx="1496">
                  <c:v>0.93100000000000005</c:v>
                </c:pt>
                <c:pt idx="1497">
                  <c:v>0.93100000000000005</c:v>
                </c:pt>
                <c:pt idx="1498">
                  <c:v>0.93100000000000005</c:v>
                </c:pt>
                <c:pt idx="1499">
                  <c:v>0.93100000000000005</c:v>
                </c:pt>
                <c:pt idx="1500">
                  <c:v>0.93100000000000005</c:v>
                </c:pt>
                <c:pt idx="1501">
                  <c:v>0.93200000000000005</c:v>
                </c:pt>
                <c:pt idx="1502">
                  <c:v>0.93200000000000005</c:v>
                </c:pt>
                <c:pt idx="1503">
                  <c:v>0.93200000000000005</c:v>
                </c:pt>
                <c:pt idx="1504">
                  <c:v>0.93200000000000005</c:v>
                </c:pt>
                <c:pt idx="1505">
                  <c:v>0.93300000000000005</c:v>
                </c:pt>
                <c:pt idx="1506">
                  <c:v>0.93300000000000005</c:v>
                </c:pt>
                <c:pt idx="1507">
                  <c:v>0.93300000000000005</c:v>
                </c:pt>
                <c:pt idx="1508">
                  <c:v>0.93300000000000005</c:v>
                </c:pt>
                <c:pt idx="1509">
                  <c:v>0.93300000000000005</c:v>
                </c:pt>
                <c:pt idx="1510">
                  <c:v>0.93300000000000005</c:v>
                </c:pt>
                <c:pt idx="1511">
                  <c:v>0.93300000000000005</c:v>
                </c:pt>
                <c:pt idx="1512">
                  <c:v>0.93400000000000005</c:v>
                </c:pt>
                <c:pt idx="1513">
                  <c:v>0.93400000000000005</c:v>
                </c:pt>
                <c:pt idx="1514">
                  <c:v>0.93400000000000005</c:v>
                </c:pt>
                <c:pt idx="1515">
                  <c:v>0.93500000000000005</c:v>
                </c:pt>
                <c:pt idx="1516">
                  <c:v>0.93500000000000005</c:v>
                </c:pt>
                <c:pt idx="1517">
                  <c:v>0.93500000000000005</c:v>
                </c:pt>
                <c:pt idx="1518">
                  <c:v>0.93500000000000005</c:v>
                </c:pt>
                <c:pt idx="1519">
                  <c:v>0.93500000000000005</c:v>
                </c:pt>
                <c:pt idx="1520">
                  <c:v>0.93600000000000005</c:v>
                </c:pt>
                <c:pt idx="1521">
                  <c:v>0.93600000000000005</c:v>
                </c:pt>
                <c:pt idx="1522">
                  <c:v>0.93600000000000005</c:v>
                </c:pt>
                <c:pt idx="1523">
                  <c:v>0.93600000000000005</c:v>
                </c:pt>
                <c:pt idx="1524">
                  <c:v>0.93700000000000006</c:v>
                </c:pt>
                <c:pt idx="1525">
                  <c:v>0.93700000000000006</c:v>
                </c:pt>
                <c:pt idx="1526">
                  <c:v>0.93700000000000006</c:v>
                </c:pt>
                <c:pt idx="1527">
                  <c:v>0.93700000000000006</c:v>
                </c:pt>
                <c:pt idx="1528">
                  <c:v>0.93799999999999994</c:v>
                </c:pt>
                <c:pt idx="1529">
                  <c:v>0.93799999999999994</c:v>
                </c:pt>
                <c:pt idx="1530">
                  <c:v>0.93799999999999994</c:v>
                </c:pt>
                <c:pt idx="1531">
                  <c:v>0.93799999999999994</c:v>
                </c:pt>
                <c:pt idx="1532">
                  <c:v>0.93799999999999994</c:v>
                </c:pt>
                <c:pt idx="1533">
                  <c:v>0.93799999999999994</c:v>
                </c:pt>
                <c:pt idx="1534">
                  <c:v>0.93799999999999994</c:v>
                </c:pt>
                <c:pt idx="1535">
                  <c:v>0.93899999999999995</c:v>
                </c:pt>
                <c:pt idx="1536">
                  <c:v>0.93899999999999995</c:v>
                </c:pt>
                <c:pt idx="1537">
                  <c:v>0.93899999999999995</c:v>
                </c:pt>
                <c:pt idx="1538">
                  <c:v>0.94</c:v>
                </c:pt>
                <c:pt idx="1539">
                  <c:v>0.94</c:v>
                </c:pt>
                <c:pt idx="1540">
                  <c:v>0.94</c:v>
                </c:pt>
                <c:pt idx="1541">
                  <c:v>0.94099999999999995</c:v>
                </c:pt>
                <c:pt idx="1542">
                  <c:v>0.94099999999999995</c:v>
                </c:pt>
                <c:pt idx="1543">
                  <c:v>0.94099999999999995</c:v>
                </c:pt>
                <c:pt idx="1544">
                  <c:v>0.94099999999999995</c:v>
                </c:pt>
                <c:pt idx="1545">
                  <c:v>0.94099999999999995</c:v>
                </c:pt>
                <c:pt idx="1546">
                  <c:v>0.94099999999999995</c:v>
                </c:pt>
                <c:pt idx="1547">
                  <c:v>0.94099999999999995</c:v>
                </c:pt>
                <c:pt idx="1548">
                  <c:v>0.94299999999999995</c:v>
                </c:pt>
                <c:pt idx="1549">
                  <c:v>0.94299999999999995</c:v>
                </c:pt>
                <c:pt idx="1550">
                  <c:v>0.94299999999999995</c:v>
                </c:pt>
                <c:pt idx="1551">
                  <c:v>0.94299999999999995</c:v>
                </c:pt>
                <c:pt idx="1552">
                  <c:v>0.94399999999999995</c:v>
                </c:pt>
                <c:pt idx="1553">
                  <c:v>0.94399999999999995</c:v>
                </c:pt>
                <c:pt idx="1554">
                  <c:v>0.94399999999999995</c:v>
                </c:pt>
                <c:pt idx="1555">
                  <c:v>0.94399999999999995</c:v>
                </c:pt>
                <c:pt idx="1556">
                  <c:v>0.94599999999999995</c:v>
                </c:pt>
                <c:pt idx="1557">
                  <c:v>0.94599999999999995</c:v>
                </c:pt>
                <c:pt idx="1558">
                  <c:v>0.94599999999999995</c:v>
                </c:pt>
                <c:pt idx="1559">
                  <c:v>0.94599999999999995</c:v>
                </c:pt>
                <c:pt idx="1560">
                  <c:v>0.94699999999999995</c:v>
                </c:pt>
                <c:pt idx="1561">
                  <c:v>0.94699999999999995</c:v>
                </c:pt>
                <c:pt idx="1562">
                  <c:v>0.94699999999999995</c:v>
                </c:pt>
                <c:pt idx="1563">
                  <c:v>0.94699999999999995</c:v>
                </c:pt>
                <c:pt idx="1564">
                  <c:v>0.94699999999999995</c:v>
                </c:pt>
                <c:pt idx="1565">
                  <c:v>0.94899999999999995</c:v>
                </c:pt>
                <c:pt idx="1566">
                  <c:v>0.94899999999999995</c:v>
                </c:pt>
                <c:pt idx="1567">
                  <c:v>0.94899999999999995</c:v>
                </c:pt>
                <c:pt idx="1568">
                  <c:v>0.94899999999999995</c:v>
                </c:pt>
                <c:pt idx="1569">
                  <c:v>0.95</c:v>
                </c:pt>
                <c:pt idx="1570">
                  <c:v>0.95099999999999996</c:v>
                </c:pt>
                <c:pt idx="1571">
                  <c:v>0.95099999999999996</c:v>
                </c:pt>
                <c:pt idx="1572">
                  <c:v>0.95099999999999996</c:v>
                </c:pt>
                <c:pt idx="1573">
                  <c:v>0.95099999999999996</c:v>
                </c:pt>
                <c:pt idx="1574">
                  <c:v>0.95099999999999996</c:v>
                </c:pt>
                <c:pt idx="1575">
                  <c:v>0.95199999999999996</c:v>
                </c:pt>
                <c:pt idx="1576">
                  <c:v>0.95199999999999996</c:v>
                </c:pt>
                <c:pt idx="1577">
                  <c:v>0.95199999999999996</c:v>
                </c:pt>
                <c:pt idx="1578">
                  <c:v>0.95199999999999996</c:v>
                </c:pt>
                <c:pt idx="1579">
                  <c:v>0.95199999999999996</c:v>
                </c:pt>
                <c:pt idx="1580">
                  <c:v>0.95199999999999996</c:v>
                </c:pt>
                <c:pt idx="1581">
                  <c:v>0.95199999999999996</c:v>
                </c:pt>
                <c:pt idx="1582">
                  <c:v>0.95199999999999996</c:v>
                </c:pt>
                <c:pt idx="1583">
                  <c:v>0.95199999999999996</c:v>
                </c:pt>
                <c:pt idx="1584">
                  <c:v>0.95299999999999996</c:v>
                </c:pt>
                <c:pt idx="1585">
                  <c:v>0.95499999999999996</c:v>
                </c:pt>
                <c:pt idx="1586">
                  <c:v>0.95499999999999996</c:v>
                </c:pt>
                <c:pt idx="1587">
                  <c:v>0.95499999999999996</c:v>
                </c:pt>
                <c:pt idx="1588">
                  <c:v>0.95499999999999996</c:v>
                </c:pt>
                <c:pt idx="1589">
                  <c:v>0.95499999999999996</c:v>
                </c:pt>
                <c:pt idx="1590">
                  <c:v>0.95499999999999996</c:v>
                </c:pt>
                <c:pt idx="1591">
                  <c:v>0.95599999999999996</c:v>
                </c:pt>
                <c:pt idx="1592">
                  <c:v>0.95599999999999996</c:v>
                </c:pt>
                <c:pt idx="1593">
                  <c:v>0.95599999999999996</c:v>
                </c:pt>
                <c:pt idx="1594">
                  <c:v>0.95599999999999996</c:v>
                </c:pt>
                <c:pt idx="1595">
                  <c:v>0.95599999999999996</c:v>
                </c:pt>
                <c:pt idx="1596">
                  <c:v>0.95599999999999996</c:v>
                </c:pt>
                <c:pt idx="1597">
                  <c:v>0.95699999999999996</c:v>
                </c:pt>
                <c:pt idx="1598">
                  <c:v>0.95699999999999996</c:v>
                </c:pt>
                <c:pt idx="1599">
                  <c:v>0.95699999999999996</c:v>
                </c:pt>
                <c:pt idx="1600">
                  <c:v>0.95699999999999996</c:v>
                </c:pt>
                <c:pt idx="1601">
                  <c:v>0.95699999999999996</c:v>
                </c:pt>
                <c:pt idx="1602">
                  <c:v>0.95699999999999996</c:v>
                </c:pt>
                <c:pt idx="1603">
                  <c:v>0.95699999999999996</c:v>
                </c:pt>
                <c:pt idx="1604">
                  <c:v>0.95799999999999996</c:v>
                </c:pt>
                <c:pt idx="1605">
                  <c:v>0.95799999999999996</c:v>
                </c:pt>
                <c:pt idx="1606">
                  <c:v>0.95799999999999996</c:v>
                </c:pt>
                <c:pt idx="1607">
                  <c:v>0.95799999999999996</c:v>
                </c:pt>
                <c:pt idx="1608">
                  <c:v>0.95799999999999996</c:v>
                </c:pt>
                <c:pt idx="1609">
                  <c:v>0.95899999999999996</c:v>
                </c:pt>
                <c:pt idx="1610">
                  <c:v>0.95899999999999996</c:v>
                </c:pt>
                <c:pt idx="1611">
                  <c:v>0.96</c:v>
                </c:pt>
                <c:pt idx="1612">
                  <c:v>0.96</c:v>
                </c:pt>
                <c:pt idx="1613">
                  <c:v>0.96</c:v>
                </c:pt>
                <c:pt idx="1614">
                  <c:v>0.96099999999999997</c:v>
                </c:pt>
                <c:pt idx="1615">
                  <c:v>0.96099999999999997</c:v>
                </c:pt>
                <c:pt idx="1616">
                  <c:v>0.96199999999999997</c:v>
                </c:pt>
                <c:pt idx="1617">
                  <c:v>0.96199999999999997</c:v>
                </c:pt>
                <c:pt idx="1618">
                  <c:v>0.96199999999999997</c:v>
                </c:pt>
                <c:pt idx="1619">
                  <c:v>0.96199999999999997</c:v>
                </c:pt>
                <c:pt idx="1620">
                  <c:v>0.96199999999999997</c:v>
                </c:pt>
                <c:pt idx="1621">
                  <c:v>0.96299999999999997</c:v>
                </c:pt>
                <c:pt idx="1622">
                  <c:v>0.96299999999999997</c:v>
                </c:pt>
                <c:pt idx="1623">
                  <c:v>0.96299999999999997</c:v>
                </c:pt>
                <c:pt idx="1624">
                  <c:v>0.96399999999999997</c:v>
                </c:pt>
                <c:pt idx="1625">
                  <c:v>0.96399999999999997</c:v>
                </c:pt>
                <c:pt idx="1626">
                  <c:v>0.96399999999999997</c:v>
                </c:pt>
                <c:pt idx="1627">
                  <c:v>0.96399999999999997</c:v>
                </c:pt>
                <c:pt idx="1628">
                  <c:v>0.96399999999999997</c:v>
                </c:pt>
                <c:pt idx="1629">
                  <c:v>0.96599999999999997</c:v>
                </c:pt>
                <c:pt idx="1630">
                  <c:v>0.96599999999999997</c:v>
                </c:pt>
                <c:pt idx="1631">
                  <c:v>0.96599999999999997</c:v>
                </c:pt>
                <c:pt idx="1632">
                  <c:v>0.96599999999999997</c:v>
                </c:pt>
                <c:pt idx="1633">
                  <c:v>0.96599999999999997</c:v>
                </c:pt>
                <c:pt idx="1634">
                  <c:v>0.96599999999999997</c:v>
                </c:pt>
                <c:pt idx="1635">
                  <c:v>0.96699999999999997</c:v>
                </c:pt>
                <c:pt idx="1636">
                  <c:v>0.96799999999999997</c:v>
                </c:pt>
                <c:pt idx="1637">
                  <c:v>0.96799999999999997</c:v>
                </c:pt>
                <c:pt idx="1638">
                  <c:v>0.96799999999999997</c:v>
                </c:pt>
                <c:pt idx="1639">
                  <c:v>0.96799999999999997</c:v>
                </c:pt>
                <c:pt idx="1640">
                  <c:v>0.96799999999999997</c:v>
                </c:pt>
                <c:pt idx="1641">
                  <c:v>0.96799999999999997</c:v>
                </c:pt>
                <c:pt idx="1642">
                  <c:v>0.96799999999999997</c:v>
                </c:pt>
                <c:pt idx="1643">
                  <c:v>0.96799999999999997</c:v>
                </c:pt>
                <c:pt idx="1644">
                  <c:v>0.96899999999999997</c:v>
                </c:pt>
                <c:pt idx="1645">
                  <c:v>0.96899999999999997</c:v>
                </c:pt>
                <c:pt idx="1646">
                  <c:v>0.96899999999999997</c:v>
                </c:pt>
                <c:pt idx="1647">
                  <c:v>0.96899999999999997</c:v>
                </c:pt>
                <c:pt idx="1648">
                  <c:v>0.97</c:v>
                </c:pt>
                <c:pt idx="1649">
                  <c:v>0.97</c:v>
                </c:pt>
                <c:pt idx="1650">
                  <c:v>0.97</c:v>
                </c:pt>
                <c:pt idx="1651">
                  <c:v>0.97099999999999997</c:v>
                </c:pt>
                <c:pt idx="1652">
                  <c:v>0.97099999999999997</c:v>
                </c:pt>
                <c:pt idx="1653">
                  <c:v>0.97099999999999997</c:v>
                </c:pt>
                <c:pt idx="1654">
                  <c:v>0.97099999999999997</c:v>
                </c:pt>
                <c:pt idx="1655">
                  <c:v>0.97099999999999997</c:v>
                </c:pt>
                <c:pt idx="1656">
                  <c:v>0.97199999999999998</c:v>
                </c:pt>
                <c:pt idx="1657">
                  <c:v>0.97199999999999998</c:v>
                </c:pt>
                <c:pt idx="1658">
                  <c:v>0.97199999999999998</c:v>
                </c:pt>
                <c:pt idx="1659">
                  <c:v>0.97199999999999998</c:v>
                </c:pt>
                <c:pt idx="1660">
                  <c:v>0.97299999999999998</c:v>
                </c:pt>
                <c:pt idx="1661">
                  <c:v>0.97299999999999998</c:v>
                </c:pt>
                <c:pt idx="1662">
                  <c:v>0.97299999999999998</c:v>
                </c:pt>
                <c:pt idx="1663">
                  <c:v>0.97299999999999998</c:v>
                </c:pt>
                <c:pt idx="1664">
                  <c:v>0.97299999999999998</c:v>
                </c:pt>
                <c:pt idx="1665">
                  <c:v>0.97399999999999998</c:v>
                </c:pt>
                <c:pt idx="1666">
                  <c:v>0.97399999999999998</c:v>
                </c:pt>
                <c:pt idx="1667">
                  <c:v>0.97399999999999998</c:v>
                </c:pt>
                <c:pt idx="1668">
                  <c:v>0.97399999999999998</c:v>
                </c:pt>
                <c:pt idx="1669">
                  <c:v>0.97399999999999998</c:v>
                </c:pt>
                <c:pt idx="1670">
                  <c:v>0.97499999999999998</c:v>
                </c:pt>
                <c:pt idx="1671">
                  <c:v>0.97499999999999998</c:v>
                </c:pt>
                <c:pt idx="1672">
                  <c:v>0.97499999999999998</c:v>
                </c:pt>
                <c:pt idx="1673">
                  <c:v>0.97499999999999998</c:v>
                </c:pt>
                <c:pt idx="1674">
                  <c:v>0.97499999999999998</c:v>
                </c:pt>
                <c:pt idx="1675">
                  <c:v>0.97599999999999998</c:v>
                </c:pt>
                <c:pt idx="1676">
                  <c:v>0.97599999999999998</c:v>
                </c:pt>
                <c:pt idx="1677">
                  <c:v>0.97599999999999998</c:v>
                </c:pt>
                <c:pt idx="1678">
                  <c:v>0.97599999999999998</c:v>
                </c:pt>
                <c:pt idx="1679">
                  <c:v>0.97599999999999998</c:v>
                </c:pt>
                <c:pt idx="1680">
                  <c:v>0.97599999999999998</c:v>
                </c:pt>
                <c:pt idx="1681">
                  <c:v>0.97699999999999998</c:v>
                </c:pt>
                <c:pt idx="1682">
                  <c:v>0.97699999999999998</c:v>
                </c:pt>
                <c:pt idx="1683">
                  <c:v>0.97699999999999998</c:v>
                </c:pt>
                <c:pt idx="1684">
                  <c:v>0.97799999999999998</c:v>
                </c:pt>
                <c:pt idx="1685">
                  <c:v>0.97799999999999998</c:v>
                </c:pt>
                <c:pt idx="1686">
                  <c:v>0.97799999999999998</c:v>
                </c:pt>
                <c:pt idx="1687">
                  <c:v>0.97899999999999998</c:v>
                </c:pt>
                <c:pt idx="1688">
                  <c:v>0.97899999999999998</c:v>
                </c:pt>
                <c:pt idx="1689">
                  <c:v>0.97899999999999998</c:v>
                </c:pt>
                <c:pt idx="1690">
                  <c:v>0.97899999999999998</c:v>
                </c:pt>
                <c:pt idx="1691">
                  <c:v>0.97899999999999998</c:v>
                </c:pt>
                <c:pt idx="1692">
                  <c:v>0.97899999999999998</c:v>
                </c:pt>
                <c:pt idx="1693">
                  <c:v>0.98</c:v>
                </c:pt>
                <c:pt idx="1694">
                  <c:v>0.98099999999999998</c:v>
                </c:pt>
                <c:pt idx="1695">
                  <c:v>0.98099999999999998</c:v>
                </c:pt>
                <c:pt idx="1696">
                  <c:v>0.98099999999999998</c:v>
                </c:pt>
                <c:pt idx="1697">
                  <c:v>0.98099999999999998</c:v>
                </c:pt>
                <c:pt idx="1698">
                  <c:v>0.98199999999999998</c:v>
                </c:pt>
                <c:pt idx="1699">
                  <c:v>0.98199999999999998</c:v>
                </c:pt>
                <c:pt idx="1700">
                  <c:v>0.98199999999999998</c:v>
                </c:pt>
                <c:pt idx="1701">
                  <c:v>0.98199999999999998</c:v>
                </c:pt>
                <c:pt idx="1702">
                  <c:v>0.98199999999999998</c:v>
                </c:pt>
                <c:pt idx="1703">
                  <c:v>0.98299999999999998</c:v>
                </c:pt>
                <c:pt idx="1704">
                  <c:v>0.98399999999999999</c:v>
                </c:pt>
                <c:pt idx="1705">
                  <c:v>0.98399999999999999</c:v>
                </c:pt>
                <c:pt idx="1706">
                  <c:v>0.98399999999999999</c:v>
                </c:pt>
                <c:pt idx="1707">
                  <c:v>0.98499999999999999</c:v>
                </c:pt>
                <c:pt idx="1708">
                  <c:v>0.98599999999999999</c:v>
                </c:pt>
                <c:pt idx="1709">
                  <c:v>0.98599999999999999</c:v>
                </c:pt>
                <c:pt idx="1710">
                  <c:v>0.98599999999999999</c:v>
                </c:pt>
                <c:pt idx="1711">
                  <c:v>0.98599999999999999</c:v>
                </c:pt>
                <c:pt idx="1712">
                  <c:v>0.98599999999999999</c:v>
                </c:pt>
                <c:pt idx="1713">
                  <c:v>0.98599999999999999</c:v>
                </c:pt>
                <c:pt idx="1714">
                  <c:v>0.98699999999999999</c:v>
                </c:pt>
                <c:pt idx="1715">
                  <c:v>0.98699999999999999</c:v>
                </c:pt>
                <c:pt idx="1716">
                  <c:v>0.98699999999999999</c:v>
                </c:pt>
                <c:pt idx="1717">
                  <c:v>0.98699999999999999</c:v>
                </c:pt>
                <c:pt idx="1718">
                  <c:v>0.98699999999999999</c:v>
                </c:pt>
                <c:pt idx="1719">
                  <c:v>0.98699999999999999</c:v>
                </c:pt>
                <c:pt idx="1720">
                  <c:v>0.98799999999999999</c:v>
                </c:pt>
                <c:pt idx="1721">
                  <c:v>0.98799999999999999</c:v>
                </c:pt>
                <c:pt idx="1722">
                  <c:v>0.98799999999999999</c:v>
                </c:pt>
                <c:pt idx="1723">
                  <c:v>0.98799999999999999</c:v>
                </c:pt>
                <c:pt idx="1724">
                  <c:v>0.98899999999999999</c:v>
                </c:pt>
                <c:pt idx="1725">
                  <c:v>0.98899999999999999</c:v>
                </c:pt>
                <c:pt idx="1726">
                  <c:v>0.98899999999999999</c:v>
                </c:pt>
                <c:pt idx="1727">
                  <c:v>0.98899999999999999</c:v>
                </c:pt>
                <c:pt idx="1728">
                  <c:v>0.98899999999999999</c:v>
                </c:pt>
                <c:pt idx="1729">
                  <c:v>0.99</c:v>
                </c:pt>
                <c:pt idx="1730">
                  <c:v>0.99</c:v>
                </c:pt>
                <c:pt idx="1731">
                  <c:v>0.99099999999999999</c:v>
                </c:pt>
                <c:pt idx="1732">
                  <c:v>0.99199999999999999</c:v>
                </c:pt>
                <c:pt idx="1733">
                  <c:v>0.995</c:v>
                </c:pt>
                <c:pt idx="1734">
                  <c:v>0.995</c:v>
                </c:pt>
                <c:pt idx="1735">
                  <c:v>0.995</c:v>
                </c:pt>
                <c:pt idx="1736">
                  <c:v>0.995</c:v>
                </c:pt>
                <c:pt idx="1737">
                  <c:v>0.995</c:v>
                </c:pt>
                <c:pt idx="1738">
                  <c:v>0.996</c:v>
                </c:pt>
                <c:pt idx="1739">
                  <c:v>0.997</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1.0009999999999999</c:v>
                </c:pt>
                <c:pt idx="1782">
                  <c:v>1.0009999999999999</c:v>
                </c:pt>
                <c:pt idx="1783">
                  <c:v>1.002</c:v>
                </c:pt>
                <c:pt idx="1784">
                  <c:v>1.002</c:v>
                </c:pt>
                <c:pt idx="1785">
                  <c:v>1.0029999999999999</c:v>
                </c:pt>
                <c:pt idx="1786">
                  <c:v>1.004</c:v>
                </c:pt>
                <c:pt idx="1787">
                  <c:v>1.0049999999999999</c:v>
                </c:pt>
                <c:pt idx="1788">
                  <c:v>1.006</c:v>
                </c:pt>
                <c:pt idx="1789">
                  <c:v>1.0069999999999999</c:v>
                </c:pt>
                <c:pt idx="1790">
                  <c:v>1.0069999999999999</c:v>
                </c:pt>
                <c:pt idx="1791">
                  <c:v>1.008</c:v>
                </c:pt>
                <c:pt idx="1792">
                  <c:v>1.008</c:v>
                </c:pt>
                <c:pt idx="1793">
                  <c:v>1.008</c:v>
                </c:pt>
                <c:pt idx="1794">
                  <c:v>1.008</c:v>
                </c:pt>
                <c:pt idx="1795">
                  <c:v>1.0089999999999999</c:v>
                </c:pt>
                <c:pt idx="1796">
                  <c:v>1.0089999999999999</c:v>
                </c:pt>
                <c:pt idx="1797">
                  <c:v>1.0089999999999999</c:v>
                </c:pt>
                <c:pt idx="1798">
                  <c:v>1.01</c:v>
                </c:pt>
                <c:pt idx="1799">
                  <c:v>1.01</c:v>
                </c:pt>
                <c:pt idx="1800">
                  <c:v>1.0109999999999999</c:v>
                </c:pt>
                <c:pt idx="1801">
                  <c:v>1.0109999999999999</c:v>
                </c:pt>
                <c:pt idx="1802">
                  <c:v>1.012</c:v>
                </c:pt>
                <c:pt idx="1803">
                  <c:v>1.0129999999999999</c:v>
                </c:pt>
                <c:pt idx="1804">
                  <c:v>1.014</c:v>
                </c:pt>
                <c:pt idx="1805">
                  <c:v>1.014</c:v>
                </c:pt>
                <c:pt idx="1806">
                  <c:v>1.0149999999999999</c:v>
                </c:pt>
                <c:pt idx="1807">
                  <c:v>1.0149999999999999</c:v>
                </c:pt>
                <c:pt idx="1808">
                  <c:v>1.016</c:v>
                </c:pt>
                <c:pt idx="1809">
                  <c:v>1.016</c:v>
                </c:pt>
                <c:pt idx="1810">
                  <c:v>1.0169999999999999</c:v>
                </c:pt>
                <c:pt idx="1811">
                  <c:v>1.0169999999999999</c:v>
                </c:pt>
                <c:pt idx="1812">
                  <c:v>1.0169999999999999</c:v>
                </c:pt>
                <c:pt idx="1813">
                  <c:v>1.018</c:v>
                </c:pt>
                <c:pt idx="1814">
                  <c:v>1.0189999999999999</c:v>
                </c:pt>
                <c:pt idx="1815">
                  <c:v>1.0189999999999999</c:v>
                </c:pt>
                <c:pt idx="1816">
                  <c:v>1.0189999999999999</c:v>
                </c:pt>
                <c:pt idx="1817">
                  <c:v>1.0189999999999999</c:v>
                </c:pt>
                <c:pt idx="1818">
                  <c:v>1.02</c:v>
                </c:pt>
                <c:pt idx="1819">
                  <c:v>1.02</c:v>
                </c:pt>
                <c:pt idx="1820">
                  <c:v>1.02</c:v>
                </c:pt>
                <c:pt idx="1821">
                  <c:v>1.02</c:v>
                </c:pt>
                <c:pt idx="1822">
                  <c:v>1.02</c:v>
                </c:pt>
                <c:pt idx="1823">
                  <c:v>1.0209999999999999</c:v>
                </c:pt>
                <c:pt idx="1824">
                  <c:v>1.022</c:v>
                </c:pt>
                <c:pt idx="1825">
                  <c:v>1.022</c:v>
                </c:pt>
                <c:pt idx="1826">
                  <c:v>1.022</c:v>
                </c:pt>
                <c:pt idx="1827">
                  <c:v>1.022</c:v>
                </c:pt>
                <c:pt idx="1828">
                  <c:v>1.0229999999999999</c:v>
                </c:pt>
                <c:pt idx="1829">
                  <c:v>1.024</c:v>
                </c:pt>
                <c:pt idx="1830">
                  <c:v>1.024</c:v>
                </c:pt>
                <c:pt idx="1831">
                  <c:v>1.0249999999999999</c:v>
                </c:pt>
                <c:pt idx="1832">
                  <c:v>1.0249999999999999</c:v>
                </c:pt>
                <c:pt idx="1833">
                  <c:v>1.026</c:v>
                </c:pt>
                <c:pt idx="1834">
                  <c:v>1.0269999999999999</c:v>
                </c:pt>
                <c:pt idx="1835">
                  <c:v>1.0269999999999999</c:v>
                </c:pt>
                <c:pt idx="1836">
                  <c:v>1.028</c:v>
                </c:pt>
                <c:pt idx="1837">
                  <c:v>1.028</c:v>
                </c:pt>
                <c:pt idx="1838">
                  <c:v>1.0289999999999999</c:v>
                </c:pt>
                <c:pt idx="1839">
                  <c:v>1.0289999999999999</c:v>
                </c:pt>
                <c:pt idx="1840">
                  <c:v>1.0289999999999999</c:v>
                </c:pt>
                <c:pt idx="1841">
                  <c:v>1.03</c:v>
                </c:pt>
                <c:pt idx="1842">
                  <c:v>1.0309999999999999</c:v>
                </c:pt>
                <c:pt idx="1843">
                  <c:v>1.032</c:v>
                </c:pt>
                <c:pt idx="1844">
                  <c:v>1.032</c:v>
                </c:pt>
                <c:pt idx="1845">
                  <c:v>1.032</c:v>
                </c:pt>
                <c:pt idx="1846">
                  <c:v>1.0329999999999999</c:v>
                </c:pt>
                <c:pt idx="1847">
                  <c:v>1.0329999999999999</c:v>
                </c:pt>
                <c:pt idx="1848">
                  <c:v>1.034</c:v>
                </c:pt>
                <c:pt idx="1849">
                  <c:v>1.034</c:v>
                </c:pt>
                <c:pt idx="1850">
                  <c:v>1.034</c:v>
                </c:pt>
                <c:pt idx="1851">
                  <c:v>1.034</c:v>
                </c:pt>
                <c:pt idx="1852">
                  <c:v>1.034</c:v>
                </c:pt>
                <c:pt idx="1853">
                  <c:v>1.0349999999999999</c:v>
                </c:pt>
                <c:pt idx="1854">
                  <c:v>1.0349999999999999</c:v>
                </c:pt>
                <c:pt idx="1855">
                  <c:v>1.036</c:v>
                </c:pt>
                <c:pt idx="1856">
                  <c:v>1.036</c:v>
                </c:pt>
                <c:pt idx="1857">
                  <c:v>1.0369999999999999</c:v>
                </c:pt>
                <c:pt idx="1858">
                  <c:v>1.0409999999999999</c:v>
                </c:pt>
                <c:pt idx="1859">
                  <c:v>1.0409999999999999</c:v>
                </c:pt>
                <c:pt idx="1860">
                  <c:v>1.042</c:v>
                </c:pt>
                <c:pt idx="1861">
                  <c:v>1.042</c:v>
                </c:pt>
                <c:pt idx="1862">
                  <c:v>1.0429999999999999</c:v>
                </c:pt>
                <c:pt idx="1863">
                  <c:v>1.0429999999999999</c:v>
                </c:pt>
                <c:pt idx="1864">
                  <c:v>1.0429999999999999</c:v>
                </c:pt>
                <c:pt idx="1865">
                  <c:v>1.044</c:v>
                </c:pt>
                <c:pt idx="1866">
                  <c:v>1.046</c:v>
                </c:pt>
                <c:pt idx="1867">
                  <c:v>1.046</c:v>
                </c:pt>
                <c:pt idx="1868">
                  <c:v>1.0469999999999999</c:v>
                </c:pt>
                <c:pt idx="1869">
                  <c:v>1.0489999999999999</c:v>
                </c:pt>
                <c:pt idx="1870">
                  <c:v>1.0489999999999999</c:v>
                </c:pt>
                <c:pt idx="1871">
                  <c:v>1.05</c:v>
                </c:pt>
                <c:pt idx="1872">
                  <c:v>1.0509999999999999</c:v>
                </c:pt>
                <c:pt idx="1873">
                  <c:v>1.054</c:v>
                </c:pt>
                <c:pt idx="1874">
                  <c:v>1.0549999999999999</c:v>
                </c:pt>
                <c:pt idx="1875">
                  <c:v>1.056</c:v>
                </c:pt>
                <c:pt idx="1876">
                  <c:v>1.0580000000000001</c:v>
                </c:pt>
                <c:pt idx="1877">
                  <c:v>1.0580000000000001</c:v>
                </c:pt>
                <c:pt idx="1878">
                  <c:v>1.0589999999999999</c:v>
                </c:pt>
                <c:pt idx="1879">
                  <c:v>1.0589999999999999</c:v>
                </c:pt>
                <c:pt idx="1880">
                  <c:v>1.06</c:v>
                </c:pt>
                <c:pt idx="1881">
                  <c:v>1.0609999999999999</c:v>
                </c:pt>
                <c:pt idx="1882">
                  <c:v>1.0620000000000001</c:v>
                </c:pt>
                <c:pt idx="1883">
                  <c:v>1.0629999999999999</c:v>
                </c:pt>
                <c:pt idx="1884">
                  <c:v>1.0649999999999999</c:v>
                </c:pt>
                <c:pt idx="1885">
                  <c:v>1.0649999999999999</c:v>
                </c:pt>
                <c:pt idx="1886">
                  <c:v>1.0669999999999999</c:v>
                </c:pt>
                <c:pt idx="1887">
                  <c:v>1.0669999999999999</c:v>
                </c:pt>
                <c:pt idx="1888">
                  <c:v>1.0680000000000001</c:v>
                </c:pt>
                <c:pt idx="1889">
                  <c:v>1.069</c:v>
                </c:pt>
                <c:pt idx="1890">
                  <c:v>1.071</c:v>
                </c:pt>
                <c:pt idx="1891">
                  <c:v>1.071</c:v>
                </c:pt>
                <c:pt idx="1892">
                  <c:v>1.0720000000000001</c:v>
                </c:pt>
                <c:pt idx="1893">
                  <c:v>1.073</c:v>
                </c:pt>
                <c:pt idx="1894">
                  <c:v>1.073</c:v>
                </c:pt>
                <c:pt idx="1895">
                  <c:v>1.075</c:v>
                </c:pt>
                <c:pt idx="1896">
                  <c:v>1.075</c:v>
                </c:pt>
                <c:pt idx="1897">
                  <c:v>1.077</c:v>
                </c:pt>
                <c:pt idx="1898">
                  <c:v>1.0780000000000001</c:v>
                </c:pt>
                <c:pt idx="1899">
                  <c:v>1.083</c:v>
                </c:pt>
                <c:pt idx="1900">
                  <c:v>1.083</c:v>
                </c:pt>
                <c:pt idx="1901">
                  <c:v>1.0840000000000001</c:v>
                </c:pt>
                <c:pt idx="1902">
                  <c:v>1.0840000000000001</c:v>
                </c:pt>
                <c:pt idx="1903">
                  <c:v>1.085</c:v>
                </c:pt>
                <c:pt idx="1904">
                  <c:v>1.087</c:v>
                </c:pt>
                <c:pt idx="1905">
                  <c:v>1.087</c:v>
                </c:pt>
                <c:pt idx="1906">
                  <c:v>1.091</c:v>
                </c:pt>
                <c:pt idx="1907">
                  <c:v>1.091</c:v>
                </c:pt>
                <c:pt idx="1908">
                  <c:v>1.091</c:v>
                </c:pt>
                <c:pt idx="1909">
                  <c:v>1.0920000000000001</c:v>
                </c:pt>
                <c:pt idx="1910">
                  <c:v>1.093</c:v>
                </c:pt>
                <c:pt idx="1911">
                  <c:v>1.093</c:v>
                </c:pt>
                <c:pt idx="1912">
                  <c:v>1.093</c:v>
                </c:pt>
                <c:pt idx="1913">
                  <c:v>1.0940000000000001</c:v>
                </c:pt>
                <c:pt idx="1914">
                  <c:v>1.095</c:v>
                </c:pt>
                <c:pt idx="1915">
                  <c:v>1.095</c:v>
                </c:pt>
                <c:pt idx="1916">
                  <c:v>1.095</c:v>
                </c:pt>
                <c:pt idx="1917">
                  <c:v>1.095</c:v>
                </c:pt>
                <c:pt idx="1918">
                  <c:v>1.097</c:v>
                </c:pt>
                <c:pt idx="1919">
                  <c:v>1.0980000000000001</c:v>
                </c:pt>
                <c:pt idx="1920">
                  <c:v>1.099</c:v>
                </c:pt>
                <c:pt idx="1921">
                  <c:v>1.1000000000000001</c:v>
                </c:pt>
                <c:pt idx="1922">
                  <c:v>1.1000000000000001</c:v>
                </c:pt>
                <c:pt idx="1923">
                  <c:v>1.101</c:v>
                </c:pt>
                <c:pt idx="1924">
                  <c:v>1.101</c:v>
                </c:pt>
                <c:pt idx="1925">
                  <c:v>1.103</c:v>
                </c:pt>
                <c:pt idx="1926">
                  <c:v>1.103</c:v>
                </c:pt>
                <c:pt idx="1927">
                  <c:v>1.103</c:v>
                </c:pt>
                <c:pt idx="1928">
                  <c:v>1.103</c:v>
                </c:pt>
                <c:pt idx="1929">
                  <c:v>1.1040000000000001</c:v>
                </c:pt>
                <c:pt idx="1930">
                  <c:v>1.105</c:v>
                </c:pt>
                <c:pt idx="1931">
                  <c:v>1.105</c:v>
                </c:pt>
                <c:pt idx="1932">
                  <c:v>1.1060000000000001</c:v>
                </c:pt>
                <c:pt idx="1933">
                  <c:v>1.1060000000000001</c:v>
                </c:pt>
                <c:pt idx="1934">
                  <c:v>1.1060000000000001</c:v>
                </c:pt>
                <c:pt idx="1935">
                  <c:v>1.1100000000000001</c:v>
                </c:pt>
                <c:pt idx="1936">
                  <c:v>1.111</c:v>
                </c:pt>
                <c:pt idx="1937">
                  <c:v>1.111</c:v>
                </c:pt>
                <c:pt idx="1938">
                  <c:v>1.1140000000000001</c:v>
                </c:pt>
                <c:pt idx="1939">
                  <c:v>1.115</c:v>
                </c:pt>
                <c:pt idx="1940">
                  <c:v>1.1160000000000001</c:v>
                </c:pt>
                <c:pt idx="1941">
                  <c:v>1.1180000000000001</c:v>
                </c:pt>
                <c:pt idx="1942">
                  <c:v>1.1180000000000001</c:v>
                </c:pt>
                <c:pt idx="1943">
                  <c:v>1.1180000000000001</c:v>
                </c:pt>
                <c:pt idx="1944">
                  <c:v>1.119</c:v>
                </c:pt>
                <c:pt idx="1945">
                  <c:v>1.1200000000000001</c:v>
                </c:pt>
                <c:pt idx="1946">
                  <c:v>1.123</c:v>
                </c:pt>
                <c:pt idx="1947">
                  <c:v>1.125</c:v>
                </c:pt>
                <c:pt idx="1948">
                  <c:v>1.1259999999999999</c:v>
                </c:pt>
                <c:pt idx="1949">
                  <c:v>1.133</c:v>
                </c:pt>
                <c:pt idx="1950">
                  <c:v>1.135</c:v>
                </c:pt>
                <c:pt idx="1951">
                  <c:v>1.1359999999999999</c:v>
                </c:pt>
                <c:pt idx="1952">
                  <c:v>1.1359999999999999</c:v>
                </c:pt>
                <c:pt idx="1953">
                  <c:v>1.1379999999999999</c:v>
                </c:pt>
                <c:pt idx="1954">
                  <c:v>1.1399999999999999</c:v>
                </c:pt>
                <c:pt idx="1955">
                  <c:v>1.143</c:v>
                </c:pt>
                <c:pt idx="1956">
                  <c:v>1.145</c:v>
                </c:pt>
                <c:pt idx="1957">
                  <c:v>1.1519999999999999</c:v>
                </c:pt>
                <c:pt idx="1958">
                  <c:v>1.153</c:v>
                </c:pt>
                <c:pt idx="1959">
                  <c:v>1.1539999999999999</c:v>
                </c:pt>
                <c:pt idx="1960">
                  <c:v>1.155</c:v>
                </c:pt>
                <c:pt idx="1961">
                  <c:v>1.1579999999999999</c:v>
                </c:pt>
                <c:pt idx="1962">
                  <c:v>1.1599999999999999</c:v>
                </c:pt>
                <c:pt idx="1963">
                  <c:v>1.1599999999999999</c:v>
                </c:pt>
                <c:pt idx="1964">
                  <c:v>1.167</c:v>
                </c:pt>
                <c:pt idx="1965">
                  <c:v>1.167</c:v>
                </c:pt>
                <c:pt idx="1966">
                  <c:v>1.17</c:v>
                </c:pt>
                <c:pt idx="1967">
                  <c:v>1.1719999999999999</c:v>
                </c:pt>
                <c:pt idx="1968">
                  <c:v>1.1719999999999999</c:v>
                </c:pt>
                <c:pt idx="1969">
                  <c:v>1.173</c:v>
                </c:pt>
                <c:pt idx="1970">
                  <c:v>1.1759999999999999</c:v>
                </c:pt>
                <c:pt idx="1971">
                  <c:v>1.1759999999999999</c:v>
                </c:pt>
                <c:pt idx="1972">
                  <c:v>1.179</c:v>
                </c:pt>
                <c:pt idx="1973">
                  <c:v>1.179</c:v>
                </c:pt>
                <c:pt idx="1974">
                  <c:v>1.18</c:v>
                </c:pt>
                <c:pt idx="1975">
                  <c:v>1.18</c:v>
                </c:pt>
                <c:pt idx="1976">
                  <c:v>1.181</c:v>
                </c:pt>
                <c:pt idx="1977">
                  <c:v>1.1819999999999999</c:v>
                </c:pt>
                <c:pt idx="1978">
                  <c:v>1.1839999999999999</c:v>
                </c:pt>
                <c:pt idx="1979">
                  <c:v>1.1850000000000001</c:v>
                </c:pt>
                <c:pt idx="1980">
                  <c:v>1.1859999999999999</c:v>
                </c:pt>
                <c:pt idx="1981">
                  <c:v>1.1870000000000001</c:v>
                </c:pt>
                <c:pt idx="1982">
                  <c:v>1.1879999999999999</c:v>
                </c:pt>
                <c:pt idx="1983">
                  <c:v>1.1890000000000001</c:v>
                </c:pt>
                <c:pt idx="1984">
                  <c:v>1.1919999999999999</c:v>
                </c:pt>
                <c:pt idx="1985">
                  <c:v>1.1930000000000001</c:v>
                </c:pt>
                <c:pt idx="1986">
                  <c:v>1.1990000000000001</c:v>
                </c:pt>
                <c:pt idx="1987">
                  <c:v>1.2</c:v>
                </c:pt>
                <c:pt idx="1988">
                  <c:v>1.2</c:v>
                </c:pt>
                <c:pt idx="1989">
                  <c:v>1.2</c:v>
                </c:pt>
                <c:pt idx="1990">
                  <c:v>1.202</c:v>
                </c:pt>
                <c:pt idx="1991">
                  <c:v>1.202</c:v>
                </c:pt>
                <c:pt idx="1992">
                  <c:v>1.202</c:v>
                </c:pt>
                <c:pt idx="1993">
                  <c:v>1.206</c:v>
                </c:pt>
                <c:pt idx="1994">
                  <c:v>1.212</c:v>
                </c:pt>
                <c:pt idx="1995">
                  <c:v>1.2170000000000001</c:v>
                </c:pt>
                <c:pt idx="1996">
                  <c:v>1.22</c:v>
                </c:pt>
                <c:pt idx="1997">
                  <c:v>1.2270000000000001</c:v>
                </c:pt>
                <c:pt idx="1998">
                  <c:v>1.228</c:v>
                </c:pt>
                <c:pt idx="1999">
                  <c:v>1.2290000000000001</c:v>
                </c:pt>
                <c:pt idx="2000">
                  <c:v>1.2310000000000001</c:v>
                </c:pt>
                <c:pt idx="2001">
                  <c:v>1.2310000000000001</c:v>
                </c:pt>
                <c:pt idx="2002">
                  <c:v>1.2330000000000001</c:v>
                </c:pt>
                <c:pt idx="2003">
                  <c:v>1.2350000000000001</c:v>
                </c:pt>
                <c:pt idx="2004">
                  <c:v>1.238</c:v>
                </c:pt>
                <c:pt idx="2005">
                  <c:v>1.238</c:v>
                </c:pt>
                <c:pt idx="2006">
                  <c:v>1.244</c:v>
                </c:pt>
                <c:pt idx="2007">
                  <c:v>1.2450000000000001</c:v>
                </c:pt>
                <c:pt idx="2008">
                  <c:v>1.2470000000000001</c:v>
                </c:pt>
                <c:pt idx="2009">
                  <c:v>1.248</c:v>
                </c:pt>
                <c:pt idx="2010">
                  <c:v>1.25</c:v>
                </c:pt>
                <c:pt idx="2011">
                  <c:v>1.25</c:v>
                </c:pt>
                <c:pt idx="2012">
                  <c:v>1.25</c:v>
                </c:pt>
                <c:pt idx="2013">
                  <c:v>1.25</c:v>
                </c:pt>
                <c:pt idx="2014">
                  <c:v>1.25</c:v>
                </c:pt>
                <c:pt idx="2015">
                  <c:v>1.26</c:v>
                </c:pt>
                <c:pt idx="2016">
                  <c:v>1.2609999999999999</c:v>
                </c:pt>
                <c:pt idx="2017">
                  <c:v>1.262</c:v>
                </c:pt>
                <c:pt idx="2018">
                  <c:v>1.262</c:v>
                </c:pt>
                <c:pt idx="2019">
                  <c:v>1.2629999999999999</c:v>
                </c:pt>
                <c:pt idx="2020">
                  <c:v>1.2729999999999999</c:v>
                </c:pt>
                <c:pt idx="2021">
                  <c:v>1.2729999999999999</c:v>
                </c:pt>
                <c:pt idx="2022">
                  <c:v>1.2729999999999999</c:v>
                </c:pt>
                <c:pt idx="2023">
                  <c:v>1.276</c:v>
                </c:pt>
                <c:pt idx="2024">
                  <c:v>1.278</c:v>
                </c:pt>
                <c:pt idx="2025">
                  <c:v>1.282</c:v>
                </c:pt>
                <c:pt idx="2026">
                  <c:v>1.286</c:v>
                </c:pt>
                <c:pt idx="2027">
                  <c:v>1.286</c:v>
                </c:pt>
                <c:pt idx="2028">
                  <c:v>1.29</c:v>
                </c:pt>
                <c:pt idx="2029">
                  <c:v>1.2909999999999999</c:v>
                </c:pt>
                <c:pt idx="2030">
                  <c:v>1.2949999999999999</c:v>
                </c:pt>
                <c:pt idx="2031">
                  <c:v>1.298</c:v>
                </c:pt>
                <c:pt idx="2032">
                  <c:v>1.3029999999999999</c:v>
                </c:pt>
                <c:pt idx="2033">
                  <c:v>1.304</c:v>
                </c:pt>
                <c:pt idx="2034">
                  <c:v>1.3069999999999999</c:v>
                </c:pt>
                <c:pt idx="2035">
                  <c:v>1.3109999999999999</c:v>
                </c:pt>
                <c:pt idx="2036">
                  <c:v>1.333</c:v>
                </c:pt>
                <c:pt idx="2037">
                  <c:v>1.34</c:v>
                </c:pt>
                <c:pt idx="2038">
                  <c:v>1.343</c:v>
                </c:pt>
                <c:pt idx="2039">
                  <c:v>1.349</c:v>
                </c:pt>
                <c:pt idx="2040">
                  <c:v>1.355</c:v>
                </c:pt>
                <c:pt idx="2041">
                  <c:v>1.37</c:v>
                </c:pt>
                <c:pt idx="2042">
                  <c:v>1.371</c:v>
                </c:pt>
                <c:pt idx="2043">
                  <c:v>1.373</c:v>
                </c:pt>
                <c:pt idx="2044">
                  <c:v>1.375</c:v>
                </c:pt>
                <c:pt idx="2045">
                  <c:v>1.379</c:v>
                </c:pt>
                <c:pt idx="2046">
                  <c:v>1.381</c:v>
                </c:pt>
                <c:pt idx="2047">
                  <c:v>1.3859999999999999</c:v>
                </c:pt>
                <c:pt idx="2048">
                  <c:v>1.3959999999999999</c:v>
                </c:pt>
                <c:pt idx="2049">
                  <c:v>1.4</c:v>
                </c:pt>
                <c:pt idx="2050">
                  <c:v>1.4</c:v>
                </c:pt>
                <c:pt idx="2051">
                  <c:v>1.409</c:v>
                </c:pt>
                <c:pt idx="2052">
                  <c:v>1.413</c:v>
                </c:pt>
                <c:pt idx="2053">
                  <c:v>1.417</c:v>
                </c:pt>
                <c:pt idx="2054">
                  <c:v>1.419</c:v>
                </c:pt>
                <c:pt idx="2055">
                  <c:v>1.42</c:v>
                </c:pt>
                <c:pt idx="2056">
                  <c:v>1.4259999999999999</c:v>
                </c:pt>
                <c:pt idx="2057">
                  <c:v>1.4279999999999999</c:v>
                </c:pt>
                <c:pt idx="2058">
                  <c:v>1.4330000000000001</c:v>
                </c:pt>
                <c:pt idx="2059">
                  <c:v>1.4359999999999999</c:v>
                </c:pt>
                <c:pt idx="2060">
                  <c:v>1.4390000000000001</c:v>
                </c:pt>
                <c:pt idx="2061">
                  <c:v>1.4470000000000001</c:v>
                </c:pt>
                <c:pt idx="2062">
                  <c:v>1.4490000000000001</c:v>
                </c:pt>
                <c:pt idx="2063">
                  <c:v>1.45</c:v>
                </c:pt>
                <c:pt idx="2064">
                  <c:v>1.452</c:v>
                </c:pt>
                <c:pt idx="2065">
                  <c:v>1.454</c:v>
                </c:pt>
                <c:pt idx="2066">
                  <c:v>1.456</c:v>
                </c:pt>
                <c:pt idx="2067">
                  <c:v>1.462</c:v>
                </c:pt>
                <c:pt idx="2068">
                  <c:v>1.4670000000000001</c:v>
                </c:pt>
                <c:pt idx="2069">
                  <c:v>1.486</c:v>
                </c:pt>
                <c:pt idx="2070">
                  <c:v>1.5</c:v>
                </c:pt>
                <c:pt idx="2071">
                  <c:v>1.524</c:v>
                </c:pt>
                <c:pt idx="2072">
                  <c:v>1.5289999999999999</c:v>
                </c:pt>
                <c:pt idx="2073">
                  <c:v>1.5449999999999999</c:v>
                </c:pt>
                <c:pt idx="2074">
                  <c:v>1.5469999999999999</c:v>
                </c:pt>
                <c:pt idx="2075">
                  <c:v>1.556</c:v>
                </c:pt>
                <c:pt idx="2076">
                  <c:v>1.5589999999999999</c:v>
                </c:pt>
                <c:pt idx="2077">
                  <c:v>1.5609999999999999</c:v>
                </c:pt>
                <c:pt idx="2078">
                  <c:v>1.5620000000000001</c:v>
                </c:pt>
                <c:pt idx="2079">
                  <c:v>1.5680000000000001</c:v>
                </c:pt>
                <c:pt idx="2080">
                  <c:v>1.571</c:v>
                </c:pt>
                <c:pt idx="2081">
                  <c:v>1.571</c:v>
                </c:pt>
                <c:pt idx="2082">
                  <c:v>1.577</c:v>
                </c:pt>
                <c:pt idx="2083">
                  <c:v>1.5780000000000001</c:v>
                </c:pt>
                <c:pt idx="2084">
                  <c:v>1.5780000000000001</c:v>
                </c:pt>
                <c:pt idx="2085">
                  <c:v>1.581</c:v>
                </c:pt>
                <c:pt idx="2086">
                  <c:v>1.587</c:v>
                </c:pt>
                <c:pt idx="2087">
                  <c:v>1.6</c:v>
                </c:pt>
                <c:pt idx="2088">
                  <c:v>1.615</c:v>
                </c:pt>
                <c:pt idx="2089">
                  <c:v>1.621</c:v>
                </c:pt>
                <c:pt idx="2090">
                  <c:v>1.6419999999999999</c:v>
                </c:pt>
                <c:pt idx="2091">
                  <c:v>1.6739999999999999</c:v>
                </c:pt>
                <c:pt idx="2092">
                  <c:v>1.68</c:v>
                </c:pt>
                <c:pt idx="2093">
                  <c:v>1.7070000000000001</c:v>
                </c:pt>
                <c:pt idx="2094">
                  <c:v>1.7210000000000001</c:v>
                </c:pt>
                <c:pt idx="2095">
                  <c:v>1.75</c:v>
                </c:pt>
                <c:pt idx="2096">
                  <c:v>1.7569999999999999</c:v>
                </c:pt>
                <c:pt idx="2097">
                  <c:v>1.778</c:v>
                </c:pt>
                <c:pt idx="2098">
                  <c:v>1.786</c:v>
                </c:pt>
                <c:pt idx="2099">
                  <c:v>1.819</c:v>
                </c:pt>
                <c:pt idx="2100">
                  <c:v>1.8420000000000001</c:v>
                </c:pt>
                <c:pt idx="2101">
                  <c:v>1.8520000000000001</c:v>
                </c:pt>
                <c:pt idx="2102">
                  <c:v>1.857</c:v>
                </c:pt>
                <c:pt idx="2103">
                  <c:v>1.881</c:v>
                </c:pt>
                <c:pt idx="2104">
                  <c:v>1.9059999999999999</c:v>
                </c:pt>
                <c:pt idx="2105">
                  <c:v>1.909</c:v>
                </c:pt>
                <c:pt idx="2106">
                  <c:v>1.9119999999999999</c:v>
                </c:pt>
                <c:pt idx="2107">
                  <c:v>1.9379999999999999</c:v>
                </c:pt>
                <c:pt idx="2108">
                  <c:v>1.9419999999999999</c:v>
                </c:pt>
                <c:pt idx="2109">
                  <c:v>2</c:v>
                </c:pt>
                <c:pt idx="2110">
                  <c:v>2</c:v>
                </c:pt>
                <c:pt idx="2111">
                  <c:v>2</c:v>
                </c:pt>
                <c:pt idx="2112">
                  <c:v>2.0089999999999999</c:v>
                </c:pt>
                <c:pt idx="2113">
                  <c:v>2.052</c:v>
                </c:pt>
                <c:pt idx="2114">
                  <c:v>2.0670000000000002</c:v>
                </c:pt>
                <c:pt idx="2115">
                  <c:v>2.1219999999999999</c:v>
                </c:pt>
                <c:pt idx="2116">
                  <c:v>2.125</c:v>
                </c:pt>
                <c:pt idx="2117">
                  <c:v>2.1280000000000001</c:v>
                </c:pt>
                <c:pt idx="2118">
                  <c:v>2.1509999999999998</c:v>
                </c:pt>
                <c:pt idx="2119">
                  <c:v>2.1629999999999998</c:v>
                </c:pt>
                <c:pt idx="2120">
                  <c:v>2.194</c:v>
                </c:pt>
                <c:pt idx="2121">
                  <c:v>2.2160000000000002</c:v>
                </c:pt>
                <c:pt idx="2122">
                  <c:v>2.2400000000000002</c:v>
                </c:pt>
                <c:pt idx="2123">
                  <c:v>2.25</c:v>
                </c:pt>
                <c:pt idx="2124">
                  <c:v>2.286</c:v>
                </c:pt>
                <c:pt idx="2125">
                  <c:v>2.3039999999999998</c:v>
                </c:pt>
                <c:pt idx="2126">
                  <c:v>2.3159999999999998</c:v>
                </c:pt>
                <c:pt idx="2127">
                  <c:v>2.3210000000000002</c:v>
                </c:pt>
                <c:pt idx="2128">
                  <c:v>2.4129999999999998</c:v>
                </c:pt>
                <c:pt idx="2129">
                  <c:v>2.4620000000000002</c:v>
                </c:pt>
                <c:pt idx="2130">
                  <c:v>2.5259999999999998</c:v>
                </c:pt>
                <c:pt idx="2131">
                  <c:v>2.5680000000000001</c:v>
                </c:pt>
                <c:pt idx="2132">
                  <c:v>2.625</c:v>
                </c:pt>
                <c:pt idx="2133">
                  <c:v>2.6259999999999999</c:v>
                </c:pt>
                <c:pt idx="2134">
                  <c:v>2.6520000000000001</c:v>
                </c:pt>
                <c:pt idx="2135">
                  <c:v>2.6909999999999998</c:v>
                </c:pt>
                <c:pt idx="2136">
                  <c:v>2.7389999999999999</c:v>
                </c:pt>
                <c:pt idx="2137">
                  <c:v>2.8</c:v>
                </c:pt>
                <c:pt idx="2138">
                  <c:v>2.8959999999999999</c:v>
                </c:pt>
                <c:pt idx="2139">
                  <c:v>2.9380000000000002</c:v>
                </c:pt>
                <c:pt idx="2140">
                  <c:v>3</c:v>
                </c:pt>
                <c:pt idx="2141">
                  <c:v>3.0739999999999998</c:v>
                </c:pt>
                <c:pt idx="2142">
                  <c:v>3.214</c:v>
                </c:pt>
                <c:pt idx="2143">
                  <c:v>3.214</c:v>
                </c:pt>
                <c:pt idx="2144">
                  <c:v>3.3010000000000002</c:v>
                </c:pt>
                <c:pt idx="2145">
                  <c:v>3.3330000000000002</c:v>
                </c:pt>
                <c:pt idx="2146">
                  <c:v>3.4</c:v>
                </c:pt>
                <c:pt idx="2147">
                  <c:v>3.4980000000000002</c:v>
                </c:pt>
                <c:pt idx="2148">
                  <c:v>3.508</c:v>
                </c:pt>
                <c:pt idx="2149">
                  <c:v>3.786</c:v>
                </c:pt>
                <c:pt idx="2150">
                  <c:v>3.92</c:v>
                </c:pt>
                <c:pt idx="2151">
                  <c:v>3.944</c:v>
                </c:pt>
                <c:pt idx="2152">
                  <c:v>3.96</c:v>
                </c:pt>
                <c:pt idx="2153">
                  <c:v>4</c:v>
                </c:pt>
                <c:pt idx="2154">
                  <c:v>4.0410000000000004</c:v>
                </c:pt>
                <c:pt idx="2155">
                  <c:v>4.1989999999999998</c:v>
                </c:pt>
                <c:pt idx="2156">
                  <c:v>4.444</c:v>
                </c:pt>
                <c:pt idx="2157">
                  <c:v>4.6920000000000002</c:v>
                </c:pt>
                <c:pt idx="2158">
                  <c:v>5.1989999999999998</c:v>
                </c:pt>
                <c:pt idx="2159">
                  <c:v>5.2859999999999996</c:v>
                </c:pt>
                <c:pt idx="2160">
                  <c:v>5.625</c:v>
                </c:pt>
                <c:pt idx="2161">
                  <c:v>6.6669999999999998</c:v>
                </c:pt>
                <c:pt idx="2162">
                  <c:v>7.4729999999999999</c:v>
                </c:pt>
                <c:pt idx="2163">
                  <c:v>10.199999999999999</c:v>
                </c:pt>
                <c:pt idx="2164">
                  <c:v>11.182</c:v>
                </c:pt>
                <c:pt idx="2165">
                  <c:v>12</c:v>
                </c:pt>
                <c:pt idx="2166">
                  <c:v>17</c:v>
                </c:pt>
                <c:pt idx="2167">
                  <c:v>27.25</c:v>
                </c:pt>
                <c:pt idx="2168">
                  <c:v>34.356999999999999</c:v>
                </c:pt>
                <c:pt idx="2169">
                  <c:v>45.707999999999998</c:v>
                </c:pt>
              </c:numCache>
            </c:numRef>
          </c:yVal>
          <c:smooth val="0"/>
          <c:extLst>
            <c:ext xmlns:c16="http://schemas.microsoft.com/office/drawing/2014/chart" uri="{C3380CC4-5D6E-409C-BE32-E72D297353CC}">
              <c16:uniqueId val="{00000000-D5BF-4E02-9F72-ED13FF7B5EA0}"/>
            </c:ext>
          </c:extLst>
        </c:ser>
        <c:ser>
          <c:idx val="1"/>
          <c:order val="1"/>
          <c:tx>
            <c:strRef>
              <c:f>'Benchmark filtered'!$H$2</c:f>
              <c:strCache>
                <c:ptCount val="1"/>
                <c:pt idx="0">
                  <c:v>ID Reference</c:v>
                </c:pt>
              </c:strCache>
            </c:strRef>
          </c:tx>
          <c:spPr>
            <a:ln w="25400" cap="rnd">
              <a:noFill/>
              <a:round/>
            </a:ln>
            <a:effectLst/>
          </c:spPr>
          <c:marker>
            <c:symbol val="none"/>
          </c:marker>
          <c:errBars>
            <c:errDir val="y"/>
            <c:errBarType val="minus"/>
            <c:errValType val="percentage"/>
            <c:noEndCap val="1"/>
            <c:val val="100"/>
            <c:spPr>
              <a:noFill/>
              <a:ln w="9525" cap="flat" cmpd="sng" algn="ctr">
                <a:solidFill>
                  <a:schemeClr val="tx1">
                    <a:lumMod val="65000"/>
                    <a:lumOff val="35000"/>
                  </a:schemeClr>
                </a:solidFill>
                <a:prstDash val="sys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'Benchmark filtered'!$J$2</c:f>
              <c:numCache>
                <c:formatCode>General</c:formatCode>
                <c:ptCount val="1"/>
                <c:pt idx="0">
                  <c:v>30</c:v>
                </c:pt>
              </c:numCache>
            </c:numRef>
          </c:xVal>
          <c:yVal>
            <c:numRef>
              <c:f>'Benchmark filtered'!$I$2</c:f>
              <c:numCache>
                <c:formatCode>General</c:formatCode>
                <c:ptCount val="1"/>
                <c:pt idx="0">
                  <c:v>2</c:v>
                </c:pt>
              </c:numCache>
            </c:numRef>
          </c:yVal>
          <c:smooth val="0"/>
          <c:extLst>
            <c:ext xmlns:c16="http://schemas.microsoft.com/office/drawing/2014/chart" uri="{C3380CC4-5D6E-409C-BE32-E72D297353CC}">
              <c16:uniqueId val="{00000001-D5BF-4E02-9F72-ED13FF7B5EA0}"/>
            </c:ext>
          </c:extLst>
        </c:ser>
        <c:ser>
          <c:idx val="2"/>
          <c:order val="2"/>
          <c:tx>
            <c:strRef>
              <c:f>'Benchmark filtered'!$H$3</c:f>
              <c:strCache>
                <c:ptCount val="1"/>
                <c:pt idx="0">
                  <c:v>SM Reference</c:v>
                </c:pt>
              </c:strCache>
            </c:strRef>
          </c:tx>
          <c:spPr>
            <a:ln w="25400" cap="rnd">
              <a:noFill/>
              <a:round/>
            </a:ln>
            <a:effectLst/>
          </c:spPr>
          <c:marker>
            <c:symbol val="none"/>
          </c:marker>
          <c:errBars>
            <c:errDir val="y"/>
            <c:errBarType val="plus"/>
            <c:errValType val="percentage"/>
            <c:noEndCap val="1"/>
            <c:val val="0"/>
            <c:spPr>
              <a:noFill/>
              <a:ln w="9525" cap="flat" cmpd="sng" algn="ctr">
                <a:solidFill>
                  <a:schemeClr val="tx1">
                    <a:lumMod val="65000"/>
                    <a:lumOff val="35000"/>
                  </a:schemeClr>
                </a:solidFill>
                <a:round/>
              </a:ln>
              <a:effectLst/>
            </c:spPr>
          </c:errBars>
          <c:errBars>
            <c:errDir val="x"/>
            <c:errBarType val="plus"/>
            <c:errValType val="percentage"/>
            <c:noEndCap val="1"/>
            <c:val val="10000000000"/>
            <c:spPr>
              <a:noFill/>
              <a:ln w="9525" cap="flat" cmpd="sng" algn="ctr">
                <a:solidFill>
                  <a:schemeClr val="tx1">
                    <a:lumMod val="65000"/>
                    <a:lumOff val="35000"/>
                  </a:schemeClr>
                </a:solidFill>
                <a:prstDash val="sysDash"/>
                <a:round/>
              </a:ln>
              <a:effectLst/>
            </c:spPr>
          </c:errBars>
          <c:xVal>
            <c:numRef>
              <c:f>'Benchmark filtered'!$J$3</c:f>
              <c:numCache>
                <c:formatCode>General</c:formatCode>
                <c:ptCount val="1"/>
                <c:pt idx="0">
                  <c:v>0.1</c:v>
                </c:pt>
              </c:numCache>
            </c:numRef>
          </c:xVal>
          <c:yVal>
            <c:numRef>
              <c:f>'Benchmark filtered'!$I$3</c:f>
              <c:numCache>
                <c:formatCode>General</c:formatCode>
                <c:ptCount val="1"/>
                <c:pt idx="0">
                  <c:v>1</c:v>
                </c:pt>
              </c:numCache>
            </c:numRef>
          </c:yVal>
          <c:smooth val="0"/>
          <c:extLst>
            <c:ext xmlns:c16="http://schemas.microsoft.com/office/drawing/2014/chart" uri="{C3380CC4-5D6E-409C-BE32-E72D297353CC}">
              <c16:uniqueId val="{00000002-D5BF-4E02-9F72-ED13FF7B5EA0}"/>
            </c:ext>
          </c:extLst>
        </c:ser>
        <c:dLbls>
          <c:showLegendKey val="0"/>
          <c:showVal val="0"/>
          <c:showCatName val="0"/>
          <c:showSerName val="0"/>
          <c:showPercent val="0"/>
          <c:showBubbleSize val="0"/>
        </c:dLbls>
        <c:axId val="93149759"/>
        <c:axId val="93152639"/>
      </c:scatterChart>
      <c:valAx>
        <c:axId val="93149759"/>
        <c:scaling>
          <c:orientation val="minMax"/>
          <c:max val="1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Inventory Days, </a:t>
                </a:r>
                <a:r>
                  <a:rPr lang="en-IE" sz="1600" i="1"/>
                  <a:t>ID </a:t>
                </a:r>
                <a:r>
                  <a:rPr lang="en-IE" sz="1600" i="0"/>
                  <a:t>(days)</a:t>
                </a:r>
                <a:endParaRPr lang="en-IE"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52639"/>
        <c:crosses val="autoZero"/>
        <c:crossBetween val="midCat"/>
      </c:valAx>
      <c:valAx>
        <c:axId val="93152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Stability Metric, </a:t>
                </a:r>
                <a:r>
                  <a:rPr lang="el-GR" sz="1600" i="1">
                    <a:latin typeface="Aptos Narrow" panose="020B0004020202020204" pitchFamily="34" charset="0"/>
                  </a:rPr>
                  <a:t>ψ</a:t>
                </a:r>
                <a:endParaRPr lang="en-IE"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49759"/>
        <c:crossesAt val="0.1"/>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97B7558-A358-4717-8609-F511D3CEC855}">
  <sheetPr/>
  <sheetViews>
    <sheetView tabSelected="1" zoomScale="82"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A44BECE-B7AC-4B40-BA8D-9678CF4AE456}">
  <sheetPr/>
  <sheetViews>
    <sheetView zoomScale="8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123824</xdr:colOff>
      <xdr:row>0</xdr:row>
      <xdr:rowOff>88900</xdr:rowOff>
    </xdr:from>
    <xdr:to>
      <xdr:col>21</xdr:col>
      <xdr:colOff>381000</xdr:colOff>
      <xdr:row>42</xdr:row>
      <xdr:rowOff>162128</xdr:rowOff>
    </xdr:to>
    <xdr:graphicFrame macro="">
      <xdr:nvGraphicFramePr>
        <xdr:cNvPr id="2" name="Chart 1">
          <a:extLst>
            <a:ext uri="{FF2B5EF4-FFF2-40B4-BE49-F238E27FC236}">
              <a16:creationId xmlns:a16="http://schemas.microsoft.com/office/drawing/2014/main" id="{763AFD09-A3C9-445A-29CD-89E9C48B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13958455" cy="9126682"/>
    <xdr:graphicFrame macro="">
      <xdr:nvGraphicFramePr>
        <xdr:cNvPr id="2" name="Chart 1">
          <a:extLst>
            <a:ext uri="{FF2B5EF4-FFF2-40B4-BE49-F238E27FC236}">
              <a16:creationId xmlns:a16="http://schemas.microsoft.com/office/drawing/2014/main" id="{00BFD83E-7631-1924-39B4-38C8357473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13958455" cy="9126682"/>
    <xdr:graphicFrame macro="">
      <xdr:nvGraphicFramePr>
        <xdr:cNvPr id="2" name="Chart 1">
          <a:extLst>
            <a:ext uri="{FF2B5EF4-FFF2-40B4-BE49-F238E27FC236}">
              <a16:creationId xmlns:a16="http://schemas.microsoft.com/office/drawing/2014/main" id="{B147866A-D86A-34C9-4405-6DD3DA63A54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Healy" refreshedDate="45945.533265162034" createdVersion="8" refreshedVersion="8" minRefreshableVersion="3" recordCount="4368" xr:uid="{9A1DEEBD-0572-40AD-BF71-29856F53B994}">
  <cacheSource type="worksheet">
    <worksheetSource name="Table3"/>
  </cacheSource>
  <cacheFields count="37">
    <cacheField name="System" numFmtId="0">
      <sharedItems count="1736">
        <s v="MNGFAQ"/>
        <s v="XMLCOMMONS"/>
        <s v="HTTPDRAFT"/>
        <s v="XBEAN"/>
        <s v="PLINK2"/>
        <s v="WW"/>
        <s v="MSKINS"/>
        <s v="HTTPASYNC"/>
        <s v="DOCS"/>
        <s v="SIS"/>
        <s v="XAP"/>
        <s v="SOAP"/>
        <s v="WOOKIE"/>
        <s v="MODELER"/>
        <s v="WINK"/>
        <s v="JOSHUA"/>
        <s v="VYSPER"/>
        <s v="XW"/>
        <s v="ZOOKEEPER"/>
        <s v="INDY"/>
        <s v="XERCESC"/>
        <s v="SEAMREMOTING"/>
        <s v="VCL"/>
        <s v="S4"/>
        <s v="YARN"/>
        <s v="MONGOSH"/>
        <s v="TOMEE"/>
        <s v="QUAERE"/>
        <s v="WICKET"/>
        <s v="MARCHETYPES"/>
        <s v="WHIRR"/>
        <s v="STR"/>
        <s v="YOKO"/>
        <s v="JBJMX"/>
        <s v="BVAL"/>
        <s v="GRAVEL"/>
        <s v="WAVE"/>
        <s v="UIMA"/>
        <s v="SANTUARIO"/>
        <s v="TS"/>
        <s v="HAL"/>
        <s v="TOBAGO"/>
        <s v="ZETACOMP"/>
        <s v="XALANJ"/>
        <s v="SONARJAVA"/>
        <s v="VXQUERY"/>
        <s v="SETHREADNET"/>
        <s v="VELOCITY"/>
        <s v="XGC"/>
        <s v="AW"/>
        <s v="XMLRPC"/>
        <s v="INFRA"/>
        <s v="XMLBEANS"/>
        <s v="XERCESJ"/>
        <s v="WELDX"/>
        <s v="XALANC"/>
        <s v="JBADMCON"/>
        <s v="XERCESP"/>
        <s v="TOMAHAWK"/>
        <s v="LOG4J2"/>
        <s v="WSCOMMONS"/>
        <s v="APSTUD"/>
        <s v="WSS"/>
        <s v="STAX"/>
        <s v="LABS"/>
        <s v="FOP"/>
        <s v="CLOUDSTACK"/>
        <s v="ABD"/>
        <s v="WSIF"/>
        <s v="VFS"/>
        <s v="TRINIDAD"/>
        <s v="WODEN"/>
        <s v="SM"/>
        <s v="SPRNETREST"/>
        <s v="TUSCANY"/>
        <s v="JBTIS"/>
        <s v="WSRP4J"/>
        <s v="COR"/>
        <s v="TILES"/>
        <s v="JBASM"/>
        <s v="OPENMEETINGS"/>
        <s v="SEAMWICKET"/>
        <s v="OPENJPA"/>
        <s v="LOGGING"/>
        <s v="OPENEJB"/>
        <s v="JBBLOG"/>
        <s v="KARAF"/>
        <s v="JUDDI"/>
        <s v="JBANN"/>
        <s v="ISIS"/>
        <s v="HDFS"/>
        <s v="HCATALOG"/>
        <s v="HAMA"/>
        <s v="WFLY"/>
        <s v="VELTOOLS"/>
        <s v="POOL"/>
        <s v="VALIDATOR"/>
        <s v="SOCIALLI"/>
        <s v="TST"/>
        <s v="DROOLS"/>
        <s v="THRIFT"/>
        <s v="JWMCLOUD"/>
        <s v="TEZ"/>
        <s v="OSPK8"/>
        <s v="SQOOP"/>
        <s v="SMX4"/>
        <s v="EMAIL"/>
        <s v="TRB"/>
        <s v="CHEN"/>
        <s v="TORQUEOLD"/>
        <s v="ATR"/>
        <s v="TRANSACTION"/>
        <s v="JS1"/>
        <s v="TIKA"/>
        <s v="FUNCTOR"/>
        <s v="SYNCOPE"/>
        <s v="RAVE"/>
        <s v="OEP"/>
        <s v="STANBOL"/>
        <s v="SSHD"/>
        <s v="JBFORUMS"/>
        <s v="TAPESTRY"/>
        <s v="HTTPCLIENT"/>
        <s v="TAP5"/>
        <s v="TAJO"/>
        <s v="SYNAPSE"/>
        <s v="WAFFLE"/>
        <s v="MJF"/>
        <s v="STDCXX"/>
        <s v="CHK"/>
        <s v="STONEHENGE"/>
        <s v="BEANUTILS"/>
        <s v="SOLR"/>
        <s v="SMXCOMP"/>
        <s v="BP"/>
        <s v="SMX4NMR"/>
        <s v="COIN"/>
        <s v="SMX4KNL"/>
        <s v="MCD"/>
        <s v="STRATOS"/>
        <s v="MATH"/>
        <s v="SLING"/>
        <s v="STORM"/>
        <s v="CODEC"/>
        <s v="SHINDIG"/>
        <s v="DIRKRB"/>
        <s v="ROL"/>
        <s v="FP"/>
        <s v="CLOWNFISH"/>
        <s v="SHALE"/>
        <s v="MTOMCAT"/>
        <s v="RIVER"/>
        <s v="SANDBOX"/>
        <s v="RESOURCES"/>
        <s v="TEIIDWEBTL"/>
        <s v="RUNTIME"/>
        <s v="WFSSL"/>
        <s v="SHIRO"/>
        <s v="OOZIE"/>
        <s v="OFBIZ"/>
        <s v="GREENHOUSE"/>
        <s v="SENTRY"/>
        <s v="HORN"/>
        <s v="SCOUT"/>
        <s v="JEXL"/>
        <s v="QPID"/>
        <s v="DBCP"/>
        <s v="SCXML"/>
        <s v="ODE"/>
        <s v="DAEMON"/>
        <s v="NET"/>
        <s v="SANDESHA2C"/>
        <s v="JBJPA"/>
        <s v="SANDESHA2"/>
        <s v="MOPENJPA"/>
        <s v="PROTON"/>
        <s v="DIGESTER"/>
        <s v="PIVOT"/>
        <s v="FUSEDOC"/>
        <s v="RAT"/>
        <s v="MJBOSS"/>
        <s v="COLLECTIONS"/>
        <s v="PDFBOX"/>
        <s v="TEST"/>
        <s v="SAMZA"/>
        <s v="SB"/>
        <s v="OWB"/>
        <s v="WELDINT"/>
        <s v="OPENNLP"/>
        <s v="HB"/>
        <s v="RIPPLE"/>
        <s v="BPMC"/>
        <s v="RAMPART"/>
        <s v="RAMPARTC"/>
        <s v="CLI"/>
        <s v="PROTOCOLS"/>
        <s v="PROVISIONR"/>
        <s v="PLUTO"/>
        <s v="JXPATH"/>
        <s v="PIG"/>
        <s v="PORTLETBRIDGE"/>
        <s v="LOG4PHP"/>
        <s v="PODLINGNAMESEARCH"/>
        <s v="PB"/>
        <s v="EMB"/>
        <s v="PHOTARK"/>
        <s v="PLINK"/>
        <s v="MESOS"/>
        <s v="ORCHESTRA"/>
        <s v="BVTCK"/>
        <s v="MJBOSSPACK"/>
        <s v="NUTCH"/>
        <s v="MYFACES"/>
        <s v="OLIO"/>
        <s v="I18N"/>
        <s v="MARMOTTA"/>
        <s v="ONAMI"/>
        <s v="OODT"/>
        <s v="COVIDSAFE"/>
        <s v="OLINGO"/>
        <s v="OGNL"/>
        <s v="MODPYTHON"/>
        <s v="OLTU"/>
        <s v="CELIX"/>
        <s v="LUCENE"/>
        <s v="LANG"/>
        <s v="FASTDEV"/>
        <s v="OJB"/>
        <s v="WFCOM"/>
        <s v="OAK"/>
        <s v="NPANDAY"/>
        <s v="MUSE"/>
        <s v="MANT"/>
        <s v="MIME4J"/>
        <s v="MAPREDUCE"/>
        <s v="MAILBOX"/>
        <s v="PYSIDE"/>
        <s v="OCM"/>
        <s v="JBPAPP6"/>
        <s v="ODFTOOLKIT"/>
        <s v="TEXT"/>
        <s v="MYFACESTEST"/>
        <s v="MRUNIT"/>
        <s v="FABCN"/>
        <s v="MPOM"/>
        <s v="MCHRONOS"/>
        <s v="EVENT"/>
        <s v="MFCOMMONS"/>
        <s v="METAMODEL"/>
        <s v="DI"/>
        <s v="MAHOUT"/>
        <s v="LUCY"/>
        <s v="HIVE"/>
        <s v="JCI"/>
        <s v="LUCENENET"/>
        <s v="MAILET"/>
        <s v="EXEC"/>
        <s v="LEGAL"/>
        <s v="LOGCXX"/>
        <s v="SPEAKEASY"/>
        <s v="LOG4NET"/>
        <s v="BATIK"/>
        <s v="LIBCLOUD"/>
        <s v="AGIOS"/>
        <s v="KAFKA"/>
        <s v="EXLBR"/>
        <s v="JSPWIKI"/>
        <s v="SOCIALTW"/>
        <s v="JSIEVE"/>
        <s v="SAMOA"/>
        <s v="JCR"/>
        <s v="MVERIFIER"/>
        <s v="JCLOUDS"/>
        <s v="BPEL"/>
        <s v="JS2"/>
        <s v="APPDUX"/>
        <s v="IBATIS"/>
        <s v="JDO"/>
        <s v="KALUMET"/>
        <s v="JCS"/>
        <s v="JAMES"/>
        <s v="MPEAR"/>
        <s v="JENA"/>
        <s v="IVY"/>
        <s v="KNOX"/>
        <s v="SEAMMAIL"/>
        <s v="APLO"/>
        <s v="IBATISNET"/>
        <s v="IMAGING"/>
        <s v="FILEUPLOAD"/>
        <s v="DBUTILS"/>
        <s v="HBASE"/>
        <s v="LINGO"/>
        <s v="JSPF"/>
        <s v="JAXME"/>
        <s v="TEIID"/>
        <s v="HELIX"/>
        <s v="KOSMOS"/>
        <s v="JELLY"/>
        <s v="IVYDE"/>
        <s v="MXMLBEANS"/>
        <s v="CXFXJC"/>
        <s v="APA"/>
        <s v="DL"/>
        <s v="JCRSITE"/>
        <s v="DTACLOUD"/>
        <s v="IMAP"/>
        <s v="JDKIM"/>
        <s v="HISE"/>
        <s v="FAB"/>
        <s v="IO"/>
        <s v="GTNWSRP"/>
        <s v="IMPERIUS"/>
        <s v="JBNADM"/>
        <s v="HUPA"/>
        <s v="JBDOCS"/>
        <s v="AGJS"/>
        <s v="HIVEMIND"/>
        <s v="HBX"/>
        <s v="INCUBATOR"/>
        <s v="PBR"/>
        <s v="HTTPCORE"/>
        <s v="MJAVACC"/>
        <s v="FLEX"/>
        <s v="JBMAN"/>
        <s v="HDT"/>
        <s v="RNG"/>
        <s v="GSHELL"/>
        <s v="GRFT"/>
        <s v="DEVBOX"/>
        <s v="GIRAPH"/>
        <s v="GERONIMO"/>
        <s v="HARMONY"/>
        <s v="HADOOP"/>
        <s v="FLUME"/>
        <s v="MTOOLCHAINS"/>
        <s v="DIRSERVER"/>
        <s v="AMQCPP"/>
        <s v="GERONIMODEVTOOLS"/>
        <s v="GUMP"/>
        <s v="FOR"/>
        <s v="MVEL"/>
        <s v="FTPSERVER"/>
        <s v="GORA"/>
        <s v="MCLEAN"/>
        <s v="AIRAVATA"/>
        <s v="FABN"/>
        <s v="FELIX"/>
        <s v="SEAMJMS"/>
        <s v="CONNECTORS"/>
        <s v="GANT"/>
        <s v="AGILA"/>
        <s v="JBMICROCONT"/>
        <s v="ACE"/>
        <s v="CASSANDRA"/>
        <s v="CRAIL"/>
        <s v="ACCUMULO"/>
        <s v="ID"/>
        <s v="CAPEDWARF"/>
        <s v="COCOON3"/>
        <s v="ABDERA"/>
        <s v="COCOON"/>
        <s v="NFS"/>
        <s v="CMIS"/>
        <s v="JBJCA"/>
        <s v="CAMEL"/>
        <s v="AMBARI"/>
        <s v="CAY"/>
        <s v="COUCHDB"/>
        <s v="CS"/>
        <s v="EXTSCRIPT"/>
        <s v="FALCON"/>
        <s v="EXTCDI"/>
        <s v="TOOLSDOC"/>
        <s v="DOSGI"/>
        <s v="GTNMOP"/>
        <s v="DIRSHARED"/>
        <s v="DIRMINA"/>
        <s v="MDOAP"/>
        <s v="DRILL"/>
        <s v="WFK2"/>
        <s v="DIRECTMEMORY"/>
        <s v="DIRAPI"/>
        <s v="COMPASS"/>
        <s v="DERBY"/>
        <s v="DIR"/>
        <s v="ATTIC"/>
        <s v="ESME"/>
        <s v="CONFCLOUD"/>
        <s v="DIRSTUDIO"/>
        <s v="FEDIZ"/>
        <s v="LOGMGR"/>
        <s v="CHUKWA"/>
        <s v="WFARQ"/>
        <s v="AVRO"/>
        <s v="ARIES"/>
        <s v="AMQ"/>
        <s v="TOOLS"/>
        <s v="MEJB"/>
        <s v="BUILDR"/>
        <s v="AMPS"/>
        <s v="BOOKKEEPER"/>
        <s v="BLUR"/>
        <s v="BIGTOP"/>
        <s v="ETCH"/>
        <s v="CB"/>
        <s v="EXTVAL"/>
        <s v="EMPIREDB"/>
        <s v="COMPRESS"/>
        <s v="EASYANT"/>
        <s v="CHAIN"/>
        <s v="BETWIXT"/>
        <s v="SESPRINGACTIONSCRIPTAS"/>
        <s v="BEEHIVE"/>
        <s v="FABJ"/>
        <s v="CLK"/>
        <s v="CLIMATE"/>
        <s v="DORMANT"/>
        <s v="AMQNET"/>
        <s v="AXIS2C"/>
        <s v="CLEREZZA"/>
        <s v="CLKE"/>
        <s v="AXIS2"/>
        <s v="DROIDS"/>
        <s v="CXF"/>
        <s v="CTAKES"/>
        <s v="DDLUTILS"/>
        <s v="CRUNCH"/>
        <s v="MOTOR"/>
        <s v="DELTASPIKE"/>
        <s v="SECOAUTH"/>
        <s v="TEIIDWEBCN"/>
        <s v="XDP"/>
        <s v="DAYTRADER"/>
        <s v="CONFIGURATION"/>
        <s v="CSV"/>
        <s v="CURATOR"/>
        <s v="JBASPECT"/>
        <s v="AMKT"/>
        <s v="COMMONSSITE"/>
        <s v="PLFED"/>
        <s v="COMDEV"/>
        <s v="AXIS"/>
        <s v="TEIIDDES"/>
        <s v="EVG"/>
        <s v="AWF"/>
        <s v="SGF"/>
        <s v="BSF"/>
        <s v="CACTUS"/>
        <s v="GLDP"/>
        <s v="ASYNCWEB"/>
        <s v="MSOURCES"/>
        <s v="JDG"/>
        <s v="QDOX"/>
        <s v="JBMESSAGING"/>
        <s v="BCEL"/>
        <s v="IS"/>
        <s v="AXISCPP"/>
        <s v="ANY23"/>
        <s v="JBINSTALL"/>
        <s v="AXIOM"/>
        <s v="MPCLOVER"/>
        <s v="APOLLO"/>
        <s v="JBAS"/>
        <s v="ADDR"/>
        <s v="WADI"/>
        <s v="JBSSO"/>
        <s v="DACCO"/>
        <s v="OLM"/>
        <s v="CONTINUUM"/>
        <s v="MODE"/>
        <s v="SNOWDROP"/>
        <s v="CASTOR"/>
        <s v="AJSF"/>
        <s v="JACKSON"/>
        <s v="HYDRACACHE"/>
        <s v="DEVELOPER"/>
        <s v="HTCJ"/>
        <s v="MTAGLIST"/>
        <s v="HAUS"/>
        <s v="AS7"/>
        <s v="GPARS"/>
        <s v="GFS"/>
        <s v="MNGECLIPSE"/>
        <s v="GEOT"/>
        <s v="GEOS"/>
        <s v="FABRICTHREE"/>
        <s v="EUREKAJ"/>
        <s v="ENUNCIATE"/>
        <s v="TEIIDSB"/>
        <s v="TINKERPOP"/>
        <s v="DISPL"/>
        <s v="UDIG"/>
        <s v="MAVEN"/>
        <s v="SYMMETRICDS"/>
        <s v="MHIBERNATE"/>
        <s v="SONARPLUGINS"/>
        <s v="JBEHAVE"/>
        <s v="SONARDOTNT"/>
        <s v="SONAR"/>
        <s v="JBBUILD"/>
        <s v="OPENXMA"/>
        <s v="MRM"/>
        <s v="YFACES"/>
        <s v="XTENLANG"/>
        <s v="XPR"/>
        <s v="XFIRE"/>
        <s v="WAGON"/>
        <s v="TYNAMO"/>
        <s v="DOXIASITETOOLS"/>
        <s v="SONARIDE"/>
        <s v="TORQUE"/>
        <s v="XSTR"/>
        <s v="WBRI"/>
        <s v="MODETOOLS"/>
        <s v="SUREFIRE"/>
        <s v="XLITE"/>
        <s v="XSITE"/>
        <s v="SVNA"/>
        <s v="TRAILS"/>
        <s v="JBCL"/>
        <s v="XDOCLET"/>
        <s v="DATAES"/>
        <s v="WSTX"/>
        <s v="MILYN"/>
        <s v="SCM"/>
        <s v="JRUBY"/>
        <s v="PLX"/>
        <s v="TQL"/>
        <s v="DATAGRAPH"/>
        <s v="TIMTAM"/>
        <s v="SWIZZLE"/>
        <s v="RVM"/>
        <s v="STAXMATE"/>
        <s v="PREON"/>
        <s v="PLATYPUS"/>
        <s v="MFINDBUGS"/>
        <s v="MULTIVERSE"/>
        <s v="SONARJNKNS"/>
        <s v="SETPOINT"/>
        <s v="RHPAM"/>
        <s v="NMAVEN"/>
        <s v="RHDM"/>
        <s v="NANO"/>
        <s v="JBCLUSTER"/>
        <s v="MWEBSTART"/>
        <s v="JBREM"/>
        <s v="MSHITTY"/>
        <s v="MSELENIUM"/>
        <s v="MRP"/>
        <s v="DATACASS"/>
        <s v="REDBACK"/>
        <s v="FUSEJON"/>
        <s v="PROM"/>
        <s v="PLXCOMP"/>
        <s v="SERVICECONDUIT"/>
        <s v="GRECLIPSE"/>
        <s v="WEB"/>
        <s v="MSITE"/>
        <s v="WFWIP"/>
        <s v="PLXUTILS"/>
        <s v="JRACLOUD"/>
        <s v="MWAR"/>
        <s v="IMMUTANT"/>
        <s v="MSHARED"/>
        <s v="MRRESOURCES"/>
        <s v="MTRUEZIP"/>
        <s v="MUNIX"/>
        <s v="AG"/>
        <s v="MPMD"/>
        <s v="PLJ"/>
        <s v="PICO"/>
        <s v="ENTMQ"/>
        <s v="PERFFORJ"/>
        <s v="MRAR"/>
        <s v="ANN"/>
        <s v="MWAS"/>
        <s v="SEAMSECURITY"/>
        <s v="NEO"/>
        <s v="WELD"/>
        <s v="OAUTHSS"/>
        <s v="FABC"/>
        <s v="MPA"/>
        <s v="MVERSIONS"/>
        <s v="RHBRMS"/>
        <s v="HRCPP"/>
        <s v="MWEBLOGIC"/>
        <s v="MNG"/>
        <s v="MSQL"/>
        <s v="AEROGEAR"/>
        <s v="MSONAR"/>
        <s v="MSANDBOX"/>
        <s v="MRPM"/>
        <s v="ASTERIXDB"/>
        <s v="MSHADE"/>
        <s v="MPTEST"/>
        <s v="MRMIC"/>
        <s v="MPH"/>
        <s v="MPDF"/>
        <s v="MPDASHBOARD"/>
        <s v="MRELEASE"/>
        <s v="MOJO"/>
        <s v="MCASTOR"/>
        <s v="MRESOURCES"/>
        <s v="JANINO"/>
        <s v="MRETRO"/>
        <s v="JBSHOTOKU"/>
        <s v="MPIR"/>
        <s v="JBNATIVE"/>
        <s v="MPIDEA"/>
        <s v="MODELLO"/>
        <s v="MPXDOC"/>
        <s v="MPWAR"/>
        <s v="MPLUGIN"/>
        <s v="MPPDF"/>
        <s v="DMR"/>
        <s v="MPSCM"/>
        <s v="QTJIRA"/>
        <s v="MPMULTIPROJECT"/>
        <s v="CONCPP"/>
        <s v="MPCHECKSTYLE"/>
        <s v="AO"/>
        <s v="MPECLIPSE"/>
        <s v="MSCMPUB"/>
        <s v="MPJAR"/>
        <s v="MREPOSITORY"/>
        <s v="MPJAVADOC"/>
        <s v="MPCRUISECONTROL"/>
        <s v="MJARSIGNER"/>
        <s v="MPCHANGELOG"/>
        <s v="MINDEXER"/>
        <s v="MPARTIFACT"/>
        <s v="MDOCCK"/>
        <s v="MAVENUPLOAD"/>
        <s v="MODFORJ"/>
        <s v="MANTTASKS"/>
        <s v="MNGBOOK"/>
        <s v="MANTRUN"/>
        <s v="MNBMODULE"/>
        <s v="MACR"/>
        <s v="MERCURY"/>
        <s v="JXR"/>
        <s v="MNGSITE"/>
        <s v="MBUILDHELPER"/>
        <s v="JCRRMI"/>
        <s v="IOTA"/>
        <s v="MGROOVY"/>
        <s v="DOXIATOOLS"/>
        <s v="MEV"/>
        <s v="MJAR"/>
        <s v="MJAVADOC"/>
        <s v="MINVOKER"/>
        <s v="MCHANGES"/>
        <s v="MJS"/>
        <s v="JBWS"/>
        <s v="MKEYTOOL"/>
        <s v="MJNCSS"/>
        <s v="MINSTALL"/>
        <s v="JBEPP"/>
        <s v="MLICENSE"/>
        <s v="SHRINKRES"/>
        <s v="MJSPC"/>
        <s v="MJAXB"/>
        <s v="ELYWEB"/>
        <s v="MFITNESSE"/>
        <s v="MEVENIDE"/>
        <s v="MENFORCER"/>
        <s v="JBNET"/>
        <s v="KOLJA"/>
        <s v="MDEPLOY"/>
        <s v="MCOMPILER"/>
        <s v="MCOBERTURA"/>
        <s v="MCHECKSTYLE"/>
        <s v="MGWT"/>
        <s v="GEOMETRY"/>
        <s v="MIDEA"/>
        <s v="MGPG"/>
        <s v="JGRP"/>
        <s v="MEXEC"/>
        <s v="MDWEB"/>
        <s v="MDEP"/>
        <s v="MASSEMBLY"/>
        <s v="NEXUS"/>
        <s v="MECLIPSE"/>
        <s v="MCCE"/>
        <s v="MAP"/>
        <s v="SVN"/>
        <s v="NIFIREG"/>
        <s v="LIVETRIBE"/>
        <s v="STEAM"/>
        <s v="MBUILDNUM"/>
        <s v="JBDEPLOY"/>
        <s v="MEAR"/>
        <s v="JAVA"/>
        <s v="IZPACK"/>
        <s v="MCHANGELOG"/>
        <s v="MCLIRR"/>
        <s v="MCASSANDRA"/>
        <s v="MAXISTOOLS"/>
        <s v="JBTM"/>
        <s v="MAVENPROXY"/>
        <s v="MAPPASM"/>
        <s v="MAPFACES"/>
        <s v="DATALDAP"/>
        <s v="MASPECTJ"/>
        <s v="QDS"/>
        <s v="BLACKTIE"/>
        <s v="MANIMALSNIFFER"/>
        <s v="JTESTR"/>
        <s v="JAXEN"/>
        <s v="FABP"/>
        <s v="GROOVY"/>
        <s v="JBID"/>
        <s v="AMQP"/>
        <s v="GRIFFON"/>
        <s v="OPENJDK"/>
        <s v="GRAILS"/>
        <s v="ENTESB"/>
        <s v="GUMTREE"/>
        <s v="MXS"/>
        <s v="GREPO"/>
        <s v="TTALE"/>
        <s v="IDEACLEARCASE"/>
        <s v="DATAKV"/>
        <s v="GRAILSPLUGINS"/>
        <s v="FH"/>
        <s v="JAVANCSS"/>
        <s v="CMTOOL"/>
        <s v="GMOD"/>
        <s v="GMAVEN"/>
        <s v="DYNJS"/>
        <s v="DC"/>
        <s v="EJB"/>
        <s v="ESPER"/>
        <s v="GFX"/>
        <s v="FEST"/>
        <s v="GEB"/>
        <s v="DOXIA"/>
        <s v="WFCORE"/>
        <s v="GEO"/>
        <s v="MINIFI"/>
        <s v="GEOBATCH"/>
        <s v="DFORMS"/>
        <s v="COCACHE"/>
        <s v="EASYMOCK"/>
        <s v="BE"/>
        <s v="CARGO"/>
        <s v="BOO"/>
        <s v="CUANTO"/>
        <s v="REMJMX"/>
        <s v="CONSTELLATION"/>
        <s v="CBUILDS"/>
        <s v="CAKE"/>
        <s v="BTM"/>
        <s v="ACT"/>
        <s v="AUTOSUITE"/>
        <s v="BERKANO"/>
        <s v="ARCHETYPE"/>
        <s v="HV"/>
        <s v="HSEARCH"/>
        <s v="HHH"/>
        <s v="NUMBERS"/>
        <s v="MON"/>
        <s v="WEBSITE"/>
        <s v="FABCJ"/>
        <s v="METAGEN"/>
        <s v="DATAFU"/>
        <s v="OGM"/>
        <s v="JPA"/>
        <s v="HVAL"/>
        <s v="DATALAB"/>
        <s v="HSHARDS"/>
        <s v="HCANN"/>
        <s v="HQLPARSER"/>
        <s v="JBIDE"/>
        <s v="JBESB"/>
        <s v="MR"/>
        <s v="JBEE"/>
        <s v="MSC"/>
        <s v="JBDS"/>
        <s v="GTNPORTAL"/>
        <s v="GUVNORSOA"/>
        <s v="GUVNOR"/>
        <s v="JBSEAM"/>
        <s v="GPD"/>
        <s v="DESIGN"/>
        <s v="FORGE"/>
        <s v="DAOS"/>
        <s v="EXOJCR"/>
        <s v="EJBTHREE"/>
        <s v="AESH"/>
        <s v="JBMDR"/>
        <s v="PHPC"/>
        <s v="BGBUILD"/>
        <s v="SEC"/>
        <s v="WFDISC"/>
        <s v="ARQGRA"/>
        <s v="CHA"/>
        <s v="RF"/>
        <s v="QTWEBSITE"/>
        <s v="SWITCHYARD"/>
        <s v="SOA"/>
        <s v="ENTMQST"/>
        <s v="SECURITY"/>
        <s v="RTGOV"/>
        <s v="XNIO"/>
        <s v="MEECROWAVE"/>
        <s v="WISE"/>
        <s v="REST"/>
        <s v="SRAMP"/>
        <s v="SOAG"/>
        <s v="PL"/>
        <s v="SF"/>
        <s v="UNDERTOW"/>
        <s v="ORG"/>
        <s v="SOLDER"/>
        <s v="STRM"/>
        <s v="TOHU"/>
        <s v="SASL"/>
        <s v="RFSBOX"/>
        <s v="SHRINKWRAP"/>
        <s v="RFPL"/>
        <s v="OSGI"/>
        <s v="SAVARA"/>
        <s v="SRAMPUI"/>
        <s v="UPM"/>
        <s v="SHRINKDESC"/>
        <s v="MRQL"/>
        <s v="RIFTSAW"/>
        <s v="SEAMREST"/>
        <s v="GTNWCI"/>
        <s v="WINDUPRULE"/>
        <s v="SEAMREPORTS"/>
        <s v="REFAPP"/>
        <s v="SEAMSOCIAL"/>
        <s v="SEAMINTL"/>
        <s v="JBCACHE"/>
        <s v="SEAMFACES"/>
        <s v="GADGETS"/>
        <s v="SEAMPERSIST"/>
        <s v="SEAM"/>
        <s v="DATAJDBC"/>
        <s v="SEAMCRON"/>
        <s v="SCRIBBLE"/>
        <s v="SCALATE"/>
        <s v="RAILO"/>
        <s v="SIRONA"/>
        <s v="MB"/>
        <s v="OSSRH"/>
        <s v="MODULES"/>
        <s v="MODCLUSTER"/>
        <s v="MIGR"/>
        <s v="KEYCLOAK"/>
        <s v="OSJC"/>
        <s v="MPJDOCBOOK"/>
        <s v="RESTEASY"/>
        <s v="JBLOGGING"/>
        <s v="PLIDM"/>
        <s v="REM3"/>
        <s v="LOGTOOL"/>
        <s v="PCACHE"/>
        <s v="PLANNER"/>
        <s v="PRESSGANG"/>
        <s v="JWS"/>
        <s v="CE"/>
        <s v="JBXB"/>
        <s v="LIVEOAK"/>
        <s v="LDAP"/>
        <s v="NETTY"/>
        <s v="JOHNZON"/>
        <s v="JOPR"/>
        <s v="JDF"/>
        <s v="CGW"/>
        <s v="JSFUNIT"/>
        <s v="MOP"/>
        <s v="JBOSGI"/>
        <s v="CDITCK"/>
        <s v="JBWIKI"/>
        <s v="JBVFS"/>
        <s v="JBWEB"/>
        <s v="SCANNER"/>
        <s v="JBSER"/>
        <s v="JBRULES"/>
        <s v="BATCH"/>
        <s v="JBPORTAL"/>
        <s v="JBPM"/>
        <s v="JBPAPP"/>
        <s v="JBPROFILER"/>
        <s v="AGDROID"/>
        <s v="JBMETA"/>
        <s v="KIECLOUD"/>
        <s v="ERRAI"/>
        <s v="JBLAB"/>
        <s v="SAL"/>
        <s v="JBREFLECT"/>
        <s v="JBNMAN"/>
        <s v="JBMAIL"/>
        <s v="JBEWS"/>
        <s v="JBKERNEL"/>
        <s v="RHBPMS"/>
        <s v="JBNAME"/>
        <s v="MRESOLVER"/>
        <s v="JBMAR"/>
        <s v="RCP"/>
        <s v="JBBENCH"/>
        <s v="JBAOP"/>
        <s v="FMC"/>
        <s v="ISPN"/>
        <s v="JBEAP"/>
        <s v="HORNETQ"/>
        <s v="ECLIPSE"/>
        <s v="JBCOMMON"/>
        <s v="EMBJOPR"/>
        <s v="DTGOV"/>
        <s v="CIRRAS"/>
        <s v="JBBOOT"/>
        <s v="REPO"/>
        <s v="JBASMP"/>
        <s v="SPARK"/>
        <s v="ESB"/>
        <s v="ENTMQMAAS"/>
        <s v="ARQ"/>
        <s v="FABG"/>
        <s v="HQ"/>
        <s v="GTNPC"/>
        <s v="ENVERS"/>
        <s v="OAUTH"/>
        <s v="JASSIST"/>
        <s v="BRMS"/>
        <s v="AGSEC"/>
        <s v="HIBERNATE"/>
        <s v="SCO"/>
        <s v="BYTEMAN"/>
        <s v="GODRIVER"/>
        <s v="FUSEFORGE"/>
        <s v="GTNMGMT"/>
        <s v="FORGEPLUGINS"/>
        <s v="EJBCLIENT"/>
        <s v="EJBBOOK"/>
        <s v="EDG"/>
        <s v="STREAMS"/>
        <s v="CDI"/>
        <s v="BUILDTRK"/>
        <s v="ASPATCH"/>
        <s v="AGPUSH"/>
        <s v="AGOVA"/>
        <s v="ARQRUSH"/>
        <s v="ASAP"/>
        <s v="QPIDJMS"/>
        <s v="ANDIAMO"/>
        <s v="AGSMPLPUSH"/>
        <s v="XD"/>
        <s v="INT"/>
        <s v="IDE"/>
        <s v="JANDEX"/>
        <s v="QTQAINFRA"/>
        <s v="ANDROID"/>
        <s v="SWS"/>
        <s v="SPRNET"/>
        <s v="SPR"/>
        <s v="SWF"/>
        <s v="INTEXT"/>
        <s v="SHDP"/>
        <s v="DATAJPA"/>
        <s v="PHPLIB"/>
        <s v="MOBILE"/>
        <s v="DATACMNS"/>
        <s v="MOD"/>
        <s v="INTSCALA"/>
        <s v="SLICE"/>
        <s v="DATASOLR"/>
        <s v="SJC"/>
        <s v="DATAMONGO"/>
        <s v="SOCIALFB"/>
        <s v="SESPRINGPYTHONPY"/>
        <s v="SEDBFO"/>
        <s v="BATCHADM"/>
        <s v="SOCIAL"/>
        <s v="SWSQE"/>
        <s v="SES"/>
        <s v="SESURF"/>
        <s v="INTSAMPLES"/>
        <s v="SHL"/>
        <s v="ELY"/>
        <s v="DATACOUCH"/>
        <s v="SUBMARINE"/>
        <s v="DATAREDIS"/>
        <s v="GRADLE"/>
        <s v="DATAREST"/>
        <s v="ROO"/>
        <s v="DBAAS"/>
        <s v="ROOFLEX"/>
        <s v="DM"/>
        <s v="USERGRID"/>
        <s v="MXNET"/>
        <s v="MNEMONIC"/>
        <s v="ALOY"/>
        <s v="TIDOC"/>
        <s v="CLOV"/>
        <s v="DASH"/>
        <s v="CWD"/>
        <s v="FE"/>
        <s v="JRASERVER"/>
        <s v="THORN"/>
        <s v="JSWCLOUD"/>
        <s v="JSWSERVER"/>
        <s v="BAM"/>
        <s v="CONFSERVER"/>
        <s v="YAFT"/>
        <s v="STL"/>
        <s v="MCL"/>
        <s v="NLPCRAFT"/>
        <s v="DURACLOUD"/>
        <s v="CXX"/>
        <s v="HAWKULAR"/>
        <s v="MDL"/>
        <s v="APIKIT"/>
        <s v="MULE"/>
        <s v="TISTUD"/>
        <s v="TIMOB"/>
        <s v="DNN"/>
        <s v="SERVER"/>
        <s v="MWRAPPER"/>
        <s v="CART"/>
        <s v="WT"/>
        <s v="QNA"/>
        <s v="BBB"/>
        <s v="WEJBHTTP"/>
        <s v="AUI"/>
        <s v="MPLUGINTESTING"/>
        <s v="MONGOCRYPT"/>
        <s v="CONJ"/>
        <s v="SAK"/>
        <s v="NEMO"/>
        <s v="HAWQ"/>
        <s v="LESS"/>
        <s v="SERF"/>
        <s v="WFMP"/>
        <s v="PLATFORM"/>
        <s v="COMMONSRDF"/>
        <s v="CDK"/>
        <s v="KYLIN"/>
        <s v="ARTEMIS"/>
        <s v="BXMSDOC"/>
        <s v="CDRIVER"/>
        <s v="MC"/>
        <s v="RUBY"/>
        <s v="ENTVTX"/>
        <s v="PLUG"/>
        <s v="FABB"/>
        <s v="CONPY"/>
        <s v="RHDEVDOCS"/>
        <s v="NETBEANSINFRA"/>
        <s v="JBCS"/>
        <s v="DASHBUILDE"/>
        <s v="CSE"/>
        <s v="WFTC"/>
        <s v="TAMAYA"/>
        <s v="RANGER"/>
        <s v="CRYPTO"/>
        <s v="HELM"/>
        <s v="PIRK"/>
        <s v="TII"/>
        <s v="WFNC"/>
        <s v="JWSP"/>
        <s v="TRAINING"/>
        <s v="MJLINK"/>
        <s v="JBTHR"/>
        <s v="VHS"/>
        <s v="ARROW"/>
        <s v="PYTHON"/>
        <s v="PLUGWEB"/>
        <s v="CHE"/>
        <s v="JCRVLT"/>
        <s v="SMS"/>
        <s v="BCLOUD"/>
        <s v="DISPATCH"/>
        <s v="CONJS"/>
        <s v="CRW"/>
        <s v="APPAI"/>
        <s v="FC"/>
        <s v="BATCHEE"/>
        <s v="MAISTRA"/>
        <s v="GRID"/>
        <s v="DATAGEODE"/>
        <s v="SCB"/>
        <s v="CLOG"/>
        <s v="POL"/>
        <s v="XMLSCHEMA"/>
        <s v="FGJ"/>
        <s v="UNOMI"/>
        <s v="JUNEAU"/>
        <s v="EAGLE"/>
        <s v="CLOUD"/>
        <s v="GEODE"/>
        <s v="ATLAS"/>
        <s v="QBS"/>
        <s v="QUALTRICS"/>
        <s v="HOR"/>
        <s v="OPENOFFICE"/>
        <s v="BW"/>
        <s v="VCACHE"/>
        <s v="WINDUP"/>
        <s v="ENTMQCL"/>
        <s v="ACSPRING"/>
        <s v="STS"/>
        <s v="HTRACE"/>
        <s v="TIME"/>
        <s v="PLVS"/>
        <s v="GRPA"/>
        <s v="MVNCENTRAL"/>
        <s v="ENTMQBR"/>
        <s v="SKE"/>
        <s v="HOP"/>
        <s v="DBZ"/>
        <s v="HDDS"/>
        <s v="PIO"/>
        <s v="DX"/>
        <s v="OPEN"/>
        <s v="TXB"/>
        <s v="DAFFODIL"/>
        <s v="SLIB"/>
        <s v="PROD"/>
        <s v="MAPS"/>
        <s v="GRBK"/>
        <s v="GM"/>
        <s v="GAL"/>
        <s v="FARM"/>
        <s v="EVALSYS"/>
        <s v="QTWB"/>
        <s v="WTO"/>
        <s v="WRKLDS"/>
        <s v="WINC"/>
        <s v="FLINK"/>
        <s v="WFCC"/>
        <s v="USMINT"/>
        <s v="GOSSIP"/>
        <s v="TRACING"/>
        <s v="THREESCALE"/>
        <s v="ODC"/>
        <s v="NOTIF"/>
        <s v="INLONG"/>
        <s v="BAHIR"/>
        <s v="VOTE"/>
        <s v="STOR"/>
        <s v="SRVKP"/>
        <s v="SPLAT"/>
        <s v="POLYGENE"/>
        <s v="KOGITO"/>
        <s v="SDN"/>
        <s v="ENTSBT"/>
        <s v="RUN"/>
        <s v="LENS"/>
        <s v="HIVEMALL"/>
        <s v="RHSSO"/>
        <s v="EDGENT"/>
        <s v="RHOSPDOC"/>
        <s v="RHMWINT"/>
        <s v="RHD"/>
        <s v="VSCODE"/>
        <s v="RFE"/>
        <s v="JDDAP"/>
        <s v="QUARKUS"/>
        <s v="PSAP"/>
        <s v="PROJQUAY"/>
        <s v="PD"/>
        <s v="OTA"/>
        <s v="OSSMDOC"/>
        <s v="OSSM"/>
        <s v="DRIVERS"/>
        <s v="SYSTEMDS"/>
        <s v="MYNEWTDOC"/>
        <s v="OSDK"/>
        <s v="OSASINFRA"/>
        <s v="ODH"/>
        <s v="CPDEVOPS"/>
        <s v="OCPPLAN"/>
        <s v="QTCREATORBUG"/>
        <s v="OCPNODE"/>
        <s v="OCPCLOUD"/>
        <s v="OBSDA"/>
        <s v="OMID"/>
        <s v="GRIFFIN"/>
        <s v="NETOBSERV"/>
        <s v="NE"/>
        <s v="WEEX"/>
        <s v="MULTIARCH"/>
        <s v="AF"/>
        <s v="REEF"/>
        <s v="PARQUET"/>
        <s v="MIG"/>
        <s v="AURORA"/>
        <s v="MCO"/>
        <s v="MBT"/>
        <s v="LOG"/>
        <s v="KATA"/>
        <s v="FUSETOOLS"/>
        <s v="NODE"/>
        <s v="DAG"/>
        <s v="CONSOLE"/>
        <s v="JBERET"/>
        <s v="ODBC"/>
        <s v="ORC"/>
        <s v="ENTMQIC"/>
        <s v="QT3DS"/>
        <s v="MONGOID"/>
        <s v="IR"/>
        <s v="YETUS"/>
        <s v="IPROTO"/>
        <s v="APEXMALHAR"/>
        <s v="HRJS"/>
        <s v="HOSTEDCP"/>
        <s v="SOY"/>
        <s v="YUNIKORN"/>
        <s v="HAC"/>
        <s v="GITOPS"/>
        <s v="FAI"/>
        <s v="ERT"/>
        <s v="ERDEMO"/>
        <s v="SWIFT"/>
        <s v="QTMCU"/>
        <s v="RATIS"/>
        <s v="DEVEX"/>
        <s v="PLE"/>
        <s v="COST"/>
        <s v="CORS"/>
        <s v="RUST"/>
        <s v="CNRDOC"/>
        <s v="IOTDB"/>
        <s v="CMP"/>
        <s v="CARBONDATA"/>
        <s v="CCO"/>
        <s v="BUILD"/>
        <s v="AMQDOC"/>
        <s v="MLINKCHECK"/>
        <s v="ARMOCP"/>
        <s v="MASFRES"/>
        <s v="APIMAN"/>
        <s v="API"/>
        <s v="STREAMPIPES"/>
        <s v="AAH"/>
        <s v="AA"/>
        <s v="QTVSADDINBUG"/>
        <s v="QTSOLBUG"/>
        <s v="SPFE"/>
        <s v="QTMOBILITY"/>
        <s v="BI"/>
        <s v="QTIFW"/>
        <s v="QTBUG"/>
        <s v="CSHARP"/>
        <s v="QSR"/>
        <s v="WEBHOOKS"/>
        <s v="IMPALA"/>
        <s v="AIRFLOW"/>
        <s v="CACHE"/>
        <s v="MADLIB"/>
        <s v="GOBBLIN"/>
        <s v="FLAGON"/>
        <s v="SLIDER"/>
        <s v="REALMS"/>
        <s v="MCPE"/>
        <s v="BDS"/>
        <s v="SELENIUM"/>
        <s v="IMFC"/>
        <s v="IJBI"/>
        <s v="ICS"/>
        <s v="ICC"/>
        <s v="S2GRAPH"/>
        <s v="CONC"/>
        <s v="MDEV"/>
        <s v="MDBF"/>
        <s v="MCOL"/>
        <s v="SNIP"/>
        <s v="TRAFODION"/>
        <s v="RAB"/>
        <s v="PTRUNNER"/>
        <s v="PRETTY"/>
        <s v="MPJC"/>
        <s v="JTOOL"/>
        <s v="ATST"/>
        <s v="JSDECO"/>
        <s v="JRTE"/>
        <s v="JRJC"/>
        <s v="JPERF"/>
        <s v="JICAL"/>
        <s v="JCHART"/>
        <s v="JCAL"/>
        <s v="HACK"/>
        <s v="FRGE"/>
        <s v="FISH"/>
        <s v="FI"/>
        <s v="BESU"/>
        <s v="CSUR"/>
        <s v="ACJS"/>
        <s v="CPSP"/>
        <s v="CALCITE"/>
        <s v="CPC"/>
        <s v="MINIFICPP"/>
        <s v="BROWSERS"/>
        <s v="ATLASSDK"/>
        <s v="METRON"/>
        <s v="APL"/>
        <s v="APEXCORE"/>
        <s v="ADGF"/>
        <s v="SER"/>
        <s v="ACJIRA"/>
        <s v="ACEJS"/>
        <s v="ACCESS"/>
        <s v="AC"/>
        <s v="ACC"/>
        <s v="SRCTREEWIN"/>
        <s v="SRCTREE"/>
        <s v="PLC4X"/>
        <s v="SCALE"/>
        <s v="JSDSERVER"/>
        <s v="JSDCLOUD"/>
        <s v="JPOSERVER"/>
        <s v="JIRAAUTOSERVER"/>
        <s v="CRUC"/>
        <s v="KUDU"/>
        <s v="IGNITE"/>
        <s v="BSERV"/>
        <s v="TCAP"/>
        <s v="RTFACT"/>
        <s v="NMAP"/>
        <s v="JUX"/>
        <s v="HAP"/>
        <s v="GAP"/>
        <s v="MPT"/>
        <s v="BAP"/>
        <s v="TX"/>
        <s v="IA"/>
        <s v="FABCT"/>
        <s v="FABCAG"/>
        <s v="GUACAMOLE"/>
        <s v="ZEPPELIN"/>
        <s v="WHIMSY"/>
        <s v="WAYANG"/>
        <s v="PHOENIX"/>
        <s v="TWILL"/>
        <s v="TUWENI"/>
        <s v="TOREE"/>
        <s v="NIFI"/>
        <s v="STATISTICS"/>
        <s v="TM"/>
        <s v="TEPHRA"/>
        <s v="TC"/>
        <s v="TAVERNA"/>
        <s v="FREEMARKER"/>
        <s v="STEVE"/>
        <s v="SPOT"/>
        <s v="SINGA"/>
        <s v="LIVY"/>
        <s v="SEDONA"/>
        <s v="SDAP"/>
        <s v="SCIMPLE"/>
        <s v="RYA"/>
        <s v="ROCKETMQ"/>
        <s v="BEAM"/>
        <s v="QUICKSTEP"/>
        <s v="QPIDIT"/>
        <s v="PYLUCENE"/>
        <s v="HUDI"/>
        <s v="CHAINSAW"/>
        <s v="PNIX"/>
        <s v="GEARPUMP"/>
        <s v="DMAP"/>
        <s v="NETBEANS"/>
        <s v="MYRIAD"/>
        <s v="FINERACT"/>
        <s v="LIMINAL"/>
        <s v="ARIA"/>
        <s v="MILAGRO"/>
        <s v="MAVIBOT"/>
        <s v="MARVIN"/>
        <s v="BROOKLYN"/>
        <s v="AMATERASU"/>
        <s v="AGE2"/>
        <s v="DUBBO"/>
        <s v="FINCN"/>
        <s v="AGEOLD"/>
        <s v="APISIX"/>
        <s v="ANAKIA"/>
        <s v="AAR"/>
        <s v="AAPRFE"/>
        <s v="ACA"/>
        <s v="ACM"/>
        <s v="AGENT"/>
        <s v="ANA"/>
        <s v="APPSVC"/>
        <s v="AUTH"/>
        <s v="CEQ"/>
        <s v="CFE"/>
        <s v="CLAIRDEV"/>
        <s v="CLID"/>
        <s v="CM"/>
        <s v="CMCS"/>
        <s v="CMLK"/>
        <s v="CNV"/>
        <s v="COCKPIT"/>
        <s v="COMPOSER"/>
        <s v="COO"/>
        <s v="COS"/>
        <s v="CPE"/>
        <s v="CSB"/>
        <s v="DIRSRV"/>
        <s v="EAPDOC"/>
        <s v="ELYEE"/>
        <s v="ETCD"/>
        <s v="FDP"/>
        <s v="FLPATH"/>
        <s v="HAWNG"/>
        <s v="HCCDDF"/>
        <s v="HCIDOCS"/>
        <s v="HMS"/>
        <s v="INSTALLER"/>
        <s v="JKNS"/>
        <s v="KFLUXUI"/>
        <s v="MDC"/>
        <s v="MGDAPI"/>
        <s v="MGDOBR"/>
        <s v="MGDSR"/>
        <s v="MGDSTRM"/>
        <s v="MGDX"/>
        <s v="MTA"/>
        <s v="MTV"/>
        <s v="NHE"/>
        <s v="NP"/>
        <s v="OADP"/>
        <s v="OBSDOCS"/>
        <s v="OCMUI"/>
        <s v="OCPBUGS"/>
        <s v="OCPBUILD"/>
        <s v="OCPSTRAT"/>
        <s v="OKD"/>
        <s v="OPCT"/>
        <s v="OPECO"/>
        <s v="OPNET"/>
        <s v="OPRUN"/>
        <s v="OSPRH"/>
        <s v="OU"/>
        <s v="PODAUTO"/>
        <s v="PTL"/>
        <s v="QDOCS"/>
        <s v="RDO"/>
        <s v="RHBK"/>
        <s v="RHBOP"/>
        <s v="RHCLOUD"/>
        <s v="RHEL"/>
        <s v="RHELC"/>
        <s v="RHELDOCS"/>
        <s v="RHIDP"/>
        <s v="RHINENG"/>
        <s v="RHODS"/>
        <s v="SAT"/>
        <s v="SBXBUG"/>
        <s v="SDSTRAT"/>
        <s v="SECDATA"/>
        <s v="SKUPPER"/>
        <s v="SO"/>
        <s v="SRVLOGIC"/>
        <s v="SSLNTV"/>
        <s v="SWATCH"/>
        <s v="TACKLE"/>
        <s v="TRT"/>
        <s v="USHIFT"/>
        <s v="VIRTSTRAT"/>
        <s v="WAGB"/>
        <s v="A" u="1"/>
        <s v="AB" u="1"/>
        <s v="AD" u="1"/>
        <s v="AE" u="1"/>
        <s v="AH" u="1"/>
        <s v="AI" u="1"/>
        <s v="AJ" u="1"/>
        <s v="AK" u="1"/>
        <s v="AL" u="1"/>
        <s v="AM" u="1"/>
        <s v="AN" u="1"/>
        <s v="AP" u="1"/>
        <s v="AQ" u="1"/>
        <s v="AS" u="1"/>
        <s v="AU" u="1"/>
        <s v="AV" u="1"/>
        <s v="AY" u="1"/>
        <s v="AZ" u="1"/>
        <s v="B" u="1"/>
        <s v="BA" u="1"/>
        <s v="BB" u="1"/>
        <s v="BC" u="1"/>
        <s v="BD" u="1"/>
        <s v="BG" u="1"/>
        <s v="BH" u="1"/>
        <s v="BK" u="1"/>
        <s v="BL" u="1"/>
        <s v="BM" u="1"/>
        <s v="BN" u="1"/>
        <s v="BO" u="1"/>
        <s v="BQ" u="1"/>
        <s v="BR" u="1"/>
        <s v="BT" u="1"/>
        <s v="BZ" u="1"/>
        <s v="C" u="1"/>
        <s v="CA" u="1"/>
        <s v="CC" u="1"/>
        <s v="CD" u="1"/>
        <s v="CF" u="1"/>
        <s v="CG" u="1"/>
        <s v="CH" u="1"/>
        <s v="CI" u="1"/>
        <s v="CJ" u="1"/>
        <s v="CK" u="1"/>
        <s v="CN" u="1"/>
        <s v="CO" u="1"/>
        <s v="CP" u="1"/>
        <s v="CT" u="1"/>
        <s v="CU" u="1"/>
        <s v="CV" u="1"/>
        <s v="CW" u="1"/>
        <s v="CX" u="1"/>
        <s v="CY" u="1"/>
        <s v="CZ" u="1"/>
        <s v="D" u="1"/>
        <s v="DA" u="1"/>
        <s v="DB" u="1"/>
        <s v="DD" u="1"/>
        <s v="DE" u="1"/>
        <s v="DF" u="1"/>
        <s v="DG" u="1"/>
        <s v="DK" u="1"/>
        <s v="DN" u="1"/>
        <s v="DO" u="1"/>
        <s v="DP" u="1"/>
        <s v="DQ" u="1"/>
        <s v="DR" u="1"/>
        <s v="DT" u="1"/>
        <s v="DV" u="1"/>
        <s v="DW" u="1"/>
        <s v="DZ" u="1"/>
        <s v="E" u="1"/>
        <s v="EA" u="1"/>
        <s v="EB" u="1"/>
        <s v="EC" u="1"/>
        <s v="ED" u="1"/>
        <s v="EE" u="1"/>
        <s v="EF" u="1"/>
        <s v="EG" u="1"/>
        <s v="EH" u="1"/>
        <s v="EI" u="1"/>
        <s v="EJ" u="1"/>
        <s v="EK" u="1"/>
        <s v="EM" u="1"/>
        <s v="EN" u="1"/>
        <s v="EO" u="1"/>
        <s v="EP" u="1"/>
        <s v="ER" u="1"/>
        <s v="ES" u="1"/>
        <s v="ET" u="1"/>
        <s v="EU" u="1"/>
        <s v="EV" u="1"/>
        <s v="EW" u="1"/>
        <s v="EX" u="1"/>
        <s v="F" u="1"/>
        <s v="FA" u="1"/>
        <s v="FB" u="1"/>
        <s v="FD" u="1"/>
        <s v="FG" u="1"/>
        <s v="FJ" u="1"/>
        <s v="FL" u="1"/>
        <s v="FN" u="1"/>
        <s v="FO" u="1"/>
        <s v="FQ" u="1"/>
        <s v="FR" u="1"/>
        <s v="FT" u="1"/>
        <s v="FU" u="1"/>
        <s v="FV" u="1"/>
        <s v="FW" u="1"/>
        <s v="FX" u="1"/>
        <s v="FY" u="1"/>
        <s v="FZ" u="1"/>
        <s v="G" u="1"/>
        <s v="GA" u="1"/>
        <s v="GB" u="1"/>
        <s v="GC" u="1"/>
        <s v="GD" u="1"/>
        <s v="GE" u="1"/>
        <s v="GF" u="1"/>
        <s v="GG" u="1"/>
        <s v="GH" u="1"/>
        <s v="GI" u="1"/>
        <s v="GK" u="1"/>
        <s v="GL" u="1"/>
        <s v="GN" u="1"/>
        <s v="GO" u="1"/>
        <s v="GP" u="1"/>
        <s v="GQ" u="1"/>
        <s v="GS" u="1"/>
        <s v="GT" u="1"/>
        <s v="GU" u="1"/>
        <s v="GV" u="1"/>
        <s v="GW" u="1"/>
        <s v="GX" u="1"/>
        <s v="GY" u="1"/>
        <s v="GZ" u="1"/>
        <s v="H" u="1"/>
        <s v="HA" u="1"/>
        <s v="HC" u="1"/>
        <s v="HD" u="1"/>
        <s v="HE" u="1"/>
        <s v="HH" u="1"/>
        <s v="HI" u="1"/>
        <s v="HJ" u="1"/>
        <s v="HK" u="1"/>
        <s v="HL" u="1"/>
        <s v="HM" u="1"/>
        <s v="HN" u="1"/>
        <s v="HO" u="1"/>
        <s v="HP" u="1"/>
        <s v="HR" u="1"/>
        <s v="HS" u="1"/>
        <s v="HT" u="1"/>
        <s v="HU" u="1"/>
        <s v="HW" u="1"/>
        <s v="HX" u="1"/>
        <s v="HY" u="1"/>
        <s v="HZ" u="1"/>
        <s v="I" u="1"/>
        <s v="IB" u="1"/>
        <s v="IC" u="1"/>
        <s v="IE" u="1"/>
        <s v="IF" u="1"/>
        <s v="IH" u="1"/>
        <s v="II" u="1"/>
        <s v="IJ" u="1"/>
        <s v="IK" u="1"/>
        <s v="IL" u="1"/>
        <s v="IM" u="1"/>
        <s v="IN" u="1"/>
        <s v="IP" u="1"/>
        <s v="IQ" u="1"/>
        <s v="IT" u="1"/>
        <s v="IU" u="1"/>
        <s v="IV" u="1"/>
        <s v="IW" u="1"/>
        <s v="IX" u="1"/>
        <s v="IZ" u="1"/>
        <s v="J" u="1"/>
        <s v="JA" u="1"/>
        <s v="JB" u="1"/>
        <s v="JC" u="1"/>
        <s v="JD" u="1"/>
        <s v="JE" u="1"/>
        <s v="JF" u="1"/>
        <s v="JG" u="1"/>
        <s v="JH" u="1"/>
        <s v="JI" u="1"/>
        <s v="JJ" u="1"/>
        <s v="JK" u="1"/>
        <s v="JL" u="1"/>
        <s v="JM" u="1"/>
        <s v="JO" u="1"/>
        <s v="JP" u="1"/>
        <s v="JQ" u="1"/>
        <s v="JS" u="1"/>
        <s v="JT" u="1"/>
        <s v="JV" u="1"/>
        <s v="JW" u="1"/>
        <s v="JX" u="1"/>
        <s v="JY" u="1"/>
        <s v="JZ" u="1"/>
        <s v="K" u="1"/>
        <s v="KA" u="1"/>
        <s v="KB" u="1"/>
        <s v="KC" u="1"/>
        <s v="KD" u="1"/>
        <s v="KE" u="1"/>
        <s v="KF" u="1"/>
        <s v="KG" u="1"/>
        <s v="KH" u="1"/>
        <s v="KI" u="1"/>
        <s v="KJ" u="1"/>
        <s v="KK" u="1"/>
        <s v="KL" u="1"/>
        <s v="KM" u="1"/>
        <s v="KN" u="1"/>
        <s v="KO" u="1"/>
        <s v="KP" u="1"/>
        <s v="KQ" u="1"/>
        <s v="KR" u="1"/>
        <s v="KS" u="1"/>
        <s v="KU" u="1"/>
        <s v="KV" u="1"/>
        <s v="KW" u="1"/>
        <s v="KX" u="1"/>
        <s v="KY" u="1"/>
        <s v="L" u="1"/>
        <s v="LA" u="1"/>
        <s v="LB" u="1"/>
        <s v="LC" u="1"/>
        <s v="LD" u="1"/>
        <s v="LE" u="1"/>
        <s v="LF" u="1"/>
        <s v="LG" u="1"/>
        <s v="LH" u="1"/>
        <s v="LJ" u="1"/>
        <s v="LK" u="1"/>
        <s v="LM" u="1"/>
        <s v="LN" u="1"/>
        <s v="LO" u="1"/>
        <s v="LP" u="1"/>
        <s v="LQ" u="1"/>
        <s v="LR" u="1"/>
        <s v="LV" u="1"/>
        <s v="LW" u="1"/>
        <s v="LY" u="1"/>
        <s v="LZ" u="1"/>
        <s v="M" u="1"/>
        <s v="MA" u="1"/>
        <s v="MD" u="1"/>
        <s v="ME" u="1"/>
        <s v="MF" u="1"/>
        <s v="MG" u="1"/>
        <s v="MH" u="1"/>
        <s v="N" u="1"/>
        <s v="O" u="1"/>
        <s v="P" u="1"/>
        <s v="Q" u="1"/>
        <s v="R" u="1"/>
        <s v="S" u="1"/>
        <s v="T" u="1"/>
        <s v="U" u="1"/>
        <s v="V" u="1"/>
        <s v="W" u="1"/>
        <s v="X" u="1"/>
        <s v="Y" u="1"/>
        <s v="Z" u="1"/>
      </sharedItems>
    </cacheField>
    <cacheField name="Group" numFmtId="0">
      <sharedItems count="2">
        <s v="All"/>
        <s v="Last100"/>
      </sharedItems>
    </cacheField>
    <cacheField name="Duration Analysed (days)" numFmtId="0">
      <sharedItems containsSemiMixedTypes="0" containsString="0" containsNumber="1" containsInteger="1" minValue="0" maxValue="14284"/>
    </cacheField>
    <cacheField name="Start Date &amp; Time (date)" numFmtId="22">
      <sharedItems containsSemiMixedTypes="0" containsNonDate="0" containsDate="1" containsString="0" minDate="1982-11-26T02:23:00" maxDate="2024-11-06T19:06:00" count="4915">
        <d v="2005-12-10T01:58:00"/>
        <d v="2012-07-31T15:08:00"/>
        <d v="2007-10-13T02:34:42"/>
        <d v="2013-09-13T22:39:00"/>
        <d v="2009-02-04T02:17:00"/>
        <d v="2013-09-03T03:17:00"/>
        <d v="2007-01-09T08:02:00"/>
        <d v="2003-08-22T05:44:00"/>
        <d v="2010-04-29T06:06:46"/>
        <d v="2010-02-28T11:10:00"/>
        <d v="2008-01-22T07:56:00"/>
        <d v="2001-06-18T09:40:35"/>
        <d v="2013-08-26T18:42:00"/>
        <d v="2002-08-19T19:06:10"/>
        <d v="2013-08-24T01:48:00"/>
        <d v="2011-05-26T02:31:17"/>
        <d v="2013-06-03T05:46:00"/>
        <d v="2013-09-18T18:37:00"/>
        <d v="2013-09-03T04:23:00"/>
        <d v="2017-04-19T01:41:00"/>
        <d v="2013-08-01T19:34:00"/>
        <d v="2006-03-06T06:27:00"/>
        <d v="2013-09-05T23:21:00"/>
        <d v="2011-10-09T08:53:51"/>
        <d v="2013-09-04T05:12:00"/>
        <d v="2012-02-01T20:02:19"/>
        <d v="2013-08-28T15:50:00"/>
        <d v="2007-09-21T21:34:00"/>
        <d v="2013-09-04T16:17:00"/>
        <d v="2005-12-23T14:27:06"/>
        <d v="2013-09-11T19:38:00"/>
        <d v="2000-10-19T07:27:07"/>
        <d v="2011-12-05T10:15:00"/>
        <d v="2002-02-12T20:15:00"/>
        <d v="2013-10-22T03:38:00"/>
        <d v="2007-06-08T23:19:00"/>
        <d v="2013-11-02T20:03:00"/>
        <d v="2017-04-19T00:41:08"/>
        <d v="2013-09-04T21:28:00"/>
        <d v="2002-01-21T23:17:00"/>
        <d v="2013-09-08T23:34:00"/>
        <d v="2011-07-18T18:15:00"/>
        <d v="2013-08-13T20:58:00"/>
        <d v="2001-10-12T17:17:35"/>
        <d v="2013-07-16T15:45:00"/>
        <d v="2002-08-20T03:06:00"/>
        <d v="2013-07-12T21:45:00"/>
        <d v="2009-03-31T00:36:00"/>
        <d v="2013-11-14T01:42:00"/>
        <d v="2005-03-28T02:07:00"/>
        <d v="2013-08-23T21:14:00"/>
        <d v="2005-03-27T10:07:42"/>
        <d v="2013-07-24T19:15:00"/>
        <d v="2003-08-14T00:39:00"/>
        <d v="2013-09-02T07:23:00"/>
        <d v="2018-03-06T18:25:00"/>
        <d v="2013-08-16T00:41:00"/>
        <d v="2013-09-27T23:27:00"/>
        <d v="2008-11-07T18:12:00"/>
        <d v="2013-08-03T11:44:00"/>
        <d v="2005-01-06T17:06:30"/>
        <d v="2009-03-15T23:35:00"/>
        <d v="2013-08-14T21:48:00"/>
        <d v="2008-04-25T00:20:00"/>
        <d v="2013-10-30T22:31:00"/>
        <d v="2003-12-12T19:00:00"/>
        <d v="2013-09-03T20:28:00"/>
        <d v="2004-05-13T05:26:00"/>
        <d v="2013-11-26T01:47:00"/>
        <d v="2001-02-01T09:45:00"/>
        <d v="2013-09-09T12:20:00"/>
        <d v="2020-11-24T16:57:31"/>
        <d v="2010-06-11T20:16:00"/>
        <d v="2013-08-31T04:56:00"/>
        <d v="2013-09-05T15:44:00"/>
        <d v="2013-10-26T21:49:00"/>
        <d v="2013-08-13T17:59:00"/>
        <d v="2011-03-25T08:43:51"/>
        <d v="2013-09-16T21:56:00"/>
        <d v="2010-05-20T18:56:00"/>
        <d v="2009-03-16T19:10:00"/>
        <d v="2014-12-19T18:43:48"/>
        <d v="2013-10-26T06:06:00"/>
        <d v="2005-12-09T10:46:00"/>
        <d v="2013-09-04T13:49:00"/>
        <d v="2009-04-17T01:52:00"/>
        <d v="2013-09-04T03:19:00"/>
        <d v="2002-03-26T07:52:35"/>
        <d v="2013-09-08T16:52:00"/>
        <d v="2006-08-04T04:05:00"/>
        <d v="2013-09-05T21:00:00"/>
        <d v="2005-01-07T06:06:00"/>
        <d v="2013-09-05T23:13:00"/>
        <d v="2009-08-05T03:51:00"/>
        <d v="2013-09-05T19:03:00"/>
        <d v="2013-09-06T13:29:00"/>
        <d v="2013-08-29T05:54:00"/>
        <d v="2006-11-22T03:01:03"/>
        <d v="2013-09-09T15:31:00"/>
        <d v="2008-12-18T18:22:00"/>
        <d v="2013-06-27T15:02:00"/>
        <d v="2002-03-28T08:24:00"/>
        <d v="2013-10-16T06:31:00"/>
        <d v="2010-12-06T06:20:17"/>
        <d v="2013-06-26T13:21:00"/>
        <d v="2006-07-03T20:53:00"/>
        <d v="2013-09-05T04:08:00"/>
        <d v="2016-07-06T12:53:19"/>
        <d v="2013-09-04T01:58:00"/>
        <d v="2020-04-22T15:25:10"/>
        <d v="2013-09-05T13:12:00"/>
        <d v="2001-03-22T07:07:00"/>
        <d v="2013-08-30T16:13:00"/>
        <d v="2003-02-07T13:48:00"/>
        <d v="2013-01-27T02:13:00"/>
        <d v="2009-09-16T05:41:00"/>
        <d v="2006-09-26T15:16:00"/>
        <d v="2009-02-10T14:33:27"/>
        <d v="2013-10-01T23:18:00"/>
        <d v="2001-04-23T18:47:51"/>
        <d v="2013-09-12T15:04:00"/>
        <d v="2008-10-24T07:05:35"/>
        <d v="2013-09-13T20:06:00"/>
        <d v="2002-02-21T04:18:20"/>
        <d v="2013-09-05T15:09:00"/>
        <d v="2007-02-15T20:08:43"/>
        <d v="2013-09-10T20:32:00"/>
        <d v="2010-03-17T18:22:00"/>
        <d v="2013-09-06T19:30:00"/>
        <d v="2004-12-10T01:02:00"/>
        <d v="2011-10-26T20:23:00"/>
        <d v="2001-10-29T17:49:00"/>
        <d v="2013-09-04T20:56:00"/>
        <d v="2001-02-01T01:45:33"/>
        <d v="2013-09-04T12:36:00"/>
        <d v="2002-03-26T15:52:00"/>
        <d v="2013-07-20T18:17:00"/>
        <d v="2007-05-20T00:45:00"/>
        <d v="2012-10-22T15:02:00"/>
        <d v="2013-03-25T13:24:50"/>
        <d v="2013-06-13T13:35:00"/>
        <d v="2007-06-04T14:36:40"/>
        <d v="2011-08-22T00:59:00"/>
        <d v="2001-10-29T16:07:00"/>
        <d v="2013-09-05T19:35:00"/>
        <d v="2001-03-16T21:01:37"/>
        <d v="2013-09-13T23:07:00"/>
        <d v="2005-02-03T23:58:00"/>
        <d v="2013-10-15T16:45:00"/>
        <d v="2011-12-19T13:49:25"/>
        <d v="2009-10-23T00:24:00"/>
        <d v="2020-03-25T18:51:24"/>
        <d v="2013-09-10T21:15:00"/>
        <d v="2003-05-13T08:22:00"/>
        <d v="2013-09-05T17:07:00"/>
        <d v="2001-02-15T03:48:00"/>
        <d v="2013-12-07T04:56:00"/>
        <d v="2002-04-12T10:36:00"/>
        <d v="2013-09-04T23:55:00"/>
        <d v="2004-11-23T04:40:00"/>
        <d v="2013-11-25T06:17:00"/>
        <d v="2010-09-06T21:18:04"/>
        <d v="2013-09-07T00:36:00"/>
        <d v="2012-01-09T21:06:21"/>
        <d v="2009-03-22T08:22:00"/>
        <d v="2006-11-25T09:35:00"/>
        <d v="2013-09-04T21:48:00"/>
        <d v="2013-07-17T15:01:00"/>
        <d v="2009-05-19T02:13:00"/>
        <d v="2015-01-16T11:50:14"/>
        <d v="2004-08-16T04:22:00"/>
        <d v="2017-05-24T05:51:03"/>
        <d v="2013-09-11T00:50:00"/>
        <d v="2004-12-16T12:21:00"/>
        <d v="2013-09-05T05:00:00"/>
        <d v="2004-12-16T04:21:51"/>
        <d v="2013-09-05T11:26:00"/>
        <d v="2010-05-21T07:24:19"/>
        <d v="2013-09-06T02:48:00"/>
        <d v="2015-09-10T00:47:27"/>
        <d v="2012-11-14T22:35:00"/>
        <d v="2003-06-13T10:36:00"/>
        <d v="2013-09-05T02:13:00"/>
        <d v="2002-02-26T06:39:00"/>
        <d v="2013-10-03T22:59:00"/>
        <d v="2003-02-07T05:48:27"/>
        <d v="2013-09-02T06:22:00"/>
        <d v="2003-08-12T00:38:00"/>
        <d v="2013-09-28T04:18:00"/>
        <d v="2002-02-23T01:31:00"/>
        <d v="2013-01-15T17:55:00"/>
        <d v="2008-11-06T18:19:00"/>
        <d v="2013-10-07T22:40:00"/>
        <d v="2008-04-22T07:21:00"/>
        <d v="2013-09-05T03:07:00"/>
        <d v="2001-02-14T09:14:00"/>
        <d v="2013-09-05T00:37:00"/>
        <d v="2008-11-26T14:18:38"/>
        <d v="2013-08-28T04:58:00"/>
        <d v="2005-11-09T05:29:00"/>
        <d v="2013-07-06T00:04:00"/>
        <d v="2001-05-12T13:46:00"/>
        <d v="2013-09-05T14:25:00"/>
        <d v="2013-05-05T02:51:21"/>
        <d v="2013-09-05T23:54:00"/>
        <d v="2017-01-09T02:30:42"/>
        <d v="2013-09-08T05:05:00"/>
        <d v="2009-03-06T00:57:00"/>
        <d v="2013-09-16T18:38:00"/>
        <d v="2003-05-22T02:31:00"/>
        <d v="2013-10-28T01:06:00"/>
        <d v="2009-07-30T15:36:00"/>
        <d v="2013-07-17T14:00:00"/>
        <d v="2004-11-22T20:40:30"/>
        <d v="2013-09-23T16:22:00"/>
        <d v="2002-06-18T22:18:00"/>
        <d v="2013-08-19T17:25:00"/>
        <d v="2013-06-03T17:56:00"/>
        <d v="2013-11-27T03:26:00"/>
        <d v="2002-05-07T05:52:00"/>
        <d v="2013-09-06T02:33:00"/>
        <d v="2013-10-11T06:15:00"/>
        <d v="2013-03-01T00:17:00"/>
        <d v="2007-07-24T08:05:39"/>
        <d v="2013-09-05T03:24:00"/>
        <d v="2009-07-30T03:36:51"/>
        <d v="2011-09-14T20:10:00"/>
        <d v="2007-07-11T22:07:00"/>
        <d v="2012-08-03T02:34:00"/>
        <d v="2009-03-16T04:39:09"/>
        <d v="2013-09-06T01:33:00"/>
        <d v="2002-02-25T22:39:56"/>
        <d v="2013-05-16T17:08:00"/>
        <d v="2009-10-15T21:22:00"/>
        <d v="2013-09-04T04:44:00"/>
        <d v="2006-01-26T20:29:00"/>
        <d v="2013-09-07T00:22:00"/>
        <d v="2001-02-14T01:14:43"/>
        <d v="2013-09-06T00:22:00"/>
        <d v="2006-09-09T06:11:12"/>
        <d v="2011-12-09T14:53:00"/>
        <d v="2006-06-20T03:14:39"/>
        <d v="2013-09-04T16:23:00"/>
        <d v="2002-03-28T00:24:49"/>
        <d v="2013-06-07T03:39:00"/>
        <d v="2006-11-22T11:01:00"/>
        <d v="2013-08-28T07:57:00"/>
        <d v="2021-09-03T15:19:01"/>
        <d v="2013-09-09T19:29:00"/>
        <d v="2013-09-04T04:07:00"/>
        <d v="2010-03-02T16:23:00"/>
        <d v="2001-05-12T05:46:31"/>
        <d v="2013-09-17T20:32:00"/>
        <d v="2010-12-09T17:24:00"/>
        <d v="2013-09-05T18:20:00"/>
        <d v="2007-02-16T04:08:00"/>
        <d v="2013-09-10T20:47:00"/>
        <d v="2010-12-08T12:45:05"/>
        <d v="2009-01-12T19:09:00"/>
        <d v="2016-03-24T17:50:14"/>
        <d v="2013-09-05T01:39:00"/>
        <d v="2013-08-16T17:42:00"/>
        <d v="2012-01-27T00:09:00"/>
        <d v="2005-08-19T12:10:00"/>
        <d v="2013-09-17T15:59:00"/>
        <d v="2013-09-06T23:24:00"/>
        <d v="2013-08-01T23:49:00"/>
        <d v="2012-02-28T14:48:58"/>
        <d v="2011-07-19T03:29:00"/>
        <d v="2002-02-27T09:14:00"/>
        <d v="2013-10-25T01:53:00"/>
        <d v="2005-04-19T07:46:00"/>
        <d v="2013-08-25T19:17:00"/>
        <d v="2006-10-21T11:51:49"/>
        <d v="2013-10-16T02:48:00"/>
        <d v="2002-12-10T01:58:49"/>
        <d v="2013-09-20T06:10:00"/>
        <d v="2018-07-31T21:55:56"/>
        <d v="2013-05-08T16:31:00"/>
        <d v="2013-09-02T22:16:00"/>
        <d v="2013-09-02T14:07:00"/>
        <d v="2008-09-04T21:25:00"/>
        <d v="2012-09-27T17:47:00"/>
        <d v="2010-10-08T12:09:03"/>
        <d v="2012-09-26T18:00:00"/>
        <d v="2001-10-29T09:49:15"/>
        <d v="2013-08-30T21:09:00"/>
        <d v="2019-04-06T02:25:31"/>
        <d v="2013-09-06T03:36:00"/>
        <d v="2006-11-24T07:35:46"/>
        <d v="2013-10-14T07:16:00"/>
        <d v="2002-05-06T21:52:04"/>
        <d v="2013-09-05T02:54:00"/>
        <d v="2005-08-08T15:12:07"/>
        <d v="2013-10-11T02:20:00"/>
        <d v="2003-08-11T16:38:17"/>
        <d v="2013-05-27T13:03:00"/>
        <d v="2005-08-13T01:33:00"/>
        <d v="2013-09-05T02:28:00"/>
        <d v="2007-07-23T20:27:00"/>
        <d v="2013-08-07T13:25:00"/>
        <d v="2011-02-13T17:32:24"/>
        <d v="2013-09-06T19:10:00"/>
        <d v="2001-01-22T22:46:00"/>
        <d v="2013-09-05T17:03:00"/>
        <d v="2012-09-19T15:34:00"/>
        <d v="2013-09-04T22:29:00"/>
        <d v="2004-02-20T13:27:00"/>
        <d v="2013-09-06T03:04:00"/>
        <d v="2010-11-10T09:40:40"/>
        <d v="2013-10-03T05:18:00"/>
        <d v="2015-01-13T13:22:54"/>
        <d v="2013-08-27T23:03:00"/>
        <d v="2006-06-09T08:45:04"/>
        <d v="2013-09-04T19:18:00"/>
        <d v="2004-02-20T05:27:52"/>
        <d v="2013-09-06T11:37:00"/>
        <d v="2004-12-01T19:21:00"/>
        <d v="2013-07-16T22:43:00"/>
        <d v="2019-01-08T10:43:52"/>
        <d v="2010-02-20T17:37:00"/>
        <d v="2006-09-09T14:11:00"/>
        <d v="2013-07-20T00:05:00"/>
        <d v="2011-12-13T20:44:34"/>
        <d v="2013-08-25T18:16:00"/>
        <d v="2004-12-14T14:51:00"/>
        <d v="2013-08-16T23:36:00"/>
        <d v="2004-12-14T06:51:53"/>
        <d v="2013-11-27T03:59:00"/>
        <d v="2003-11-24T23:02:00"/>
        <d v="2013-09-04T17:07:00"/>
        <d v="2013-09-08T17:57:00"/>
        <d v="2013-08-29T04:34:00"/>
        <d v="2010-05-25T20:29:00"/>
        <d v="2013-09-05T12:05:00"/>
        <d v="2010-12-15T14:24:58"/>
        <d v="2009-11-05T23:23:00"/>
        <d v="2002-12-10T09:58:00"/>
        <d v="2012-09-13T23:15:00"/>
        <d v="2013-11-27T03:38:00"/>
        <d v="2013-09-17T17:09:00"/>
        <d v="2002-11-01T02:03:00"/>
        <d v="2013-08-20T02:40:00"/>
        <d v="2003-07-04T00:57:00"/>
        <d v="2013-08-29T01:51:00"/>
        <d v="2003-11-26T16:21:00"/>
        <d v="2013-09-06T23:52:00"/>
        <d v="2005-04-08T07:39:00"/>
        <d v="2011-09-12T18:58:00"/>
        <d v="2002-05-16T16:04:00"/>
        <d v="2011-05-13T03:52:00"/>
        <d v="2001-10-31T13:00:00"/>
        <d v="2013-09-07T05:40:00"/>
        <d v="2005-08-12T01:58:00"/>
        <d v="2012-03-27T14:34:00"/>
        <d v="2004-02-06T22:48:33"/>
        <d v="2013-10-17T08:11:00"/>
        <d v="2005-09-27T06:37:00"/>
        <d v="2013-08-18T03:46:00"/>
        <d v="2012-07-24T23:19:52"/>
        <d v="2007-12-19T20:23:00"/>
        <d v="2009-02-19T16:26:29"/>
        <d v="2013-10-27T21:09:00"/>
        <d v="2016-07-18T06:10:08"/>
        <d v="2013-06-25T17:36:00"/>
        <d v="2010-07-08T07:53:13"/>
        <d v="2013-07-24T01:58:00"/>
        <d v="2006-01-18T18:04:02"/>
        <d v="2012-12-26T23:23:00"/>
        <d v="2004-04-02T16:23:00"/>
        <d v="2011-08-22T00:41:00"/>
        <d v="2016-07-28T06:40:00"/>
        <d v="2013-09-05T16:44:00"/>
        <d v="2006-02-28T20:59:00"/>
        <d v="2011-08-22T00:42:00"/>
        <d v="2006-02-09T04:29:00"/>
        <d v="2013-10-06T07:34:00"/>
        <d v="2001-06-28T18:57:00"/>
        <d v="2007-10-13T10:34:00"/>
        <d v="2012-08-22T21:45:00"/>
        <d v="2008-11-26T10:20:00"/>
        <d v="2004-04-06T08:07:00"/>
        <d v="2013-03-03T07:16:00"/>
        <d v="2008-02-15T12:10:00"/>
        <d v="2013-09-09T18:55:00"/>
        <d v="2005-09-28T20:39:00"/>
        <d v="2013-09-07T16:26:00"/>
        <d v="2007-11-08T21:06:00"/>
        <d v="2013-08-29T07:54:00"/>
        <d v="2005-02-17T16:27:00"/>
        <d v="2013-10-20T10:42:00"/>
        <d v="2016-08-09T08:47:07"/>
        <d v="2010-05-18T14:22:00"/>
        <d v="2011-07-15T13:53:34"/>
        <d v="2007-03-13T05:10:00"/>
        <d v="2012-08-06T15:37:45"/>
        <d v="2013-09-07T03:45:00"/>
        <d v="2013-09-11T21:18:00"/>
        <d v="2011-07-23T00:34:00"/>
        <d v="2006-06-29T20:41:00"/>
        <d v="2013-09-13T22:25:00"/>
        <d v="2006-06-29T12:41:28"/>
        <d v="2013-09-09T17:03:00"/>
        <d v="2003-05-13T00:22:30"/>
        <d v="2013-09-08T11:47:00"/>
        <d v="2009-10-29T08:08:18"/>
        <d v="2013-09-09T16:14:00"/>
        <d v="2006-06-29T19:38:36"/>
        <d v="2013-03-20T23:08:00"/>
        <d v="2006-01-19T02:04:00"/>
        <d v="2012-09-25T03:30:00"/>
        <d v="2005-01-03T00:18:41"/>
        <d v="2013-09-08T14:17:00"/>
        <d v="2007-01-01T03:57:00"/>
        <d v="2013-08-28T18:21:00"/>
        <d v="2006-06-09T15:54:23"/>
        <d v="2013-09-03T03:16:00"/>
        <d v="2005-12-10T10:22:00"/>
        <d v="2013-09-09T21:54:00"/>
        <d v="2016-08-10T19:54:48"/>
        <d v="2013-09-10T16:22:00"/>
        <d v="2010-05-21T10:47:00"/>
        <d v="2013-09-10T01:04:00"/>
        <d v="2016-07-28T05:40:02"/>
        <d v="2013-09-17T20:24:00"/>
        <d v="2002-02-27T01:14:40"/>
        <d v="2013-09-05T08:49:00"/>
        <d v="2007-07-18T01:20:00"/>
        <d v="2006-01-03T10:28:00"/>
        <d v="2004-12-02T06:44:00"/>
        <d v="2013-09-12T22:42:00"/>
        <d v="2005-01-03T08:18:00"/>
        <d v="2013-09-09T07:07:00"/>
        <d v="2018-01-03T02:32:02"/>
        <d v="2013-09-10T00:13:00"/>
        <d v="2003-03-03T10:23:05"/>
        <d v="2013-11-04T23:10:00"/>
        <d v="2012-01-10T16:31:52"/>
        <d v="2013-07-03T15:33:00"/>
        <d v="2013-09-18T19:13:00"/>
        <d v="2013-10-18T15:01:00"/>
        <d v="2008-04-24T11:34:42"/>
        <d v="2013-09-13T00:37:00"/>
        <d v="2004-12-15T05:48:00"/>
        <d v="2013-09-08T18:47:00"/>
        <d v="2002-02-22T17:31:52"/>
        <d v="2013-09-09T14:38:00"/>
        <d v="2001-02-21T15:21:42"/>
        <d v="2013-09-13T16:47:00"/>
        <d v="2013-09-07T04:56:00"/>
        <d v="2013-08-01T18:25:00"/>
        <d v="2020-02-18T10:13:23"/>
        <d v="2013-04-10T01:39:00"/>
        <d v="2009-08-21T09:00:04"/>
        <d v="2013-09-11T10:10:00"/>
        <d v="2006-08-02T16:03:16"/>
        <d v="2013-03-27T22:14:00"/>
        <d v="2008-03-08T04:00:00"/>
        <d v="2013-10-13T15:57:00"/>
        <d v="2009-08-25T14:03:00"/>
        <d v="2012-08-27T22:56:00"/>
        <d v="2002-05-27T22:55:00"/>
        <d v="2013-09-03T06:20:00"/>
        <d v="2006-07-22T11:29:18"/>
        <d v="2013-09-09T23:51:00"/>
        <d v="2013-07-08T23:27:00"/>
        <d v="2013-09-12T13:03:00"/>
        <d v="2003-03-12T19:15:00"/>
        <d v="2013-09-11T23:28:00"/>
        <d v="2016-03-21T14:59:00"/>
        <d v="2013-09-04T05:49:00"/>
        <d v="2003-03-12T11:15:58"/>
        <d v="2013-07-09T20:40:00"/>
        <d v="2009-04-16T03:32:00"/>
        <d v="2011-10-27T22:57:00"/>
        <d v="2003-09-19T17:35:18"/>
        <d v="2013-07-21T10:37:00"/>
        <d v="2003-06-13T02:36:25"/>
        <d v="2013-09-05T15:53:00"/>
        <d v="2010-02-03T02:57:00"/>
        <d v="2013-08-20T19:45:00"/>
        <d v="2009-03-08T14:59:00"/>
        <d v="2013-08-18T11:54:00"/>
        <d v="2011-11-15T14:26:26"/>
        <d v="2013-09-10T16:46:00"/>
        <d v="2010-03-17T10:22:20"/>
        <d v="2013-05-30T15:20:00"/>
        <d v="2013-09-05T03:15:00"/>
        <d v="2013-09-10T00:04:00"/>
        <d v="2009-07-30T03:20:44"/>
        <d v="2009-06-05T16:43:00"/>
        <d v="2005-10-06T22:57:00"/>
        <d v="2013-08-29T17:21:00"/>
        <d v="2009-06-24T23:19:17"/>
        <d v="2013-08-29T15:58:00"/>
        <d v="2007-04-09T16:04:00"/>
        <d v="2013-09-12T22:40:00"/>
        <d v="2013-09-09T01:21:00"/>
        <d v="2013-09-10T14:51:00"/>
        <d v="2013-09-08T20:03:00"/>
        <d v="2013-11-14T00:28:00"/>
        <d v="2003-07-04T08:57:00"/>
        <d v="2013-08-23T16:45:00"/>
        <d v="2004-08-06T08:05:00"/>
        <d v="2012-09-12T21:23:00"/>
        <d v="2013-12-08T19:42:00"/>
        <d v="2013-12-06T21:57:00"/>
        <d v="2004-12-14T16:48:08"/>
        <d v="2013-04-25T01:18:00"/>
        <d v="2002-06-18T14:18:58"/>
        <d v="2013-09-13T21:49:00"/>
        <d v="2010-02-22T08:44:00"/>
        <d v="2013-07-06T20:13:00"/>
        <d v="2008-11-21T17:40:00"/>
        <d v="2009-07-28T21:26:00"/>
        <d v="2008-11-21T01:40:58"/>
        <d v="2013-10-30T19:21:00"/>
        <d v="2016-10-11T01:47:06"/>
        <d v="2013-10-20T03:17:00"/>
        <d v="2009-08-23T05:06:00"/>
        <d v="2013-11-02T21:17:00"/>
        <d v="2013-09-10T02:56:00"/>
        <d v="2008-03-02T03:47:00"/>
        <d v="2005-10-26T19:51:48"/>
        <d v="2013-09-23T03:41:00"/>
        <d v="2013-11-15T23:34:00"/>
        <d v="2013-09-09T01:16:00"/>
        <d v="2003-08-21T21:44:53"/>
        <d v="2011-09-30T03:17:00"/>
        <d v="2013-09-11T18:29:00"/>
        <d v="2013-03-01T17:04:00"/>
        <d v="2001-03-21T23:07:22"/>
        <d v="2013-09-09T14:54:00"/>
        <d v="2008-06-10T00:28:49"/>
        <d v="2013-09-09T22:24:00"/>
        <d v="2002-10-08T08:05:00"/>
        <d v="2013-09-03T18:07:00"/>
        <d v="2012-03-20T23:42:04"/>
        <d v="2013-09-10T15:49:00"/>
        <d v="2010-07-26T02:02:02"/>
        <d v="2013-03-22T19:20:00"/>
        <d v="2013-02-20T10:39:33"/>
        <d v="2013-09-04T22:55:00"/>
        <d v="2003-12-05T10:30:00"/>
        <d v="2012-07-10T17:24:00"/>
        <d v="2002-10-08T00:05:34"/>
        <d v="2013-10-16T11:33:00"/>
        <d v="2004-11-20T10:45:00"/>
        <d v="2013-09-04T04:06:00"/>
        <d v="2004-11-20T02:45:02"/>
        <d v="2013-10-31T19:37:00"/>
        <d v="2013-09-18T21:00:00"/>
        <d v="2013-09-07T10:41:00"/>
        <d v="2008-04-11T19:09:00"/>
        <d v="2013-09-29T14:15:00"/>
        <d v="2011-11-09T22:17:15"/>
        <d v="2013-10-09T03:27:00"/>
        <d v="2008-11-02T14:02:00"/>
        <d v="2013-04-10T12:10:00"/>
        <d v="2007-10-07T11:56:00"/>
        <d v="2013-10-10T20:18:00"/>
        <d v="2005-12-01T13:00:00"/>
        <d v="2013-09-02T11:57:00"/>
        <d v="2013-04-10T16:09:00"/>
        <d v="2012-08-14T03:07:00"/>
        <d v="2010-07-14T20:00:31"/>
        <d v="2013-09-19T20:37:00"/>
        <d v="2010-12-08T16:40:04"/>
        <d v="2011-06-30T11:40:00"/>
        <d v="2008-05-02T14:06:00"/>
        <d v="2011-08-29T18:36:00"/>
        <d v="2005-12-04T14:26:34"/>
        <d v="2013-11-15T23:07:00"/>
        <d v="2016-02-10T09:32:33"/>
        <d v="2013-09-04T04:04:00"/>
        <d v="2003-10-31T13:12:00"/>
        <d v="2013-10-23T19:27:00"/>
        <d v="2004-12-04T08:04:00"/>
        <d v="2013-07-17T14:31:00"/>
        <d v="2017-05-24T22:18:54"/>
        <d v="2013-06-27T14:12:00"/>
        <d v="2004-12-25T03:23:00"/>
        <d v="2013-11-02T19:01:00"/>
        <d v="2004-12-15T23:03:00"/>
        <d v="2013-07-17T09:11:00"/>
        <d v="2004-03-20T20:21:00"/>
        <d v="2013-09-19T18:25:00"/>
        <d v="2007-11-03T08:26:29"/>
        <d v="2006-10-03T15:25:00"/>
        <d v="2001-04-06T03:49:30"/>
        <d v="2007-02-21T06:20:00"/>
        <d v="2003-01-29T10:09:00"/>
        <d v="2009-11-01T07:17:00"/>
        <d v="2006-05-08T17:39:18"/>
        <d v="2012-04-24T20:41:00"/>
        <d v="2019-03-18T15:06:47"/>
        <d v="2013-10-01T18:53:00"/>
        <d v="2008-01-21T20:48:30"/>
        <d v="2006-06-21T07:32:00"/>
        <d v="2008-12-14T06:09:34"/>
        <d v="2013-09-17T11:26:00"/>
        <d v="2007-03-06T04:02:00"/>
        <d v="2011-05-05T01:41:00"/>
        <d v="2013-09-06T03:06:00"/>
        <d v="2011-06-22T22:02:00"/>
        <d v="2013-03-26T11:40:00"/>
        <d v="2012-07-02T19:46:00"/>
        <d v="2005-09-22T17:26:00"/>
        <d v="2013-09-11T18:16:00"/>
        <d v="2006-04-19T21:53:00"/>
        <d v="2013-07-25T00:43:00"/>
        <d v="2006-04-19T09:53:41"/>
        <d v="2010-02-03T06:41:00"/>
        <d v="2004-08-21T05:25:00"/>
        <d v="2010-01-07T12:52:00"/>
        <d v="2004-08-20T21:25:44"/>
        <d v="2008-12-03T02:02:00"/>
        <d v="2004-06-17T01:21:00"/>
        <d v="2013-09-08T23:48:00"/>
        <d v="2013-09-12T16:52:00"/>
        <d v="2013-08-24T22:30:00"/>
        <d v="2010-09-12T14:53:00"/>
        <d v="2013-09-10T04:15:00"/>
        <d v="2017-04-17T04:30:53"/>
        <d v="2009-03-28T00:59:00"/>
        <d v="2013-10-16T16:48:27"/>
        <d v="2013-08-09T22:02:00"/>
        <d v="2005-10-27T03:51:00"/>
        <d v="2013-10-10T04:38:00"/>
        <d v="2002-08-01T22:11:00"/>
        <d v="2012-05-30T20:25:00"/>
        <d v="2005-09-28T19:29:00"/>
        <d v="2013-09-12T02:30:00"/>
        <d v="2004-07-19T20:10:00"/>
        <d v="2013-09-16T15:47:00"/>
        <d v="2001-04-06T15:49:00"/>
        <d v="2013-09-11T15:32:00"/>
        <d v="2002-08-16T23:09:00"/>
        <d v="2011-07-29T22:22:00"/>
        <d v="2006-07-06T19:46:46"/>
        <d v="2013-09-12T17:06:00"/>
        <d v="2003-04-05T05:52:00"/>
        <d v="2013-06-18T21:20:00"/>
        <d v="2002-07-19T07:56:00"/>
        <d v="2013-09-09T20:41:00"/>
        <d v="2006-01-23T19:27:00"/>
        <d v="2012-07-19T14:32:00"/>
        <d v="2011-11-01T10:31:00"/>
        <d v="2013-09-12T17:44:00"/>
        <d v="2009-06-01T20:18:37"/>
        <d v="2013-09-10T10:11:00"/>
        <d v="2006-04-21T10:01:00"/>
        <d v="2013-08-26T16:09:00"/>
        <d v="2006-03-12T18:37:45"/>
        <d v="2013-09-18T03:47:00"/>
        <d v="2008-06-02T21:25:00"/>
        <d v="2011-09-05T18:53:00"/>
        <d v="2009-03-19T00:07:00"/>
        <d v="2012-11-08T19:45:00"/>
        <d v="2004-12-24T19:23:54"/>
        <d v="2013-09-12T11:32:00"/>
        <d v="2012-03-14T15:45:50"/>
        <d v="2009-08-26T22:41:00"/>
        <d v="2004-06-16T17:21:21"/>
        <d v="2013-05-09T16:34:00"/>
        <d v="2006-01-23T11:27:59"/>
        <d v="2013-07-12T05:00:00"/>
        <d v="2002-04-12T02:36:11"/>
        <d v="2013-09-11T16:40:00"/>
        <d v="2013-04-10T15:09:14"/>
        <d v="2009-09-20T01:14:00"/>
        <d v="2007-07-03T02:05:00"/>
        <d v="2009-10-16T01:09:00"/>
        <d v="2013-04-29T23:57:40"/>
        <d v="2013-10-17T05:42:00"/>
        <d v="2006-04-03T11:56:00"/>
        <d v="2013-12-09T12:14:00"/>
        <d v="2013-09-13T02:17:00"/>
        <d v="2013-08-21T21:01:00"/>
        <d v="2007-07-11T10:07:05"/>
        <d v="2013-07-04T15:56:00"/>
        <d v="2006-06-30T03:38:00"/>
        <d v="2013-05-07T17:09:00"/>
        <d v="2010-09-05T17:31:43"/>
        <d v="2006-03-20T16:16:00"/>
        <d v="2001-10-31T00:00:00"/>
        <d v="2013-09-06T10:00:00"/>
        <d v="2006-04-06T11:08:03"/>
        <d v="2011-10-12T19:04:00"/>
        <d v="2008-01-30T18:10:17"/>
        <d v="2013-09-10T03:15:00"/>
        <d v="2001-02-22T23:17:00"/>
        <d v="2013-07-18T04:36:00"/>
        <d v="2004-02-07T06:48:00"/>
        <d v="2012-11-08T14:56:00"/>
        <d v="2009-08-21T17:00:00"/>
        <d v="2011-11-12T14:07:00"/>
        <d v="2005-12-13T18:46:00"/>
        <d v="2010-02-28T22:54:00"/>
        <d v="2006-10-16T05:16:03"/>
        <d v="2013-06-12T15:39:00"/>
        <d v="2005-12-09T07:10:00"/>
        <d v="2006-07-02T17:45:00"/>
        <d v="2013-05-01T12:31:00"/>
        <d v="2010-02-24T00:40:00"/>
        <d v="2014-06-13T06:34:00"/>
        <d v="2010-12-28T02:40:00"/>
        <d v="2005-12-08T23:10:03"/>
        <d v="2008-07-18T12:49:00"/>
        <d v="2005-03-25T04:49:00"/>
        <d v="2013-10-26T10:20:00"/>
        <d v="2004-11-09T04:30:00"/>
        <d v="2010-02-16T18:57:00"/>
        <d v="2013-09-04T18:28:00"/>
        <d v="2012-02-21T22:49:00"/>
        <d v="2013-05-29T11:06:51"/>
        <d v="2012-08-10T18:59:00"/>
        <d v="2012-01-13T03:35:00"/>
        <d v="2013-09-10T02:08:00"/>
        <d v="2012-04-05T14:50:51"/>
        <d v="2013-04-12T19:24:00"/>
        <d v="2010-02-26T00:40:00"/>
        <d v="2013-09-27T23:28:00"/>
        <d v="2006-07-27T15:11:20"/>
        <d v="2010-08-16T15:54:00"/>
        <d v="2005-01-04T12:03:00"/>
        <d v="2013-08-23T03:47:00"/>
        <d v="2014-01-26T00:35:10"/>
        <d v="2013-09-13T00:24:00"/>
        <d v="2017-12-01T09:11:53"/>
        <d v="2013-09-27T04:36:00"/>
        <d v="2002-03-21T01:22:50"/>
        <d v="2013-08-09T20:12:00"/>
        <d v="2011-10-27T00:03:00"/>
        <d v="2013-09-10T02:50:00"/>
        <d v="2002-05-27T14:55:24"/>
        <d v="2013-08-08T04:48:00"/>
        <d v="2013-03-01T21:43:00"/>
        <d v="2013-07-24T20:11:00"/>
        <d v="2017-01-24T10:30:01"/>
        <d v="2013-09-13T19:55:00"/>
        <d v="2006-02-17T00:21:00"/>
        <d v="2013-04-25T17:39:00"/>
        <d v="2011-08-24T20:43:39"/>
        <d v="2012-07-11T10:07:00"/>
        <d v="2011-12-05T12:58:31"/>
        <d v="2013-09-18T22:54:00"/>
        <d v="2004-12-02T18:20:00"/>
        <d v="2013-08-20T19:41:00"/>
        <d v="2007-11-12T18:42:00"/>
        <d v="2007-02-28T18:49:00"/>
        <d v="2008-06-02T09:35:35"/>
        <d v="2010-09-07T22:47:00"/>
        <d v="2016-08-10T17:47:14"/>
        <d v="2011-03-20T01:09:00"/>
        <d v="2001-10-10T00:19:00"/>
        <d v="2013-09-06T23:37:00"/>
        <d v="2012-07-23T23:50:00"/>
        <d v="2013-09-26T23:26:00"/>
        <d v="2013-10-08T14:37:00"/>
        <d v="2012-09-14T00:54:00"/>
        <d v="2010-02-07T23:19:27"/>
        <d v="2013-09-11T03:29:00"/>
        <d v="2004-02-28T00:57:00"/>
        <d v="2013-12-05T04:22:00"/>
        <d v="2011-03-25T23:23:00"/>
        <d v="2013-10-23T19:42:00"/>
        <d v="2011-10-31T15:51:53"/>
        <d v="2013-09-16T17:41:00"/>
        <d v="2012-02-21T14:26:29"/>
        <d v="2011-08-06T02:31:00"/>
        <d v="2006-06-27T11:56:00"/>
        <d v="2013-09-20T03:22:00"/>
        <d v="2010-10-16T18:37:10"/>
        <d v="2013-09-04T03:05:00"/>
        <d v="2009-07-20T05:14:00"/>
        <d v="2008-02-21T11:26:00"/>
        <d v="2006-06-09T23:54:00"/>
        <d v="2012-10-12T00:57:00"/>
        <d v="2004-03-29T16:59:00"/>
        <d v="2013-07-15T23:23:00"/>
        <d v="2004-05-12T07:36:00"/>
        <d v="2013-12-02T02:08:00"/>
        <d v="2003-11-19T01:41:00"/>
        <d v="2013-09-19T16:29:00"/>
        <d v="2006-07-23T00:29:00"/>
        <d v="2013-09-11T01:53:00"/>
        <d v="2005-08-19T06:48:00"/>
        <d v="2013-11-29T17:49:00"/>
        <d v="2005-01-02T19:42:00"/>
        <d v="2010-06-09T07:07:00"/>
        <d v="2005-10-12T00:30:00"/>
        <d v="2013-07-01T04:28:00"/>
        <d v="2006-07-14T14:45:00"/>
        <d v="2006-10-07T01:05:00"/>
        <d v="2013-07-24T16:56:00"/>
        <d v="2008-04-10T17:38:00"/>
        <d v="2010-02-12T17:14:00"/>
        <d v="2013-09-27T00:17:00"/>
        <d v="2005-03-24T15:49:53"/>
        <d v="2008-06-21T18:14:00"/>
        <d v="2012-03-07T06:16:05"/>
        <d v="2007-07-05T07:24:00"/>
        <d v="2009-10-28T08:19:53"/>
        <d v="2006-06-08T06:29:00"/>
        <d v="2019-08-07T21:09:11"/>
        <d v="2007-07-09T15:33:00"/>
        <d v="2010-01-26T17:21:12"/>
        <d v="2008-03-13T18:28:00"/>
        <d v="2003-02-19T22:31:11"/>
        <d v="2009-07-28T20:32:00"/>
        <d v="2011-11-17T17:15:06"/>
        <d v="2009-04-27T04:52:00"/>
        <d v="2012-10-08T17:45:21"/>
        <d v="2007-08-01T16:34:00"/>
        <d v="2006-01-26T23:16:32"/>
        <d v="2007-04-13T01:51:00"/>
        <d v="2005-11-24T23:46:23"/>
        <d v="2008-05-28T16:04:00"/>
        <d v="2005-08-03T14:35:27"/>
        <d v="2006-02-22T15:15:00"/>
        <d v="2008-07-26T06:16:29"/>
        <d v="2007-02-07T04:04:00"/>
        <d v="2010-12-03T16:53:11"/>
        <d v="2007-03-12T19:34:00"/>
        <d v="2005-10-06T09:57:51"/>
        <d v="2010-11-11T08:26:00"/>
        <d v="2006-06-19T01:12:39"/>
        <d v="2013-08-15T05:06:00"/>
        <d v="2005-12-09T20:22:45"/>
        <d v="2011-05-28T06:28:00"/>
        <d v="2005-04-30T22:26:31"/>
        <d v="2011-05-18T16:04:00"/>
        <d v="2005-06-21T10:45:05"/>
        <d v="2013-11-02T00:32:00"/>
        <d v="2011-03-21T01:02:37"/>
        <d v="2010-01-18T01:44:00"/>
        <d v="2004-05-05T08:10:23"/>
        <d v="2013-09-13T04:52:00"/>
        <d v="2006-04-19T01:13:53"/>
        <d v="2013-10-16T23:24:00"/>
        <d v="2006-01-12T21:37:37"/>
        <d v="2013-02-01T01:17:00"/>
        <d v="2016-07-01T19:36:20"/>
        <d v="2009-02-13T23:15:00"/>
        <d v="2002-07-18T23:56:56"/>
        <d v="2013-08-02T05:13:00"/>
        <d v="2007-11-18T06:20:02"/>
        <d v="2011-04-22T18:28:00"/>
        <d v="2003-11-26T08:21:35"/>
        <d v="2011-04-11T19:28:00"/>
        <d v="2010-01-12T14:04:32"/>
        <d v="2013-08-12T20:33:00"/>
        <d v="2003-01-29T02:09:26"/>
        <d v="2013-09-17T13:43:00"/>
        <d v="2008-12-23T10:12:40"/>
        <d v="2013-10-11T22:29:00"/>
        <d v="2013-08-27T02:23:00"/>
        <d v="2012-08-21T01:32:00"/>
        <d v="2004-10-06T06:04:10"/>
        <d v="2013-06-11T14:20:00"/>
        <d v="2006-10-16T13:16:00"/>
        <d v="2013-11-09T02:49:00"/>
        <d v="2010-09-23T09:37:00"/>
        <d v="2012-01-07T00:52:00"/>
        <d v="2003-10-07T09:06:00"/>
        <d v="2013-08-02T02:23:00"/>
        <d v="2008-11-03T23:45:00"/>
        <d v="2013-09-13T23:03:00"/>
        <d v="2011-03-30T09:58:00"/>
        <d v="2013-05-06T14:23:00"/>
        <d v="2008-01-22T09:48:00"/>
        <d v="2013-07-18T00:48:00"/>
        <d v="2018-05-22T10:55:33"/>
        <d v="2013-05-28T20:39:00"/>
        <d v="2013-10-06T01:11:00"/>
        <d v="2012-07-30T19:44:00"/>
        <d v="2011-07-25T12:24:00"/>
        <d v="2013-09-10T21:47:00"/>
        <d v="2005-01-01T00:44:00"/>
        <d v="2009-01-03T02:21:00"/>
        <d v="2013-09-10T22:13:00"/>
        <d v="2013-09-11T21:53:00"/>
        <d v="2013-09-23T21:16:00"/>
        <d v="2013-10-07T08:59:00"/>
        <d v="2004-03-26T01:19:44"/>
        <d v="2013-11-04T16:09:00"/>
        <d v="2018-04-08T02:42:21"/>
        <d v="2013-07-24T01:12:00"/>
        <d v="2013-02-18T15:50:49"/>
        <d v="2013-06-13T18:27:00"/>
        <d v="2004-12-24T09:01:07"/>
        <d v="2013-10-15T02:42:00"/>
        <d v="2005-08-19T00:01:10"/>
        <d v="2010-08-31T17:56:00"/>
        <d v="2003-09-04T02:42:25"/>
        <d v="2013-01-08T20:10:00"/>
        <d v="2003-02-20T06:31:00"/>
        <d v="2013-09-09T01:13:00"/>
        <d v="2013-08-30T03:34:00"/>
        <d v="2013-09-01T19:50:00"/>
        <d v="2010-05-18T10:55:52"/>
        <d v="2013-08-18T23:41:00"/>
        <d v="2015-03-09T15:27:00"/>
        <d v="2012-02-17T18:48:00"/>
        <d v="2001-03-19T18:15:38"/>
        <d v="2013-10-10T00:47:00"/>
        <d v="2017-03-14T19:56:14"/>
        <d v="2012-08-01T16:48:00"/>
        <d v="2005-09-11T21:31:00"/>
        <d v="2013-11-20T23:31:00"/>
        <d v="2010-01-12T22:04:00"/>
        <d v="2012-12-12T21:48:00"/>
        <d v="2006-09-05T08:09:00"/>
        <d v="2013-08-23T19:18:00"/>
        <d v="2010-02-12T11:57:00"/>
        <d v="2013-07-24T08:56:00"/>
        <d v="2006-10-17T04:33:00"/>
        <d v="2013-08-29T15:01:00"/>
        <d v="2009-04-17T21:00:00"/>
        <d v="2013-09-11T15:58:00"/>
        <d v="2005-02-27T13:57:00"/>
        <d v="2013-04-13T21:41:00"/>
        <d v="2008-06-06T05:25:00"/>
        <d v="2013-09-20T06:53:00"/>
        <d v="2017-06-16T15:06:00"/>
        <d v="2012-04-05T15:36:00"/>
        <d v="2008-10-15T16:00:03"/>
        <d v="2013-09-24T04:33:00"/>
        <d v="2004-01-18T06:54:00"/>
        <d v="2013-06-21T23:15:00"/>
        <d v="2004-03-21T21:37:00"/>
        <d v="2013-11-24T00:48:00"/>
        <d v="2005-12-24T06:03:00"/>
        <d v="2010-09-07T18:39:00"/>
        <d v="2013-09-10T16:23:00"/>
        <d v="2010-03-23T22:12:00"/>
        <d v="2016-11-24T08:12:00"/>
        <d v="2013-08-27T07:19:00"/>
        <d v="2010-10-20T17:26:53"/>
        <d v="2012-08-28T01:03:00"/>
        <d v="2008-07-07T20:43:00"/>
        <d v="2013-11-13T07:11:00"/>
        <d v="2013-05-03T17:06:00"/>
        <d v="2010-02-08T16:13:00"/>
        <d v="2010-11-15T16:10:00"/>
        <d v="2013-12-11T02:28:00"/>
        <d v="2016-10-08T08:38:31"/>
        <d v="2013-09-13T02:44:00"/>
        <d v="2008-05-06T07:52:00"/>
        <d v="2012-07-27T18:06:00"/>
        <d v="2010-07-03T03:49:59"/>
        <d v="2013-09-13T15:43:00"/>
        <d v="2017-02-27T13:13:08"/>
        <d v="2010-12-14T16:54:00"/>
        <d v="2011-01-21T22:00:31"/>
        <d v="2013-09-11T14:14:00"/>
        <d v="2014-01-01T11:50:00"/>
        <d v="2012-06-15T18:38:00"/>
        <d v="2005-07-20T11:05:08"/>
        <d v="2013-09-11T22:04:00"/>
        <d v="2002-11-20T01:06:42"/>
        <d v="2013-10-12T23:46:00"/>
        <d v="2009-02-14T04:06:00"/>
        <d v="2006-10-19T20:00:00"/>
        <d v="2010-10-19T09:34:02"/>
        <d v="2010-12-16T06:41:00"/>
        <d v="2015-02-11T11:41:04"/>
        <d v="2012-09-12T20:19:00"/>
        <d v="2016-01-25T14:23:59"/>
        <d v="2013-09-29T04:21:00"/>
        <d v="2001-10-29T08:07:57"/>
        <d v="2013-10-15T18:08:00"/>
        <d v="2011-10-12T18:50:06"/>
        <d v="2013-05-31T01:16:00"/>
        <d v="2006-01-11T10:42:00"/>
        <d v="2008-09-16T14:17:00"/>
        <d v="2005-05-20T20:52:00"/>
        <d v="2013-10-01T19:17:00"/>
        <d v="2013-02-27T00:15:00"/>
        <d v="2012-09-06T22:39:00"/>
        <d v="2013-09-09T15:48:00"/>
        <d v="2013-08-24T02:12:00"/>
        <d v="2010-01-26T13:23:12"/>
        <d v="2012-12-22T12:24:00"/>
        <d v="2016-03-29T15:22:47"/>
        <d v="2009-11-27T23:32:00"/>
        <d v="2011-09-23T00:11:00"/>
        <d v="2009-04-17T01:38:00"/>
        <d v="2013-12-12T10:13:00"/>
        <d v="2008-07-14T01:23:00"/>
        <d v="2013-08-23T08:16:00"/>
        <d v="2013-06-25T22:10:00"/>
        <d v="2016-10-02T11:40:59"/>
        <d v="2013-10-22T03:23:00"/>
        <d v="2006-01-15T00:47:07"/>
        <d v="2013-09-07T17:11:00"/>
        <d v="2007-05-16T11:23:00"/>
        <d v="2013-10-24T00:40:00"/>
        <d v="2009-10-14T23:28:00"/>
        <d v="2013-12-21T02:41:00"/>
        <d v="2011-09-22T02:09:00"/>
        <d v="2010-06-28T23:43:00"/>
        <d v="2012-11-21T10:51:00"/>
        <d v="2012-12-08T10:35:00"/>
        <d v="2005-09-28T20:29:18"/>
        <d v="2011-06-23T04:56:00"/>
        <d v="2006-04-19T09:13:00"/>
        <d v="2009-05-08T23:05:00"/>
        <d v="2002-05-01T22:22:00"/>
        <d v="2013-08-05T15:43:00"/>
        <d v="2013-09-11T18:20:00"/>
        <d v="2011-08-09T00:57:00"/>
        <d v="2016-02-11T22:36:22"/>
        <d v="2007-04-23T20:51:00"/>
        <d v="2008-10-23T21:28:39"/>
        <d v="2013-10-02T20:30:00"/>
        <d v="2008-08-26T16:51:00"/>
        <d v="2013-08-28T20:34:00"/>
        <d v="2013-08-31T16:39:00"/>
        <d v="2013-09-02T14:45:00"/>
        <d v="2001-02-22T15:17:34"/>
        <d v="2013-10-29T23:33:00"/>
        <d v="2012-02-04T06:32:11"/>
        <d v="2006-09-17T23:13:00"/>
        <d v="2004-12-24T22:01:00"/>
        <d v="2009-03-18T21:48:00"/>
        <d v="2013-08-22T14:58:00"/>
        <d v="2009-03-31T21:47:00"/>
        <d v="2019-08-15T07:20:24"/>
        <d v="2013-09-10T17:16:00"/>
        <d v="2018-07-31T20:01:04"/>
        <d v="2013-08-06T17:06:00"/>
        <d v="2014-01-14T20:56:23"/>
        <d v="2013-08-26T22:48:00"/>
        <d v="2013-07-27T00:14:00"/>
        <d v="2013-10-17T11:06:00"/>
        <d v="2018-11-05T17:45:25"/>
        <d v="2012-08-07T04:50:00"/>
        <d v="2004-06-25T08:42:22"/>
        <d v="2013-08-12T22:14:00"/>
        <d v="2006-07-05T23:30:00"/>
        <d v="2013-07-29T18:33:00"/>
        <d v="2009-04-17T20:00:51"/>
        <d v="2013-11-29T16:27:00"/>
        <d v="2008-11-17T14:16:03"/>
        <d v="2013-09-11T00:12:00"/>
        <d v="2004-01-17T22:54:01"/>
        <d v="2013-09-12T16:40:00"/>
        <d v="2009-06-02T04:18:00"/>
        <d v="2013-08-26T09:33:00"/>
        <d v="2013-04-29T00:00:00"/>
        <d v="2011-11-09T08:28:00"/>
        <d v="2005-03-23T08:19:00"/>
        <d v="2013-03-12T07:10:00"/>
        <d v="2006-07-04T08:05:00"/>
        <d v="2013-09-04T04:39:00"/>
        <d v="2007-07-21T02:00:00"/>
        <d v="2013-08-13T23:57:00"/>
        <d v="2010-07-08T22:41:00"/>
        <d v="2010-03-03T17:26:00"/>
        <d v="2013-09-13T12:15:00"/>
        <d v="2007-04-18T16:06:05"/>
        <d v="2013-09-17T14:09:00"/>
        <d v="2007-01-08T18:02:53"/>
        <d v="2013-09-11T03:36:00"/>
        <d v="2003-10-05T02:10:00"/>
        <d v="2013-08-27T19:12:00"/>
        <d v="2006-05-31T05:20:00"/>
        <d v="2013-04-18T14:51:00"/>
        <d v="2012-01-11T05:31:00"/>
        <d v="2010-06-16T15:26:00"/>
        <d v="2007-05-18T10:22:46"/>
        <d v="2013-09-12T23:11:00"/>
        <d v="2015-07-20T18:29:51"/>
        <d v="2012-06-20T16:57:00"/>
        <d v="2004-03-30T12:46:13"/>
        <d v="2013-09-23T17:39:00"/>
        <d v="2007-09-06T04:04:00"/>
        <d v="2013-09-18T22:27:00"/>
        <d v="2009-08-27T22:23:00"/>
        <d v="2013-07-04T17:48:00"/>
        <d v="2012-10-01T17:22:00"/>
        <d v="2013-09-10T22:26:00"/>
        <d v="2006-03-02T19:52:00"/>
        <d v="2012-12-20T08:53:00"/>
        <d v="2012-02-13T01:21:02"/>
        <d v="2013-01-31T16:22:00"/>
        <d v="2005-06-22T11:31:00"/>
        <d v="2013-07-05T20:23:00"/>
        <d v="2016-10-17T13:21:45"/>
        <d v="2013-09-10T16:21:00"/>
        <d v="2014-06-12T01:47:40"/>
        <d v="2013-09-27T20:31:00"/>
        <d v="2008-01-31T02:10:00"/>
        <d v="2013-10-02T15:49:00"/>
        <d v="2008-01-23T04:32:00"/>
        <d v="2013-09-10T01:22:00"/>
        <d v="2010-02-24T21:06:55"/>
        <d v="2013-09-11T19:42:00"/>
        <d v="2005-12-01T23:17:58"/>
        <d v="2013-09-10T23:55:00"/>
        <d v="2005-08-26T16:15:55"/>
        <d v="2013-09-11T00:18:00"/>
        <d v="2006-04-06T19:08:00"/>
        <d v="2011-10-05T22:43:00"/>
        <d v="2018-01-04T04:20:34"/>
        <d v="2013-09-10T22:43:00"/>
        <d v="2008-04-03T15:47:00"/>
        <d v="2013-08-13T21:07:00"/>
        <d v="2011-07-18T06:15:49"/>
        <d v="2013-09-06T06:50:00"/>
        <d v="2017-01-08T19:26:07"/>
        <d v="2013-09-03T22:14:00"/>
        <d v="2008-12-30T15:22:54"/>
        <d v="2013-09-10T20:02:00"/>
        <d v="2006-06-27T03:56:52"/>
        <d v="2013-09-11T02:24:00"/>
        <d v="2006-07-14T00:04:00"/>
        <d v="2009-07-10T02:15:00"/>
        <d v="2010-08-02T14:59:00"/>
        <d v="2010-05-07T08:06:00"/>
        <d v="2013-09-11T21:16:00"/>
        <d v="2012-02-29T18:32:00"/>
        <d v="2008-01-04T00:35:46"/>
        <d v="2013-08-06T20:04:00"/>
        <d v="2005-10-02T21:16:06"/>
        <d v="2013-09-04T12:53:00"/>
        <d v="2007-07-21T01:59:00"/>
        <d v="2013-09-26T18:20:00"/>
        <d v="2013-09-09T22:12:00"/>
        <d v="2010-10-13T11:04:00"/>
        <d v="2013-09-11T20:58:00"/>
        <d v="2013-07-17T22:40:00"/>
        <d v="2007-12-10T19:13:57"/>
        <d v="2013-12-09T05:19:00"/>
        <d v="2008-12-10T10:03:36"/>
        <d v="2013-10-07T20:31:00"/>
        <d v="2005-08-26T01:41:20"/>
        <d v="2013-10-01T22:23:00"/>
        <d v="2009-04-27T07:31:04"/>
        <d v="2013-09-17T10:20:00"/>
        <d v="2004-03-26T09:19:00"/>
        <d v="2012-10-17T18:04:00"/>
        <d v="2009-02-14T00:47:00"/>
        <d v="2013-09-05T13:56:00"/>
        <d v="2006-06-26T15:57:00"/>
        <d v="2013-09-17T20:59:00"/>
        <d v="2006-06-26T00:57:57"/>
        <d v="2013-08-14T20:33:00"/>
        <d v="2009-02-16T17:57:03"/>
        <d v="2013-09-05T02:06:00"/>
        <d v="2013-04-03T03:55:04"/>
        <d v="2013-08-06T16:54:00"/>
        <d v="2011-12-17T09:10:00"/>
        <d v="2013-09-13T03:17:00"/>
        <d v="2004-10-06T18:04:00"/>
        <d v="2012-09-10T22:07:00"/>
        <d v="2009-08-25T20:49:00"/>
        <d v="2012-08-15T02:17:00"/>
        <d v="2013-08-27T18:10:00"/>
        <d v="2013-10-03T23:52:00"/>
        <d v="2013-10-10T15:33:20"/>
        <d v="2011-12-02T10:19:00"/>
        <d v="2008-09-25T09:45:05"/>
        <d v="2013-02-24T11:55:00"/>
        <d v="2012-12-14T11:33:52"/>
        <d v="2013-07-17T22:33:00"/>
        <d v="2006-12-14T23:50:00"/>
        <d v="2012-01-09T23:34:00"/>
        <d v="2004-05-12T20:58:00"/>
        <d v="2013-01-15T18:29:00"/>
        <d v="2012-06-15T19:09:00"/>
        <d v="2012-12-31T12:44:00"/>
        <d v="2010-07-26T17:02:00"/>
        <d v="2012-12-15T02:29:00"/>
        <d v="2012-04-30T14:47:00"/>
        <d v="2012-10-17T18:01:00"/>
        <d v="2010-09-03T13:57:32"/>
        <d v="2011-10-09T19:41:00"/>
        <d v="2005-08-03T06:46:20"/>
        <d v="2012-07-31T21:59:00"/>
        <d v="2004-07-22T12:17:48"/>
        <d v="2013-10-08T04:08:00"/>
        <d v="2003-09-29T06:09:58"/>
        <d v="2013-09-11T16:26:00"/>
        <d v="2006-06-28T06:11:00"/>
        <d v="2013-08-29T16:14:00"/>
        <d v="2009-01-06T16:01:29"/>
        <d v="2013-10-23T21:52:00"/>
        <d v="2013-11-18T08:58:17"/>
        <d v="2013-09-02T22:44:00"/>
        <d v="2004-11-05T17:31:27"/>
        <d v="2013-04-24T09:49:00"/>
        <d v="2006-04-20T21:01:33"/>
        <d v="2013-08-06T23:51:00"/>
        <d v="2009-01-28T23:47:15"/>
        <d v="2013-09-10T20:44:00"/>
        <d v="2007-04-19T00:06:00"/>
        <d v="2013-09-17T01:25:00"/>
        <d v="2013-09-11T13:57:00"/>
        <d v="2013-09-23T20:17:00"/>
        <d v="2013-07-09T11:43:44"/>
        <d v="2013-09-03T17:19:00"/>
        <d v="2008-03-17T17:44:30"/>
        <d v="2013-01-17T11:36:00"/>
        <d v="2001-02-21T23:21:00"/>
        <d v="2013-09-10T00:11:00"/>
        <d v="2008-04-08T18:23:00"/>
        <d v="2013-09-10T00:49:00"/>
        <d v="2013-10-03T17:18:00"/>
        <d v="2013-09-12T01:01:00"/>
        <d v="2013-09-16T23:46:00"/>
        <d v="2013-09-26T01:51:00"/>
        <d v="2003-09-26T16:02:13"/>
        <d v="2013-01-10T07:53:00"/>
        <d v="2008-12-14T19:09:00"/>
        <d v="2013-09-10T23:32:00"/>
        <d v="2013-09-04T06:37:00"/>
        <d v="2013-03-07T05:11:00"/>
        <d v="2014-03-31T14:42:15"/>
        <d v="2006-11-01T06:46:00"/>
        <d v="2017-01-12T01:42:26"/>
        <d v="2013-09-11T22:24:00"/>
        <d v="2004-04-20T22:26:00"/>
        <d v="2013-09-13T21:16:00"/>
        <d v="2013-09-02T13:10:00"/>
        <d v="2013-12-03T22:53:00"/>
        <d v="2006-10-05T02:36:38"/>
        <d v="2012-10-05T13:32:00"/>
        <d v="2014-06-27T12:24:10"/>
        <d v="2012-03-14T01:36:00"/>
        <d v="2013-09-09T23:52:00"/>
        <d v="2013-09-11T21:17:00"/>
        <d v="2005-12-01T00:00:00"/>
        <d v="2013-09-09T21:27:00"/>
        <d v="2013-07-09T05:02:47"/>
        <d v="2007-12-13T17:21:00"/>
        <d v="2011-03-28T02:26:57"/>
        <d v="2013-03-06T03:45:00"/>
        <d v="2000-05-26T02:32:00"/>
        <d v="2010-08-04T09:11:00"/>
        <d v="2008-09-18T18:36:00"/>
        <d v="2013-08-21T22:58:00"/>
        <d v="2007-03-28T22:04:00"/>
        <d v="2013-09-27T08:33:00"/>
        <d v="2008-07-16T04:27:00"/>
        <d v="2009-07-04T21:33:00"/>
        <d v="2013-06-27T13:21:00"/>
        <d v="2013-09-11T15:33:00"/>
        <d v="2005-12-23T17:03:04"/>
        <d v="2013-10-09T21:17:00"/>
        <d v="2013-11-10T01:08:25"/>
        <d v="2013-05-20T22:55:00"/>
        <d v="2009-03-16T16:39:00"/>
        <d v="2013-09-11T03:39:00"/>
        <d v="2007-05-26T01:12:00"/>
        <d v="2013-06-06T14:30:00"/>
        <d v="2005-02-26T23:57:06"/>
        <d v="2008-12-04T23:48:00"/>
        <d v="2013-09-10T00:00:00"/>
        <d v="2012-11-22T17:33:00"/>
        <d v="2013-09-11T22:50:00"/>
        <d v="2013-08-30T19:47:00"/>
        <d v="2005-09-02T00:15:05"/>
        <d v="2008-04-02T05:06:00"/>
        <d v="2006-11-11T20:31:00"/>
        <d v="2013-11-03T10:37:00"/>
        <d v="2007-03-16T17:46:00"/>
        <d v="2013-12-04T17:54:00"/>
        <d v="2012-11-14T23:04:00"/>
        <d v="2013-11-01T02:25:00"/>
        <d v="2018-09-17T16:12:13"/>
        <d v="2009-10-10T02:32:00"/>
        <d v="2009-09-30T12:18:37"/>
        <d v="2011-07-27T19:46:00"/>
        <d v="2008-07-11T01:08:50"/>
        <d v="2012-06-13T15:53:00"/>
        <d v="2011-09-22T16:11:31"/>
        <d v="2008-01-17T00:25:00"/>
        <d v="2005-04-02T14:01:00"/>
        <d v="2013-02-06T06:15:00"/>
        <d v="2006-08-03T00:03:00"/>
        <d v="2013-09-12T14:44:00"/>
        <d v="2013-09-12T16:11:00"/>
        <d v="2012-08-29T20:21:00"/>
        <d v="2005-12-23T20:25:02"/>
        <d v="2006-09-28T21:06:00"/>
        <d v="2008-11-17T22:16:00"/>
        <d v="2012-10-18T03:37:00"/>
        <d v="2013-12-13T18:04:00"/>
        <d v="2013-09-03T07:26:00"/>
        <d v="2012-04-17T13:33:00"/>
        <d v="2012-11-27T07:44:00"/>
        <d v="2015-11-07T17:32:49"/>
        <d v="2011-04-01T23:42:00"/>
        <d v="2004-11-04T03:33:00"/>
        <d v="2013-09-27T13:00:00"/>
        <d v="2004-11-28T02:19:00"/>
        <d v="2012-04-03T15:03:00"/>
        <d v="2006-12-06T22:09:00"/>
        <d v="2013-09-27T05:44:00"/>
        <d v="2013-10-10T22:51:00"/>
        <d v="2013-07-08T20:56:00"/>
        <d v="2004-11-03T19:33:11"/>
        <d v="2013-09-19T01:20:00"/>
        <d v="2004-06-09T13:25:00"/>
        <d v="2013-02-12T09:21:00"/>
        <d v="2013-08-15T01:17:00"/>
        <d v="2011-11-15T16:34:00"/>
        <d v="2011-03-29T21:58:04"/>
        <d v="2013-09-06T21:25:00"/>
        <d v="2003-10-13T05:11:00"/>
        <d v="2013-06-17T20:06:00"/>
        <d v="2013-05-27T20:26:00"/>
        <d v="2012-07-19T08:55:00"/>
        <d v="2009-08-05T16:20:28"/>
        <d v="2013-09-11T03:22:00"/>
        <d v="2013-01-22T10:29:16"/>
        <d v="2013-09-21T03:37:00"/>
        <d v="2001-07-31T15:34:01"/>
        <d v="2013-09-14T05:50:00"/>
        <d v="2006-09-18T09:57:49"/>
        <d v="2013-09-17T01:13:00"/>
        <d v="2004-02-06T22:38:00"/>
        <d v="2013-03-27T22:56:00"/>
        <d v="2004-01-22T21:32:00"/>
        <d v="2013-09-11T15:24:00"/>
        <d v="2013-04-30T17:25:00"/>
        <d v="2013-10-04T14:30:00"/>
        <d v="2004-04-21T09:01:36"/>
        <d v="2013-11-05T23:16:00"/>
        <d v="2008-05-13T06:56:16"/>
        <d v="2012-05-11T06:47:00"/>
        <d v="2007-08-11T08:11:00"/>
        <d v="2013-09-11T20:37:00"/>
        <d v="2009-02-20T00:26:00"/>
        <d v="2010-07-12T11:58:00"/>
        <d v="2004-11-23T17:07:00"/>
        <d v="2012-04-04T21:36:00"/>
        <d v="2012-05-22T04:06:00"/>
        <d v="2013-08-08T17:45:00"/>
        <d v="2013-01-25T23:35:00"/>
        <d v="2013-10-03T06:43:00"/>
        <d v="2008-12-18T05:22:47"/>
        <d v="2013-03-20T01:42:00"/>
        <d v="2012-10-19T21:28:15"/>
        <d v="2013-11-11T17:28:00"/>
        <d v="2007-04-27T11:07:00"/>
        <d v="2013-09-28T04:11:00"/>
        <d v="2016-11-21T10:54:41"/>
        <d v="2013-09-28T20:15:00"/>
        <d v="2016-09-15T14:56:29"/>
        <d v="2013-09-27T22:27:00"/>
        <d v="2009-02-04T19:01:00"/>
        <d v="2013-09-11T16:54:00"/>
        <d v="2003-07-22T13:22:00"/>
        <d v="2008-06-24T05:13:00"/>
        <d v="2012-10-24T02:29:00"/>
        <d v="2008-06-05T01:48:00"/>
        <d v="2013-05-14T23:46:00"/>
        <d v="2009-08-17T20:54:00"/>
        <d v="2013-09-16T21:14:00"/>
        <d v="2015-11-23T19:12:06"/>
        <d v="2009-12-24T00:13:00"/>
        <d v="2009-03-02T10:50:09"/>
        <d v="2013-09-18T19:19:00"/>
        <d v="2012-03-06T12:48:50"/>
        <d v="2013-08-26T01:55:00"/>
        <d v="2007-09-21T04:20:00"/>
        <d v="2011-05-24T13:46:00"/>
        <d v="2007-09-20T20:20:52"/>
        <d v="2013-08-24T01:09:00"/>
        <d v="2003-01-31T23:45:00"/>
        <d v="2013-10-01T02:37:00"/>
        <d v="2013-08-29T22:15:00"/>
        <d v="2013-09-25T19:02:00"/>
        <d v="2006-08-02T02:29:38"/>
        <d v="2013-04-16T22:58:00"/>
        <d v="2009-07-08T06:28:58"/>
        <d v="2013-09-16T22:48:00"/>
        <d v="2017-03-16T19:44:34"/>
        <d v="2013-11-01T16:20:00"/>
        <d v="2007-09-20T19:42:11"/>
        <d v="2013-06-27T22:45:00"/>
        <d v="2002-09-03T23:53:47"/>
        <d v="2013-09-19T21:24:00"/>
        <d v="2007-05-15T07:27:00"/>
        <d v="2012-02-10T09:46:00"/>
        <d v="2008-11-07T07:19:00"/>
        <d v="2013-09-25T22:45:00"/>
        <d v="2008-04-03T14:47:48"/>
        <d v="2013-09-12T13:38:00"/>
        <d v="2008-10-02T11:00:38"/>
        <d v="2012-04-18T01:34:00"/>
        <d v="2008-11-06T18:19:19"/>
        <d v="2011-07-08T13:01:00"/>
        <d v="2012-12-17T21:49:22"/>
        <d v="2013-10-16T20:38:00"/>
        <d v="2013-10-03T16:44:00"/>
        <d v="2013-09-05T22:56:00"/>
        <d v="2012-08-04T13:13:00"/>
        <d v="2013-06-07T17:15:00"/>
        <d v="2013-09-30T21:53:00"/>
        <d v="2013-10-09T23:22:00"/>
        <d v="2006-07-03T08:53:53"/>
        <d v="2012-07-19T15:03:00"/>
        <d v="2015-05-07T21:06:42"/>
        <d v="2010-06-07T21:34:00"/>
        <d v="2013-07-30T09:20:37"/>
        <d v="2012-06-06T05:39:00"/>
        <d v="2004-09-16T01:20:00"/>
        <d v="2013-09-12T21:11:00"/>
        <d v="2008-08-08T18:32:00"/>
        <d v="2013-09-20T14:48:00"/>
        <d v="2007-03-15T22:46:00"/>
        <d v="2013-09-12T01:07:00"/>
        <d v="2006-12-03T01:25:00"/>
        <d v="2013-02-06T23:20:00"/>
        <d v="2013-09-10T14:33:00"/>
        <d v="2013-09-10T01:41:00"/>
        <d v="2011-04-07T14:37:59"/>
        <d v="2013-09-14T19:39:00"/>
        <d v="2009-11-12T10:02:54"/>
        <d v="2013-07-06T12:28:00"/>
        <d v="2008-08-08T10:32:09"/>
        <d v="2013-09-11T15:07:00"/>
        <d v="2008-12-23T18:12:00"/>
        <d v="2013-09-14T00:23:00"/>
        <d v="2008-10-02T23:00:00"/>
        <d v="2011-03-11T16:53:00"/>
        <d v="2013-09-10T05:10:00"/>
        <d v="2013-09-10T15:13:00"/>
        <d v="2013-10-29T23:54:00"/>
        <d v="2013-09-19T00:29:00"/>
        <d v="2013-09-15T19:18:00"/>
        <d v="2013-08-26T13:30:00"/>
        <d v="2007-03-15T10:46:49"/>
        <d v="2013-09-04T23:57:00"/>
        <d v="2012-10-11T17:13:54"/>
        <d v="2013-04-16T21:45:00"/>
        <d v="2004-08-06T00:05:25"/>
        <d v="2013-09-09T12:57:00"/>
        <d v="2010-08-18T05:28:00"/>
        <d v="2013-09-10T03:45:00"/>
        <d v="2013-09-08T22:51:00"/>
        <d v="2013-09-11T21:35:00"/>
        <d v="2010-10-25T17:26:00"/>
        <d v="2013-04-17T21:56:00"/>
        <d v="2010-07-08T10:41:28"/>
        <d v="2010-03-19T11:07:00"/>
        <d v="2009-03-07T11:37:00"/>
        <d v="2013-09-12T01:43:00"/>
        <d v="2008-07-28T17:50:00"/>
        <d v="2013-09-12T23:32:00"/>
        <d v="2013-05-29T12:06:00"/>
        <d v="2010-08-02T21:15:00"/>
        <d v="2016-10-02T12:40:00"/>
        <d v="2013-09-10T07:11:00"/>
        <d v="2008-02-27T20:07:01"/>
        <d v="2013-07-31T21:54:00"/>
        <d v="2010-12-01T16:46:23"/>
        <d v="2013-08-09T22:32:00"/>
        <d v="2004-04-20T14:14:03"/>
        <d v="2013-05-29T17:10:00"/>
        <d v="2009-11-03T12:14:00"/>
        <d v="2013-01-25T07:32:00"/>
        <d v="2013-09-11T04:50:00"/>
        <d v="2013-06-27T23:37:00"/>
        <d v="2005-06-21T20:31:15"/>
        <d v="2013-08-17T04:17:00"/>
        <d v="2018-02-14T11:18:46"/>
        <d v="2013-08-23T19:07:00"/>
        <d v="2004-02-27T11:55:21"/>
        <d v="2010-02-08T04:52:00"/>
        <d v="2011-04-26T08:10:00"/>
        <d v="2013-09-28T02:54:00"/>
        <d v="2004-02-19T23:58:00"/>
        <d v="2013-09-25T20:49:00"/>
        <d v="2008-03-26T06:54:00"/>
        <d v="2013-10-03T05:26:00"/>
        <d v="2008-06-02T21:35:00"/>
        <d v="2013-07-17T21:38:00"/>
        <d v="2007-05-18T22:22:00"/>
        <d v="2013-10-25T17:21:00"/>
        <d v="2010-11-22T19:14:00"/>
        <d v="2013-10-13T22:16:00"/>
        <d v="2011-09-02T11:18:52"/>
        <d v="2013-09-12T11:41:00"/>
        <d v="2018-04-09T21:37:09"/>
        <d v="2013-08-27T03:37:00"/>
        <d v="2007-01-19T12:34:00"/>
        <d v="2013-08-19T17:43:00"/>
        <d v="2009-09-04T00:37:00"/>
        <d v="2013-11-03T18:43:00"/>
        <d v="2001-06-03T11:06:50"/>
        <d v="2013-03-08T16:43:00"/>
        <d v="2006-09-18T18:12:00"/>
        <d v="2013-09-15T01:30:00"/>
        <d v="2013-09-17T22:07:00"/>
        <d v="2013-09-09T17:24:00"/>
        <d v="2007-03-16T05:46:49"/>
        <d v="2013-02-06T23:32:00"/>
        <d v="2021-04-23T16:25:56"/>
        <d v="2012-08-10T15:06:00"/>
        <d v="2012-04-24T14:59:48"/>
        <d v="2019-01-01T21:33:00"/>
        <d v="2003-09-24T19:29:38"/>
        <d v="2018-12-30T18:40:00"/>
        <d v="2004-04-14T00:20:00"/>
        <d v="2019-01-02T12:47:00"/>
        <d v="2004-08-14T14:57:00"/>
        <d v="2018-10-22T22:42:00"/>
        <d v="2016-12-23T14:49:00"/>
        <d v="2018-11-16T15:57:00"/>
        <d v="2020-07-17T11:00:00"/>
        <d v="2020-07-13T12:46:00"/>
        <d v="2008-09-16T16:03:54"/>
        <d v="2020-07-17T07:59:00"/>
        <d v="2007-07-20T14:00:57"/>
        <d v="2019-04-06T16:35:00"/>
        <d v="2004-01-28T12:42:35"/>
        <d v="2020-04-16T21:06:00"/>
        <d v="2016-03-13T06:31:36"/>
        <d v="2020-07-20T10:56:00"/>
        <d v="2005-07-13T17:50:43"/>
        <d v="2020-09-04T12:47:00"/>
        <d v="2003-07-15T06:04:00"/>
        <d v="2020-07-14T16:35:00"/>
        <d v="2010-02-22T00:44:36"/>
        <d v="2020-03-03T17:47:00"/>
        <d v="2006-06-26T13:55:00"/>
        <d v="2020-08-10T14:28:00"/>
        <d v="2003-12-01T23:31:00"/>
        <d v="2019-08-12T07:37:00"/>
        <d v="2011-08-14T05:43:28"/>
        <d v="2020-07-15T10:41:00"/>
        <d v="2008-10-24T05:28:00"/>
        <d v="2020-07-15T16:44:00"/>
        <d v="2009-07-08T18:28:00"/>
        <d v="2020-07-15T21:12:00"/>
        <d v="2015-04-22T16:14:23"/>
        <d v="2020-07-15T01:47:00"/>
        <d v="2010-09-23T01:37:53"/>
        <d v="2020-07-15T13:26:00"/>
        <d v="2010-07-15T18:55:00"/>
        <d v="2020-07-17T02:42:00"/>
        <d v="2020-07-15T04:32:00"/>
        <d v="2020-07-15T07:38:00"/>
        <d v="2009-02-02T21:04:03"/>
        <d v="2020-06-17T06:46:00"/>
        <d v="2012-10-24T19:11:18"/>
        <d v="2020-07-29T16:54:00"/>
        <d v="2004-02-17T19:20:00"/>
        <d v="2020-07-13T08:18:00"/>
        <d v="2019-10-23T15:41:00"/>
        <d v="2020-07-13T20:06:00"/>
        <d v="2020-03-10T23:10:37"/>
        <d v="2020-07-14T16:49:00"/>
        <d v="2009-04-28T15:00:25"/>
        <d v="2020-07-14T18:44:00"/>
        <d v="2006-11-10T15:08:46"/>
        <d v="2020-07-15T02:49:00"/>
        <d v="2001-02-09T16:44:00"/>
        <d v="2020-07-13T15:44:00"/>
        <d v="2006-11-10T23:08:00"/>
        <d v="2020-07-14T02:57:00"/>
        <d v="2005-12-06T04:25:00"/>
        <d v="2020-07-14T14:49:00"/>
        <d v="2015-01-15T20:04:39"/>
        <d v="2020-07-14T11:29:00"/>
        <d v="2003-10-07T01:06:16"/>
        <d v="2020-04-13T20:20:00"/>
        <d v="2004-08-06T14:16:00"/>
        <d v="2020-07-27T19:07:00"/>
        <d v="2010-12-15T22:24:00"/>
        <d v="2020-07-22T17:24:00"/>
        <d v="2005-04-15T08:46:00"/>
        <d v="2020-07-15T21:46:00"/>
        <d v="2020-07-14T18:24:00"/>
        <d v="2018-03-06T10:24:00"/>
        <d v="2020-07-13T21:26:00"/>
        <d v="2006-09-18T17:57:00"/>
        <d v="2004-05-18T17:09:00"/>
        <d v="2012-04-02T22:20:00"/>
        <d v="2003-01-31T10:45:12"/>
        <d v="2019-01-15T16:34:55"/>
        <d v="2009-05-19T02:51:00"/>
        <d v="2016-04-08T07:50:19"/>
        <d v="2004-11-06T01:31:00"/>
        <d v="2009-04-08T08:01:00"/>
        <d v="2012-01-31T11:48:47"/>
        <d v="2016-03-21T14:59:36"/>
        <d v="2005-10-13T17:38:00"/>
        <d v="2005-03-04T09:14:00"/>
        <d v="2012-08-07T06:46:00"/>
        <d v="2008-01-25T04:28:25"/>
        <d v="2010-03-22T00:35:36"/>
        <d v="2017-09-12T14:06:42"/>
        <d v="2011-08-28T18:32:02"/>
        <d v="2003-06-02T06:45:32"/>
        <d v="2006-12-14T09:50:24"/>
        <d v="2007-05-21T09:42:37"/>
        <d v="2006-10-03T09:59:43"/>
        <d v="2008-12-11T22:57:00"/>
        <d v="2016-02-03T23:42:00"/>
        <d v="2019-01-03T16:30:01"/>
        <d v="2012-12-05T17:22:27"/>
        <d v="2007-09-11T07:28:01"/>
        <d v="2011-07-19T07:56:00"/>
        <d v="2009-05-24T11:57:00"/>
        <d v="2005-01-02T04:05:00"/>
        <d v="2009-08-26T05:08:00"/>
        <d v="2004-09-24T07:16:11"/>
        <d v="2018-03-02T04:01:10"/>
        <d v="2015-09-19T02:33:03"/>
        <d v="2007-09-11T15:28:00"/>
        <d v="2011-09-21T14:09:26"/>
        <d v="2013-04-25T21:19:39"/>
        <d v="2013-03-25T12:59:18"/>
        <d v="2007-06-12T09:32:00"/>
        <d v="2009-11-13T17:33:00"/>
        <d v="2009-07-22T04:22:23"/>
        <d v="2007-01-22T11:34:00"/>
        <d v="2003-09-17T17:23:00"/>
        <d v="2009-05-14T03:51:00"/>
        <d v="2006-07-27T21:14:52"/>
        <d v="2007-12-17T10:50:00"/>
        <d v="2014-11-14T04:33:47"/>
        <d v="2012-04-15T17:59:06"/>
        <d v="2007-12-17T02:50:31"/>
        <d v="2005-04-02T06:01:40"/>
        <d v="2015-03-26T15:26:11"/>
        <d v="2007-11-03T16:26:00"/>
        <d v="2016-08-26T13:39:14"/>
        <d v="2013-07-23T10:40:05"/>
        <d v="2003-06-29T09:05:00"/>
        <d v="2006-10-03T22:59:00"/>
        <d v="2003-03-28T00:09:00"/>
        <d v="2005-10-12T15:29:36"/>
        <d v="2014-12-21T12:23:32"/>
        <d v="2013-04-28T16:00:49"/>
        <d v="2007-12-12T02:29:48"/>
        <d v="2014-10-23T14:22:56"/>
        <d v="2009-09-03T22:53:00"/>
        <d v="2011-11-01T03:51:00"/>
        <d v="2007-03-02T09:38:00"/>
        <d v="2006-08-31T09:47:00"/>
        <d v="2004-03-23T02:49:00"/>
        <d v="2014-04-24T06:20:00"/>
        <d v="2011-04-08T20:06:10"/>
        <d v="2012-10-23T06:40:08"/>
        <d v="2004-06-25T16:42:00"/>
        <d v="2004-03-19T23:06:00"/>
        <d v="2005-07-29T01:06:00"/>
        <d v="2012-08-14T14:25:15"/>
        <d v="2010-11-23T17:39:00"/>
        <d v="2011-03-28T10:26:00"/>
        <d v="2009-04-09T09:42:17"/>
        <d v="2001-02-09T08:44:45"/>
        <d v="2011-01-16T17:24:00"/>
        <d v="2010-07-08T22:44:00"/>
        <d v="2017-02-15T14:30:52"/>
        <d v="2005-03-15T23:06:49"/>
        <d v="2008-09-29T04:00:49"/>
        <d v="2007-03-07T07:43:00"/>
        <d v="2010-07-15T11:00:00"/>
        <d v="2016-09-20T13:10:13"/>
        <d v="2012-02-21T22:26:00"/>
        <d v="2012-07-06T05:27:00"/>
        <d v="2005-05-12T21:21:00"/>
        <d v="2009-08-06T04:20:00"/>
        <d v="2009-09-29T16:02:00"/>
        <d v="2003-09-19T08:15:00"/>
        <d v="2018-07-17T04:47:59"/>
        <d v="2005-06-19T11:40:00"/>
        <d v="2005-02-01T18:06:00"/>
        <d v="2004-04-30T02:02:00"/>
        <d v="2006-03-22T05:52:00"/>
        <d v="2005-10-06T09:37:49"/>
        <d v="2004-08-14T23:31:51"/>
        <d v="2005-06-19T03:40:00"/>
        <d v="2011-11-18T01:15:00"/>
        <d v="2008-09-29T12:00:00"/>
        <d v="2005-05-01T11:26:00"/>
        <d v="2006-09-06T01:15:00"/>
        <d v="2012-06-22T07:15:26"/>
        <d v="2012-10-01T05:22:25"/>
        <d v="2005-03-03T19:14:19"/>
        <d v="2005-09-01T04:17:42"/>
        <d v="2007-04-09T08:04:01"/>
        <d v="2012-04-24T22:59:00"/>
        <d v="2004-08-25T16:35:00"/>
        <d v="2002-10-31T18:03:16"/>
        <d v="2007-07-24T16:05:00"/>
        <d v="2007-11-21T02:35:00"/>
        <d v="2018-04-04T17:41:21"/>
        <d v="2007-11-20T10:35:34"/>
        <d v="2002-05-10T16:37:38"/>
        <d v="2006-03-06T19:27:35"/>
        <d v="2005-06-08T00:57:18"/>
        <d v="2008-05-29T19:20:00"/>
        <d v="2007-09-21T03:49:00"/>
        <d v="2007-09-04T21:45:00"/>
        <d v="2004-11-12T06:52:00"/>
        <d v="2014-03-04T09:41:00"/>
        <d v="2006-02-06T19:14:05"/>
        <d v="2015-02-17T16:35:37"/>
        <d v="2015-03-19T06:09:42"/>
        <d v="2007-09-20T19:49:51"/>
        <d v="2004-11-11T22:52:20"/>
        <d v="2005-02-01T10:06:23"/>
        <d v="2003-12-06T20:25:00"/>
        <d v="2009-10-30T00:05:08"/>
        <d v="2011-01-28T16:02:48"/>
        <d v="2004-12-06T09:22:24"/>
        <d v="2004-09-24T21:22:40"/>
        <d v="2005-07-08T14:07:00"/>
        <d v="2002-04-25T12:58:00"/>
        <d v="2003-11-26T08:35:42"/>
        <d v="2012-03-06T20:48:00"/>
        <d v="2010-06-21T12:55:00"/>
        <d v="2020-01-15T10:35:17"/>
        <d v="2007-06-14T06:25:23"/>
        <d v="2007-09-21T03:42:00"/>
        <d v="2004-09-16T11:45:00"/>
        <d v="2016-09-22T12:13:07"/>
        <d v="2014-11-23T00:18:36"/>
        <d v="2008-12-10T18:03:00"/>
        <d v="2005-08-27T05:15:00"/>
        <d v="2014-07-28T22:35:53"/>
        <d v="2013-07-09T23:43:00"/>
        <d v="2002-05-16T08:04:59"/>
        <d v="2016-04-15T03:23:47"/>
        <d v="2006-04-06T16:00:00"/>
        <d v="2009-09-30T05:33:00"/>
        <d v="2004-01-09T07:36:00"/>
        <d v="2011-01-22T11:00:00"/>
        <d v="2007-05-22T09:55:14"/>
        <d v="2019-12-04T20:48:17"/>
        <d v="2004-08-31T17:29:31"/>
        <d v="2009-01-07T00:01:00"/>
        <d v="2005-12-12T13:14:00"/>
        <d v="2009-07-14T23:45:00"/>
        <d v="2008-08-08T02:14:07"/>
        <d v="2011-05-13T02:01:02"/>
        <d v="2005-02-11T12:23:00"/>
        <d v="2008-04-08T06:23:56"/>
        <d v="2008-05-29T11:20:24"/>
        <d v="2016-07-11T23:49:06"/>
        <d v="2007-03-19T06:15:09"/>
        <d v="2012-02-29T14:31:16"/>
        <d v="2008-03-15T15:15:00"/>
        <d v="2009-08-25T02:18:22"/>
        <d v="2004-08-03T12:53:00"/>
        <d v="2009-10-01T00:18:00"/>
        <d v="2011-09-12T06:12:33"/>
        <d v="2009-04-08T08:01:26"/>
        <d v="2003-06-29T01:05:33"/>
        <d v="2008-09-18T20:13:00"/>
        <d v="2010-10-26T07:18:00"/>
        <d v="2016-06-23T16:15:54"/>
        <d v="2012-03-28T12:28:16"/>
        <d v="2005-07-24T09:33:00"/>
        <d v="2010-06-23T17:43:00"/>
        <d v="2005-04-01T02:35:00"/>
        <d v="2019-02-26T20:56:02"/>
        <d v="2013-08-15T02:10:47"/>
        <d v="2017-09-06T19:42:13"/>
        <d v="2007-09-04T13:45:23"/>
        <d v="2005-02-11T04:23:58"/>
        <d v="2011-12-13T06:15:00"/>
        <d v="2011-04-15T03:34:00"/>
        <d v="2005-07-24T01:33:39"/>
        <d v="2008-11-29T08:36:00"/>
        <d v="2006-11-13T19:33:00"/>
        <d v="2009-02-24T15:28:51"/>
        <d v="2009-06-22T17:36:47"/>
        <d v="2008-11-29T00:36:29"/>
        <d v="2009-10-06T17:36:54"/>
        <d v="2016-02-16T22:43:14"/>
        <d v="2010-12-02T00:46:00"/>
        <d v="2003-09-25T17:39:46"/>
        <d v="2011-12-12T22:15:06"/>
        <d v="2005-05-03T02:40:00"/>
        <d v="2006-10-05T17:36:00"/>
        <d v="2005-04-20T06:56:51"/>
        <d v="2007-04-26T23:07:28"/>
        <d v="2005-09-03T05:48:33"/>
        <d v="2008-12-03T18:51:00"/>
        <d v="2010-07-08T10:44:40"/>
        <d v="2010-12-06T13:01:05"/>
        <d v="2008-05-08T22:08:35"/>
        <d v="2006-01-10T13:26:00"/>
        <d v="2004-05-12T14:24:00"/>
        <d v="2005-04-01T18:35:00"/>
        <d v="2009-04-09T09:38:38"/>
        <d v="2012-07-05T21:27:33"/>
        <d v="2009-04-28T23:00:00"/>
        <d v="2005-07-28T00:00:00"/>
        <d v="2008-11-12T03:11:00"/>
        <d v="2006-02-07T11:14:00"/>
        <d v="2010-11-22T03:14:21"/>
        <d v="2011-09-28T11:20:00"/>
        <d v="2006-01-10T05:26:27"/>
        <d v="2002-05-11T00:37:00"/>
        <d v="2010-12-03T08:59:14"/>
        <d v="2010-11-28T16:11:18"/>
        <d v="2004-07-13T17:08:31"/>
        <d v="2009-04-15T19:32:02"/>
        <d v="2007-06-14T07:25:00"/>
        <d v="2001-10-09T16:19:16"/>
        <d v="2005-09-03T13:48:00"/>
        <d v="2003-10-28T17:49:00"/>
        <d v="2007-05-22T21:55:00"/>
        <d v="2016-09-02T12:44:04"/>
        <d v="2010-02-01T10:00:17"/>
        <d v="2005-07-08T06:07:42"/>
        <d v="2013-06-28T00:49:00"/>
        <d v="2004-08-06T06:16:04"/>
        <d v="2005-11-21T21:00:00"/>
        <d v="2008-03-18T05:44:00"/>
        <d v="2010-11-04T01:30:00"/>
        <d v="2007-10-09T03:30:00"/>
        <d v="2008-11-23T16:34:07"/>
        <d v="2008-06-13T12:35:48"/>
        <d v="2008-03-19T12:35:24"/>
        <d v="2007-01-10T12:06:00"/>
        <d v="2005-08-23T01:07:02"/>
        <d v="2008-09-29T14:08:30"/>
        <d v="2004-04-06T23:37:00"/>
        <d v="2013-08-12T23:17:07"/>
        <d v="2006-05-21T01:19:22"/>
        <d v="2013-02-28T22:08:15"/>
        <d v="2010-10-20T17:12:00"/>
        <d v="2007-12-17T18:32:00"/>
        <d v="2018-02-15T15:48:16"/>
        <d v="2008-10-23T09:41:03"/>
        <d v="2009-12-15T22:47:00"/>
        <d v="2006-03-19T04:19:00"/>
        <d v="2009-12-15T14:47:51"/>
        <d v="2008-10-15T01:40:00"/>
        <d v="2005-09-29T09:29:00"/>
        <d v="2010-11-11T01:40:00"/>
        <d v="2008-10-14T17:40:17"/>
        <d v="2008-08-08T17:14:00"/>
        <d v="2004-08-25T01:35:27"/>
        <d v="2018-05-01T18:04:41"/>
        <d v="2010-05-19T11:21:27"/>
        <d v="2010-06-12T04:19:00"/>
        <d v="2021-01-20T05:55:24"/>
        <d v="2006-05-21T09:19:00"/>
        <d v="2004-06-02T16:10:00"/>
        <d v="2008-06-24T02:24:00"/>
        <d v="2005-07-27T02:54:00"/>
        <d v="2014-10-24T05:39:44"/>
        <d v="2009-07-14T11:45:27"/>
        <d v="2010-10-22T11:34:26"/>
        <d v="2013-11-11T09:24:25"/>
        <d v="2004-11-13T06:42:00"/>
        <d v="2012-08-08T10:15:00"/>
        <d v="2010-07-03T18:49:00"/>
        <d v="2013-04-12T05:37:00"/>
        <d v="2008-06-04T13:48:21"/>
        <d v="2004-11-12T22:42:14"/>
        <d v="2007-02-27T16:51:17"/>
        <d v="2010-10-22T23:34:00"/>
        <d v="2018-08-15T12:51:47"/>
        <d v="2019-01-29T19:20:55"/>
        <d v="2007-07-19T20:16:00"/>
        <d v="2013-04-12T06:37:00"/>
        <d v="2017-04-17T16:59:34"/>
        <d v="2017-12-18T01:48:14"/>
        <d v="2004-07-22T12:12:27"/>
        <d v="2005-07-21T00:05:00"/>
        <d v="2008-08-06T07:54:00"/>
        <d v="2010-06-22T00:21:14"/>
        <d v="2019-11-18T07:05:00"/>
        <d v="2008-03-12T20:22:37"/>
        <d v="2010-11-23T09:39:50"/>
        <d v="2009-01-26T14:43:51"/>
        <d v="2009-07-24T13:46:08"/>
        <d v="2005-08-12T17:33:19"/>
        <d v="2009-12-16T11:25:00"/>
        <d v="2007-02-03T09:16:29"/>
        <d v="2019-02-19T15:53:33"/>
        <d v="2013-04-12T05:37:16"/>
        <d v="2015-11-05T12:39:31"/>
        <d v="2016-08-03T21:15:37"/>
        <d v="2005-08-02T08:19:21"/>
        <d v="2005-12-02T07:17:00"/>
        <d v="2008-12-09T20:19:00"/>
        <d v="2008-12-09T12:19:11"/>
        <d v="2015-11-03T02:26:59"/>
        <d v="2009-02-04T11:01:20"/>
        <d v="2005-12-24T04:25:00"/>
        <d v="2005-10-14T07:29:00"/>
        <d v="2007-12-12T10:29:00"/>
        <d v="2010-08-17T14:28:05"/>
        <d v="2015-04-22T07:35:13"/>
        <d v="2009-05-26T15:52:37"/>
        <d v="2002-08-03T22:32:39"/>
        <d v="2015-05-05T23:33:07"/>
        <d v="2011-07-01T19:28:00"/>
        <d v="2011-09-12T18:12:00"/>
        <d v="2007-07-23T12:27:07"/>
        <d v="2006-06-19T06:41:00"/>
        <d v="2015-05-22T00:51:17"/>
        <d v="2012-09-22T02:12:00"/>
        <d v="2004-10-27T18:24:00"/>
        <d v="2005-08-08T23:12:00"/>
        <d v="2004-03-12T08:06:00"/>
        <d v="2007-03-07T04:37:00"/>
        <d v="2009-02-18T19:40:00"/>
        <d v="2011-03-25T23:43:00"/>
        <d v="2009-03-03T10:56:12"/>
        <d v="2004-05-11T23:36:30"/>
        <d v="2009-07-08T09:42:00"/>
        <d v="2001-01-24T07:45:00"/>
        <d v="2011-08-18T11:15:44"/>
        <d v="2009-09-29T21:33:22"/>
        <d v="2006-04-14T14:30:00"/>
        <d v="2013-05-03T18:25:00"/>
        <d v="2012-01-03T00:39:00"/>
        <d v="2010-12-09T00:40:00"/>
        <d v="2004-12-06T17:22:00"/>
        <d v="2007-04-25T19:46:00"/>
        <d v="2004-04-13T11:49:00"/>
        <d v="2013-06-26T09:07:59"/>
        <d v="2021-11-12T23:56:41"/>
        <d v="2018-12-27T15:17:30"/>
        <d v="2005-08-04T03:35:00"/>
        <d v="2003-12-11T18:02:00"/>
        <d v="2006-05-11T06:39:00"/>
        <d v="2010-05-29T06:47:00"/>
        <d v="2009-08-25T17:18:00"/>
        <d v="2007-07-11T07:34:32"/>
        <d v="2006-12-30T05:55:09"/>
        <d v="2005-04-14T19:46:33"/>
        <d v="2008-10-16T00:00:00"/>
        <d v="2009-03-03T23:56:00"/>
        <d v="2010-11-22T23:50:41"/>
        <d v="2004-08-23T10:45:00"/>
        <d v="2004-09-01T06:29:00"/>
        <d v="2004-10-30T13:27:00"/>
        <d v="2012-05-06T20:25:00"/>
        <d v="2006-05-06T13:22:00"/>
        <d v="2004-04-21T21:56:00"/>
        <d v="2005-11-23T06:30:00"/>
        <d v="2015-07-12T23:18:14"/>
        <d v="2006-04-14T06:30:54"/>
        <d v="2003-08-20T05:24:40"/>
        <d v="2007-07-17T23:22:00"/>
        <d v="2018-11-16T15:57:31"/>
        <d v="2013-05-09T08:17:25"/>
        <d v="2020-08-21T15:39:40"/>
        <d v="2015-01-29T00:00:52"/>
        <d v="2021-12-22T17:42:16"/>
        <d v="2016-05-25T02:59:52"/>
        <d v="2017-01-05T04:31:44"/>
        <d v="2014-11-14T19:11:34"/>
        <d v="2021-11-24T15:05:19"/>
        <d v="2004-11-14T04:32:00"/>
        <d v="2020-02-24T18:13:05"/>
        <d v="2009-05-13T12:51:38"/>
        <d v="2018-10-01T19:12:31"/>
        <d v="2013-03-21T09:21:59"/>
        <d v="2017-11-28T11:32:55"/>
        <d v="2009-02-02T12:20:00"/>
        <d v="2018-09-01T13:08:22"/>
        <d v="2005-02-04T12:11:00"/>
        <d v="2018-08-31T16:58:29"/>
        <d v="2018-09-17T21:24:47"/>
        <d v="2010-03-18T20:07:47"/>
        <d v="2010-08-02T06:15:08"/>
        <d v="2018-10-24T22:53:54"/>
        <d v="2013-06-01T02:31:21"/>
        <d v="2019-02-15T09:34:58"/>
        <d v="2008-08-26T07:09:52"/>
        <d v="2021-09-23T07:44:35"/>
        <d v="2006-09-05T13:15:33"/>
        <d v="2010-02-07T12:52:22"/>
        <d v="2009-02-02T04:20:08"/>
        <d v="2015-08-20T22:42:35"/>
        <d v="2009-02-27T16:08:38"/>
        <d v="2017-03-16T20:49:12"/>
        <d v="2004-01-26T02:13:53"/>
        <d v="2013-05-29T02:10:51"/>
        <d v="2011-07-19T19:38:40"/>
        <d v="2015-11-01T10:56:28"/>
        <d v="2004-09-28T01:16:00"/>
        <d v="2013-01-24T15:32:44"/>
        <d v="2009-11-25T05:23:30"/>
        <d v="2014-10-29T09:51:10"/>
        <d v="2007-10-11T06:29:00"/>
        <d v="2015-12-14T15:45:38"/>
        <d v="2010-07-08T15:53:00"/>
        <d v="2012-08-10T00:06:06"/>
        <d v="2009-08-27T14:26:00"/>
        <d v="2021-09-20T07:42:32"/>
        <d v="2010-12-06T22:20:00"/>
        <d v="2019-03-01T02:34:03"/>
        <d v="2011-03-11T00:53:09"/>
        <d v="2010-10-25T02:26:30"/>
        <d v="2021-02-04T05:43:33"/>
        <d v="2020-07-02T14:02:59"/>
        <d v="2006-03-17T12:26:20"/>
        <d v="2015-12-01T10:07:19"/>
        <d v="2005-03-22T00:47:00"/>
        <d v="2018-05-17T03:39:59"/>
        <d v="2010-10-20T00:44:00"/>
        <d v="2019-01-14T19:50:46"/>
        <d v="2010-10-20T08:27:32"/>
        <d v="2021-03-17T20:08:01"/>
        <d v="2005-03-21T16:47:01"/>
        <d v="2021-06-25T09:16:05"/>
        <d v="2010-12-09T09:24:43"/>
        <d v="2017-03-29T07:46:45"/>
        <d v="2009-02-28T06:08:00"/>
        <d v="2017-10-26T02:15:50"/>
        <d v="2007-03-01T20:38:17"/>
        <d v="2020-09-09T12:03:11"/>
        <d v="2011-02-01T15:04:06"/>
        <d v="2020-09-21T16:52:46"/>
        <d v="2009-01-26T22:43:00"/>
        <d v="2020-09-11T11:43:20"/>
        <d v="2011-02-07T04:18:42"/>
        <d v="2020-09-16T08:47:44"/>
        <d v="2020-09-28T13:43:54"/>
        <d v="2020-09-16T08:47:43"/>
        <d v="2005-07-25T07:46:00"/>
        <d v="2006-11-27T23:11:00"/>
        <d v="2020-09-22T11:33:35"/>
        <d v="2020-09-21T18:00:01"/>
        <d v="2020-09-21T15:26:39"/>
        <d v="2008-03-18T23:10:12"/>
        <d v="2020-09-08T09:48:47"/>
        <d v="2003-09-17T05:23:10"/>
        <d v="2020-09-19T17:29:23"/>
        <d v="2016-01-26T09:19:34"/>
        <d v="2020-10-06T21:36:26"/>
        <d v="2012-11-27T00:18:00"/>
        <d v="2020-09-22T11:59:42"/>
        <d v="2017-04-20T18:44:44"/>
        <d v="2020-09-22T12:25:09"/>
        <d v="2011-08-11T07:59:00"/>
        <d v="2017-09-27T11:53:04"/>
        <d v="2004-08-03T09:13:00"/>
        <d v="2019-09-10T13:05:58"/>
        <d v="2014-10-30T12:40:45"/>
        <d v="2020-04-30T20:52:14"/>
        <d v="2016-06-29T17:07:32"/>
        <d v="2021-09-26T12:06:30"/>
        <d v="2010-10-08T21:27:22"/>
        <d v="2021-09-27T04:19:21"/>
        <d v="2003-11-08T02:24:43"/>
        <d v="2021-07-22T09:29:08"/>
        <d v="2007-03-16T00:45:00"/>
        <d v="2019-11-25T19:52:00"/>
        <d v="2007-12-19T16:45:00"/>
        <d v="2021-05-21T11:35:33"/>
        <d v="2009-11-28T12:34:00"/>
        <d v="2021-09-25T11:12:14"/>
        <d v="2019-12-26T23:19:20"/>
        <d v="2012-09-26T03:45:16"/>
        <d v="2010-11-17T16:18:33"/>
        <d v="2018-09-06T09:36:51"/>
        <d v="2004-07-14T01:08:00"/>
        <d v="2019-05-24T10:17:31"/>
        <d v="2005-09-01T17:17:00"/>
        <d v="2020-02-28T21:08:47"/>
        <d v="2009-07-22T19:22:00"/>
        <d v="2012-11-28T07:47:54"/>
        <d v="2014-11-14T05:38:18"/>
        <d v="2021-06-22T16:32:12"/>
        <d v="2011-02-02T04:04:00"/>
        <d v="2021-09-27T22:22:50"/>
        <d v="2005-08-23T09:07:00"/>
        <d v="2015-05-06T11:14:55"/>
        <d v="2006-07-07T03:46:00"/>
        <d v="2021-03-04T04:54:06"/>
        <d v="2003-09-29T14:09:00"/>
        <d v="2019-07-22T07:26:06"/>
        <d v="2009-10-04T15:11:00"/>
        <d v="2014-06-27T04:04:26"/>
        <d v="2005-11-25T13:46:00"/>
        <d v="2018-03-02T09:27:55"/>
        <d v="2003-12-01T05:09:00"/>
        <d v="2019-07-22T05:57:42"/>
        <d v="2006-03-14T22:25:00"/>
        <d v="2018-03-02T09:26:48"/>
        <d v="2010-09-01T22:19:00"/>
        <d v="2018-03-02T09:27:20"/>
        <d v="2020-02-26T00:03:13"/>
        <d v="2021-07-15T03:12:46"/>
        <d v="2017-06-07T23:19:33"/>
        <d v="2021-01-31T22:02:30"/>
        <d v="2021-09-16T03:14:14"/>
        <d v="2016-08-21T14:18:03"/>
        <d v="2010-10-25T16:18:24"/>
        <d v="2021-10-19T11:16:50"/>
        <d v="2009-03-08T01:59:46"/>
        <d v="2021-07-06T11:55:19"/>
        <d v="2016-07-20T06:46:58"/>
        <d v="2021-09-16T13:53:05"/>
        <d v="2009-08-22T21:06:39"/>
        <d v="2021-08-30T14:07:45"/>
        <d v="2007-01-09T22:06:53"/>
        <d v="2021-09-21T12:17:00"/>
        <d v="2007-10-13T21:55:21"/>
        <d v="2021-06-08T07:42:35"/>
        <d v="2004-09-16T09:39:00"/>
        <d v="2021-10-05T15:38:57"/>
        <d v="2007-03-20T03:57:00"/>
        <d v="2021-09-27T09:47:15"/>
        <d v="2005-08-19T13:01:00"/>
        <d v="2021-09-08T14:50:15"/>
        <d v="2005-12-08T09:31:00"/>
        <d v="2021-09-02T09:38:14"/>
        <d v="2021-05-03T12:29:44"/>
        <d v="2021-09-19T17:25:17"/>
        <d v="2004-02-19T17:49:56"/>
        <d v="2021-10-05T15:51:48"/>
        <d v="2013-03-21T17:22:00"/>
        <d v="2021-09-22T16:21:35"/>
        <d v="2009-01-25T03:11:00"/>
        <d v="2021-09-26T18:45:36"/>
        <d v="2009-03-28T23:38:00"/>
        <d v="2017-08-23T12:06:54"/>
        <d v="2004-12-25T10:00:00"/>
        <d v="2021-01-04T12:53:11"/>
        <d v="2008-12-05T22:53:00"/>
        <d v="2021-09-26T20:55:41"/>
        <d v="2014-06-08T16:28:31"/>
        <d v="2021-09-23T08:43:16"/>
        <d v="2007-07-12T18:45:00"/>
        <d v="2021-11-16T14:13:42"/>
        <d v="2008-06-23T14:24:22"/>
        <d v="2021-12-09T22:53:25"/>
        <d v="2005-07-24T23:46:18"/>
        <d v="2021-10-04T08:40:08"/>
        <d v="2009-10-07T01:36:00"/>
        <d v="2021-11-08T04:07:52"/>
        <d v="2011-09-28T23:20:00"/>
        <d v="2021-09-28T14:13:47"/>
        <d v="2016-05-28T16:47:19"/>
        <d v="2021-09-23T08:29:37"/>
        <d v="2011-07-20T03:38:00"/>
        <d v="2021-09-13T18:36:25"/>
        <d v="2010-01-21T12:52:00"/>
        <d v="2021-09-27T09:46:57"/>
        <d v="2020-07-01T07:46:16"/>
        <d v="2021-09-29T08:07:58"/>
        <d v="2010-10-19T09:44:52"/>
        <d v="2021-02-08T10:55:48"/>
        <d v="2019-11-05T13:13:14"/>
        <d v="2020-10-07T11:59:31"/>
        <d v="2020-05-11T12:37:52"/>
        <d v="2020-12-17T04:15:37"/>
        <d v="2009-11-27T23:34:18"/>
        <d v="2020-07-15T10:49:15"/>
        <d v="2019-12-24T12:26:27"/>
        <d v="2021-07-30T10:26:51"/>
        <d v="2016-05-27T23:46:16"/>
        <d v="2021-09-06T18:49:52"/>
        <d v="2011-07-23T05:31:00"/>
        <d v="2021-09-28T14:57:46"/>
        <d v="2006-09-30T11:11:01"/>
        <d v="2021-09-15T16:08:01"/>
        <d v="2012-11-26T16:18:18"/>
        <d v="2021-09-27T08:19:17"/>
        <d v="2004-10-26T16:08:00"/>
        <d v="2021-09-27T11:29:10"/>
        <d v="2011-03-29T16:48:00"/>
        <d v="2011-10-04T10:23:27"/>
        <d v="2021-02-16T09:48:16"/>
        <d v="2021-12-23T06:32:27"/>
        <d v="2015-04-08T10:01:56"/>
        <d v="2021-05-25T14:08:04"/>
        <d v="2008-05-09T06:08:00"/>
        <d v="2021-05-13T09:32:01"/>
        <d v="2016-10-31T15:27:35"/>
        <d v="2021-09-21T11:20:13"/>
        <d v="2018-01-04T08:14:43"/>
        <d v="2021-11-24T14:16:37"/>
        <d v="2007-03-31T14:54:00"/>
        <d v="2021-09-14T18:01:31"/>
        <d v="2014-11-12T04:01:10"/>
        <d v="2021-02-28T16:46:17"/>
        <d v="2016-09-16T09:48:26"/>
        <d v="2021-12-06T10:54:03"/>
        <d v="2016-03-05T00:02:53"/>
        <d v="2021-09-28T13:49:35"/>
        <d v="2009-03-07T03:37:05"/>
        <d v="2021-09-13T12:49:52"/>
        <d v="2007-12-11T03:59:00"/>
        <d v="2021-05-17T00:20:19"/>
        <d v="2011-10-25T21:25:00"/>
        <d v="2021-09-08T13:09:23"/>
        <d v="2003-11-19T04:32:00"/>
        <d v="2021-09-27T10:32:08"/>
        <d v="2008-09-17T04:03:00"/>
        <d v="2021-06-22T21:07:58"/>
        <d v="2010-11-23T15:50:00"/>
        <d v="2019-12-05T03:39:47"/>
        <d v="2020-02-28T09:42:44"/>
        <d v="2021-08-27T05:34:08"/>
        <d v="2012-04-02T21:53:00"/>
        <d v="2021-09-27T07:55:37"/>
        <d v="2013-06-01T17:31:00"/>
        <d v="2021-09-21T19:14:23"/>
        <d v="2021-01-08T06:30:41"/>
        <d v="2021-05-17T07:44:54"/>
        <d v="2010-07-16T01:10:19"/>
        <d v="2021-09-27T10:01:25"/>
        <d v="2006-04-06T08:00:00"/>
        <d v="2021-09-09T03:00:50"/>
        <d v="2009-03-31T02:57:00"/>
        <d v="2021-09-26T21:25:39"/>
        <d v="2008-10-23T17:41:00"/>
        <d v="2021-09-28T07:41:47"/>
        <d v="2005-06-21T23:45:00"/>
        <d v="2020-03-25T02:07:28"/>
        <d v="2010-12-20T17:14:15"/>
        <d v="2021-09-27T13:04:03"/>
        <d v="2005-08-18T23:10:00"/>
        <d v="2021-09-27T11:04:39"/>
        <d v="2009-07-30T21:45:00"/>
        <d v="2021-09-15T17:09:35"/>
        <d v="2010-11-03T13:30:24"/>
        <d v="2021-09-15T22:00:50"/>
        <d v="2020-04-09T06:08:32"/>
        <d v="2021-10-01T18:59:40"/>
        <d v="2011-09-12T15:28:33"/>
        <d v="2021-09-27T06:27:26"/>
        <d v="2015-08-05T06:41:37"/>
        <d v="2021-09-01T10:24:13"/>
        <d v="2016-02-06T18:41:33"/>
        <d v="2021-09-08T02:10:44"/>
        <d v="2006-03-17T20:26:00"/>
        <d v="2021-09-23T09:43:09"/>
        <d v="2004-09-25T05:22:00"/>
        <d v="2021-09-27T11:11:32"/>
        <d v="2021-09-28T19:00:25"/>
        <d v="2021-09-27T15:48:15"/>
        <d v="2021-09-14T08:20:44"/>
        <d v="2021-09-27T12:06:10"/>
        <d v="2020-03-19T08:54:53"/>
        <d v="2021-09-27T14:38:55"/>
        <d v="2007-07-05T11:32:00"/>
        <d v="2021-09-27T16:26:18"/>
        <d v="2005-12-27T10:48:46"/>
        <d v="2021-09-27T14:39:16"/>
        <d v="2013-04-12T21:00:00"/>
        <d v="2021-09-14T00:04:48"/>
        <d v="2016-04-08T22:01:42"/>
        <d v="2021-09-27T08:25:54"/>
        <d v="2004-09-27T17:16:36"/>
        <d v="2021-10-07T09:49:25"/>
        <d v="2017-03-07T09:11:06"/>
        <d v="2021-09-27T14:14:04"/>
        <d v="2012-12-12T14:57:00"/>
        <d v="2021-10-18T17:29:13"/>
        <d v="2017-01-04T06:50:32"/>
        <d v="2021-09-27T13:24:29"/>
        <d v="2006-04-03T03:56:52"/>
        <d v="2021-06-03T12:45:59"/>
        <d v="2011-12-05T20:58:00"/>
        <d v="2021-10-07T11:12:26"/>
        <d v="2009-02-16T22:43:43"/>
        <d v="2021-09-27T10:29:24"/>
        <d v="2014-09-02T16:57:54"/>
        <d v="2021-09-09T10:48:39"/>
        <d v="2014-06-14T03:54:40"/>
        <d v="2021-03-04T07:32:04"/>
        <d v="2008-09-29T22:08:00"/>
        <d v="2021-10-08T10:29:39"/>
        <d v="2007-10-10T22:29:17"/>
        <d v="2021-09-27T18:18:12"/>
        <d v="2013-10-22T01:55:18"/>
        <d v="2021-09-17T21:34:40"/>
        <d v="2004-07-23T01:12:00"/>
        <d v="2018-02-13T09:39:42"/>
        <d v="2007-05-29T14:33:00"/>
        <d v="2021-09-13T07:29:22"/>
        <d v="2017-12-01T17:59:41"/>
        <d v="2021-06-07T15:07:43"/>
        <d v="2001-03-17T05:01:00"/>
        <d v="2021-11-01T14:43:49"/>
        <d v="2010-11-02T07:53:00"/>
        <d v="2021-09-27T14:59:52"/>
        <d v="2004-07-14T05:41:00"/>
        <d v="2021-09-27T06:25:08"/>
        <d v="2021-09-20T18:51:07"/>
        <d v="2021-09-27T01:13:06"/>
        <d v="2009-04-10T06:09:00"/>
        <d v="2021-09-27T12:56:23"/>
        <d v="2016-07-18T18:01:00"/>
        <d v="2021-09-15T09:57:23"/>
        <d v="2011-01-05T16:16:58"/>
        <d v="2021-09-29T06:38:42"/>
        <d v="2012-07-09T19:42:41"/>
        <d v="2021-10-04T15:47:10"/>
        <d v="2019-02-06T15:52:44"/>
        <d v="2021-12-15T14:08:17"/>
        <d v="2013-07-23T18:40:00"/>
        <d v="2021-09-28T08:00:16"/>
        <d v="2007-08-02T00:41:00"/>
        <d v="2021-09-15T13:24:41"/>
        <d v="2007-08-01T23:41:41"/>
        <d v="2021-05-09T16:08:51"/>
        <d v="2004-01-28T20:42:00"/>
        <d v="2020-11-22T19:25:43"/>
        <d v="2015-06-25T13:28:51"/>
        <d v="2021-04-12T17:34:38"/>
        <d v="2009-10-30T08:05:00"/>
        <d v="2021-04-12T13:17:34"/>
        <d v="2010-12-07T02:01:00"/>
        <d v="2021-09-26T18:03:01"/>
        <d v="2018-07-26T20:17:38"/>
        <d v="2020-11-30T09:48:25"/>
        <d v="2018-04-23T17:56:44"/>
        <d v="2018-04-17T10:27:36"/>
        <d v="2012-09-02T13:15:00"/>
        <d v="2021-07-15T21:55:21"/>
        <d v="2013-10-23T10:44:14"/>
        <d v="2021-05-04T19:42:58"/>
        <d v="2014-02-09T22:36:10"/>
        <d v="2021-12-16T17:45:17"/>
        <d v="2013-01-11T16:21:06"/>
        <d v="2021-08-30T21:53:36"/>
        <d v="2006-05-06T05:22:16"/>
        <d v="2021-09-21T15:11:31"/>
        <d v="2004-03-26T00:00:00"/>
        <d v="2012-10-17T15:37:15"/>
        <d v="2005-12-05T23:17:00"/>
        <d v="2021-05-19T08:24:14"/>
        <d v="2021-09-13T20:33:23"/>
        <d v="2021-08-03T15:10:41"/>
        <d v="2009-01-16T08:50:30"/>
        <d v="2021-09-27T00:25:04"/>
        <d v="2008-02-03T20:27:05"/>
        <d v="2021-09-27T10:01:32"/>
        <d v="2021-09-13T10:38:30"/>
        <d v="2019-06-03T01:07:47"/>
        <d v="2006-12-30T13:55:00"/>
        <d v="2020-03-24T01:38:51"/>
        <d v="2004-07-02T23:14:00"/>
        <d v="2020-11-02T12:10:47"/>
        <d v="2015-04-30T10:20:37"/>
        <d v="2019-02-15T04:42:53"/>
        <d v="2017-02-16T07:44:51"/>
        <d v="2021-09-27T13:58:07"/>
        <d v="2009-11-17T06:22:01"/>
        <d v="2021-09-27T14:19:17"/>
        <d v="2008-09-24T04:32:11"/>
        <d v="2021-09-20T19:22:34"/>
        <d v="2014-01-13T20:26:11"/>
        <d v="2021-10-12T15:53:51"/>
        <d v="2003-04-04T21:52:17"/>
        <d v="2021-07-21T09:33:57"/>
        <d v="2005-09-02T13:15:00"/>
        <d v="2021-09-27T13:44:43"/>
        <d v="2009-02-18T03:40:42"/>
        <d v="2012-08-17T02:30:52"/>
        <d v="2021-09-28T20:56:09"/>
        <d v="2020-02-06T06:17:36"/>
        <d v="2021-09-14T17:20:36"/>
        <d v="2010-12-04T00:59:00"/>
        <d v="2020-05-27T09:12:13"/>
        <d v="2021-09-14T12:34:24"/>
        <d v="2021-09-29T13:46:30"/>
        <d v="2005-10-13T23:29:37"/>
        <d v="2021-09-08T16:35:05"/>
        <d v="2010-07-02T23:38:00"/>
        <d v="2021-09-22T14:09:05"/>
        <d v="2012-09-12T14:46:00"/>
        <d v="2021-10-01T15:14:52"/>
        <d v="2011-04-01T12:04:33"/>
        <d v="2021-09-06T06:51:49"/>
        <d v="2014-07-21T20:09:00"/>
        <d v="2021-09-14T06:36:28"/>
        <d v="2021-09-04T15:18:55"/>
        <d v="2020-05-25T07:47:35"/>
        <d v="2003-10-27T22:11:00"/>
        <d v="2021-09-27T13:44:57"/>
        <d v="2012-08-08T02:15:28"/>
        <d v="2020-10-09T13:42:54"/>
        <d v="2019-08-14T14:25:40"/>
        <d v="2021-11-24T07:54:31"/>
        <d v="2007-01-19T10:56:04"/>
        <d v="2021-04-21T09:50:56"/>
        <d v="2013-04-29T06:26:31"/>
        <d v="2021-10-08T18:54:17"/>
        <d v="2004-07-12T05:21:00"/>
        <d v="2021-09-29T07:53:55"/>
        <d v="2004-05-20T16:15:00"/>
        <d v="2021-09-27T09:59:49"/>
        <d v="2018-01-29T13:06:38"/>
        <d v="2021-09-27T10:25:00"/>
        <d v="2008-10-23T13:53:00"/>
        <d v="2021-09-08T14:01:27"/>
        <d v="2016-01-27T17:07:31"/>
        <d v="2021-09-30T15:52:27"/>
        <d v="2020-06-24T19:10:04"/>
        <d v="2021-09-27T11:17:42"/>
        <d v="2008-10-23T05:53:10"/>
        <d v="2021-09-07T08:24:55"/>
        <d v="2008-03-08T23:42:31"/>
        <d v="2021-09-27T08:29:32"/>
        <d v="2006-09-25T19:37:04"/>
        <d v="2015-09-10T03:16:49"/>
        <d v="2011-01-06T05:16:00"/>
        <d v="2021-09-29T14:32:28"/>
        <d v="2006-07-27T23:11:00"/>
        <d v="2021-09-29T10:34:01"/>
        <d v="2007-12-21T17:34:00"/>
        <d v="2020-11-04T11:43:54"/>
        <d v="2021-09-23T15:50:12"/>
        <d v="2021-09-27T01:46:13"/>
        <d v="2009-06-25T15:08:25"/>
        <d v="2021-08-25T09:10:01"/>
        <d v="2017-02-01T13:50:56"/>
        <d v="2021-02-03T23:44:40"/>
        <d v="2009-07-24T21:46:00"/>
        <d v="2021-12-07T12:05:22"/>
        <d v="2008-06-02T01:52:00"/>
        <d v="2021-09-27T17:15:27"/>
        <d v="2021-09-27T04:03:39"/>
        <d v="2021-09-14T17:32:32"/>
        <d v="2020-11-03T11:40:42"/>
        <d v="2021-09-27T13:11:35"/>
        <d v="2016-10-10T09:43:31"/>
        <d v="2021-09-27T10:58:56"/>
        <d v="2008-03-03T02:58:28"/>
        <d v="2021-09-27T12:08:28"/>
        <d v="2006-09-13T09:10:00"/>
        <d v="2021-09-27T14:16:34"/>
        <d v="2021-09-27T13:22:27"/>
        <d v="2021-09-21T17:21:33"/>
        <d v="2009-08-06T08:08:24"/>
        <d v="2021-09-27T19:01:14"/>
        <d v="2018-05-10T19:05:26"/>
        <d v="2021-12-09T13:29:45"/>
        <d v="2019-01-14T07:42:14"/>
        <d v="2021-08-19T10:05:21"/>
        <d v="2020-10-26T11:15:52"/>
        <d v="2021-09-27T06:54:04"/>
        <d v="2016-06-20T00:43:17"/>
        <d v="2021-09-13T11:37:37"/>
        <d v="2008-02-04T04:27:00"/>
        <d v="2021-09-01T11:41:22"/>
        <d v="2005-12-05T04:26:00"/>
        <d v="2021-07-19T10:01:54"/>
        <d v="2004-01-15T06:33:00"/>
        <d v="2021-01-18T05:34:21"/>
        <d v="2007-02-26T07:51:00"/>
        <d v="2021-05-19T07:18:03"/>
        <d v="2021-09-28T16:32:11"/>
        <d v="2020-12-22T15:09:10"/>
        <d v="2021-08-24T12:06:48"/>
        <d v="2021-09-27T10:02:15"/>
        <d v="2021-09-14T15:22:28"/>
        <d v="2021-02-28T16:39:37"/>
        <d v="2004-11-23T04:07:55"/>
        <d v="2013-07-05T08:23:21"/>
        <d v="2013-12-03T13:37:07"/>
        <d v="2021-11-05T18:00:37"/>
        <d v="2010-08-05T04:44:41"/>
        <d v="2021-09-23T17:17:57"/>
        <d v="2011-01-28T16:05:00"/>
        <d v="2021-05-12T13:57:04"/>
        <d v="2006-11-27T15:11:52"/>
        <d v="2021-09-14T04:56:33"/>
        <d v="2011-03-01T11:50:00"/>
        <d v="2020-09-02T05:50:24"/>
        <d v="2021-09-20T15:42:31"/>
        <d v="2021-09-20T04:26:29"/>
        <d v="1982-11-26T02:23:00"/>
        <d v="2021-09-14T19:30:10"/>
        <d v="2019-12-07T10:04:02"/>
        <d v="2021-09-20T09:17:43"/>
        <d v="2006-08-10T16:41:00"/>
        <d v="2021-02-10T11:43:08"/>
        <d v="2004-12-14T00:37:00"/>
        <d v="2021-02-09T08:59:43"/>
        <d v="2005-09-07T08:44:18"/>
        <d v="2021-09-27T20:38:07"/>
        <d v="2008-04-24T16:20:20"/>
        <d v="2021-09-27T13:42:45"/>
        <d v="2013-07-25T09:24:19"/>
        <d v="2021-10-05T08:51:22"/>
        <d v="2006-09-25T20:37:00"/>
        <d v="2021-08-23T15:45:50"/>
        <d v="2007-02-28T00:51:00"/>
        <d v="2021-09-27T09:46:05"/>
        <d v="2008-08-12T17:53:00"/>
        <d v="2021-10-26T05:11:30"/>
        <d v="2019-02-22T09:06:38"/>
        <d v="2021-09-27T07:36:02"/>
        <d v="2020-03-12T06:39:59"/>
        <d v="2017-01-27T16:12:04"/>
        <d v="2002-07-18T20:47:13"/>
        <d v="2021-09-13T20:40:37"/>
        <d v="2011-07-08T06:08:00"/>
        <d v="2021-10-06T06:14:55"/>
        <d v="2010-03-06T15:59:49"/>
        <d v="2021-09-27T05:06:02"/>
        <d v="2006-03-07T09:27:00"/>
        <d v="2021-09-27T07:44:04"/>
        <d v="2005-08-02T21:19:00"/>
        <d v="2021-09-26T16:06:34"/>
        <d v="2010-02-12T13:42:38"/>
        <d v="2021-10-11T08:03:57"/>
        <d v="2009-06-25T23:08:00"/>
        <d v="2021-09-27T16:52:59"/>
        <d v="2011-10-03T21:57:00"/>
        <d v="2021-09-27T07:26:00"/>
        <d v="2012-03-12T19:54:00"/>
        <d v="2021-09-22T13:32:37"/>
        <d v="2012-10-26T02:25:19"/>
        <d v="2021-09-27T09:08:40"/>
        <d v="2007-12-10T19:59:12"/>
        <d v="2021-10-07T06:58:40"/>
        <d v="2006-03-13T12:41:00"/>
        <d v="2021-11-23T13:22:34"/>
        <d v="2010-10-18T21:47:00"/>
        <d v="2021-09-15T08:51:43"/>
        <d v="2004-03-01T01:12:00"/>
        <d v="2021-09-26T23:58:22"/>
        <d v="2012-10-30T17:45:03"/>
        <d v="2021-09-13T00:04:25"/>
        <d v="2006-03-13T04:41:08"/>
        <d v="2021-09-28T12:55:57"/>
        <d v="2016-04-15T04:07:26"/>
        <d v="2021-09-27T18:35:19"/>
        <d v="2010-09-01T07:19:38"/>
        <d v="2021-09-07T08:05:21"/>
        <d v="2004-11-28T03:11:00"/>
        <d v="2021-09-26T15:47:01"/>
        <d v="2008-03-11T02:55:00"/>
        <d v="2021-09-13T15:57:42"/>
        <d v="2004-12-13T11:37:00"/>
        <d v="2021-09-27T13:54:57"/>
        <d v="2016-08-10T02:01:25"/>
        <d v="2021-09-27T18:03:40"/>
        <d v="2008-08-27T18:05:50"/>
        <d v="2021-09-28T18:07:22"/>
        <d v="2004-01-26T02:09:03"/>
        <d v="2021-09-27T13:13:21"/>
        <d v="2006-07-13T16:04:50"/>
        <d v="2021-09-27T11:25:02"/>
        <d v="2011-02-14T21:57:24"/>
        <d v="2021-09-27T21:20:09"/>
        <d v="2005-10-03T10:16:00"/>
        <d v="2021-09-13T10:56:13"/>
        <d v="2005-07-14T06:50:00"/>
        <d v="2021-09-27T12:56:30"/>
        <d v="2009-09-10T10:21:00"/>
        <d v="2021-10-03T20:17:09"/>
        <d v="2016-03-03T10:22:40"/>
        <d v="2021-09-13T15:09:06"/>
        <d v="2013-12-06T20:56:27"/>
        <d v="2021-09-26T20:28:25"/>
        <d v="2011-10-25T13:25:58"/>
        <d v="2021-09-26T16:31:35"/>
        <d v="2008-05-13T14:56:00"/>
        <d v="2021-09-27T13:38:47"/>
        <d v="2017-03-12T05:06:40"/>
        <d v="2021-09-28T14:36:34"/>
        <d v="2016-08-10T18:47:31"/>
        <d v="2021-09-27T19:39:16"/>
        <d v="2014-05-02T18:20:54"/>
        <d v="2021-08-20T18:23:52"/>
        <d v="2007-10-07T03:56:36"/>
        <d v="2021-09-27T17:48:09"/>
        <d v="2005-11-09T01:36:00"/>
        <d v="2021-09-27T17:28:02"/>
        <d v="2011-03-29T08:55:00"/>
        <d v="2021-09-27T07:39:46"/>
        <d v="2008-11-11T21:50:00"/>
        <d v="2021-09-28T18:07:11"/>
        <d v="2010-04-10T04:33:00"/>
        <d v="2021-09-26T17:27:43"/>
        <d v="2005-04-20T18:56:00"/>
        <d v="2021-09-27T05:41:50"/>
        <d v="2011-03-29T00:55:14"/>
        <d v="2021-09-27T07:58:03"/>
        <d v="2012-12-14T19:33:00"/>
        <d v="2021-09-27T09:22:46"/>
        <d v="2006-05-09T16:37:00"/>
        <d v="2021-09-26T18:41:49"/>
        <d v="2004-04-21T22:01:00"/>
        <d v="2020-01-11T17:37:50"/>
        <d v="2009-11-25T00:35:26"/>
        <d v="2021-09-27T08:39:23"/>
        <d v="2012-09-11T23:46:02"/>
        <d v="2021-09-26T15:09:45"/>
        <d v="2008-07-16T21:15:08"/>
        <d v="2021-02-23T13:10:04"/>
        <d v="2002-05-01T14:22:24"/>
        <d v="2020-09-22T16:12:40"/>
        <d v="2010-12-04T06:53:00"/>
        <d v="2021-01-21T12:44:30"/>
        <d v="2021-01-12T18:02:49"/>
        <d v="2021-01-15T13:21:57"/>
        <d v="2009-12-01T11:19:00"/>
        <d v="2020-10-18T20:18:05"/>
        <d v="2015-12-15T01:24:04"/>
        <d v="2020-10-04T22:16:57"/>
        <d v="2005-01-20T17:10:00"/>
        <d v="2020-10-15T06:21:03"/>
        <d v="2004-03-05T20:14:00"/>
        <d v="2020-10-18T17:53:28"/>
        <d v="2008-04-03T12:19:00"/>
        <d v="2020-10-14T14:12:42"/>
        <d v="2005-01-20T09:10:37"/>
        <d v="2020-10-19T06:43:12"/>
        <d v="2005-08-26T14:41:00"/>
        <d v="2020-10-18T11:40:26"/>
        <d v="2004-05-14T04:54:00"/>
        <d v="2020-10-19T14:16:58"/>
        <d v="2004-04-10T18:28:00"/>
        <d v="2020-09-29T09:16:46"/>
        <d v="2005-06-21T20:40:00"/>
        <d v="2020-10-13T11:17:02"/>
        <d v="2013-04-12T20:37:00"/>
        <d v="2021-12-19T17:49:03"/>
        <d v="2013-04-23T15:24:53"/>
        <d v="2021-09-22T01:34:07"/>
        <d v="2021-02-01T04:49:45"/>
        <d v="2019-07-01T06:59:41"/>
        <d v="2011-04-01T20:04:00"/>
        <d v="2021-05-28T00:35:51"/>
        <d v="2009-09-22T21:11:00"/>
        <d v="2018-07-17T06:44:53"/>
        <d v="2005-08-26T07:08:00"/>
        <d v="2021-02-15T23:01:31"/>
        <d v="2012-05-31T04:48:00"/>
        <d v="2021-09-05T22:23:27"/>
        <d v="2017-04-07T10:06:29"/>
        <d v="2013-09-10T20:59:28"/>
        <d v="2005-12-05T10:11:00"/>
        <d v="2021-08-17T21:31:32"/>
        <d v="2009-02-19T02:36:00"/>
        <d v="2012-02-26T23:39:28"/>
        <d v="2015-06-20T02:57:06"/>
        <d v="2021-11-25T00:00:17"/>
        <d v="2005-06-08T13:57:00"/>
        <d v="2020-09-30T02:01:42"/>
        <d v="2021-11-22T17:42:50"/>
        <d v="2021-02-17T10:05:38"/>
        <d v="2021-01-28T06:11:50"/>
        <d v="2021-09-27T02:48:46"/>
        <d v="2003-09-23T11:25:00"/>
        <d v="2020-06-03T22:54:56"/>
        <d v="2011-10-09T16:53:00"/>
        <d v="2020-05-11T21:06:53"/>
        <d v="2004-11-19T12:56:00"/>
        <d v="2015-02-27T04:34:15"/>
        <d v="2009-08-06T20:08:00"/>
        <d v="2021-09-09T00:21:14"/>
        <d v="2006-12-12T11:23:00"/>
        <d v="2021-11-04T02:30:09"/>
        <d v="2011-11-22T08:31:02"/>
        <d v="2015-03-03T05:46:41"/>
        <d v="2020-11-23T01:38:16"/>
        <d v="2016-09-15T07:55:56"/>
        <d v="2013-03-25T22:31:00"/>
        <d v="2021-06-02T00:27:33"/>
        <d v="2009-11-11T16:05:00"/>
        <d v="2020-06-03T09:42:15"/>
        <d v="2020-09-23T05:17:29"/>
        <d v="2020-04-13T03:06:27"/>
        <d v="2020-12-16T09:16:13"/>
        <d v="2020-01-30T11:07:16"/>
        <d v="2008-09-15T16:33:00"/>
        <d v="2021-09-22T01:34:11"/>
        <d v="2011-09-08T17:12:00"/>
        <d v="2020-09-21T18:07:48"/>
        <d v="2003-10-03T00:05:00"/>
        <d v="2021-09-01T04:34:54"/>
        <d v="2011-12-16T00:50:43"/>
        <d v="2021-09-15T23:26:02"/>
        <d v="2004-11-19T04:56:58"/>
        <d v="2020-05-27T21:51:49"/>
        <d v="2012-09-06T15:16:10"/>
        <d v="2020-05-13T04:05:51"/>
        <d v="2001-01-23T23:45:46"/>
        <d v="2021-09-28T04:48:16"/>
        <d v="2006-10-12T07:50:00"/>
        <d v="2019-10-10T01:39:10"/>
        <d v="2011-07-18T23:56:22"/>
        <d v="2020-09-15T06:27:58"/>
        <d v="2008-12-03T10:51:00"/>
        <d v="2020-05-29T04:13:54"/>
        <d v="2011-10-12T10:52:47"/>
        <d v="2021-03-23T08:03:45"/>
        <d v="2009-04-27T15:31:00"/>
        <d v="2021-12-16T16:13:10"/>
        <d v="2004-01-24T05:27:00"/>
        <d v="2021-09-27T12:08:43"/>
        <d v="2010-08-18T05:15:00"/>
        <d v="2018-04-11T00:04:48"/>
        <d v="2019-03-25T05:46:44"/>
        <d v="2021-10-05T19:36:18"/>
        <d v="2005-12-05T10:17:10"/>
        <d v="2016-10-24T22:42:41"/>
        <d v="2019-11-03T21:48:15"/>
        <d v="2019-11-19T10:27:28"/>
        <d v="2010-11-02T04:04:00"/>
        <d v="2020-03-20T10:35:18"/>
        <d v="2020-03-16T17:25:55"/>
        <d v="2021-08-31T19:40:51"/>
        <d v="2014-03-05T20:20:49"/>
        <d v="2021-11-15T09:20:55"/>
        <d v="2014-06-18T07:33:31"/>
        <d v="2017-11-23T19:38:53"/>
        <d v="2010-08-17T14:15:47"/>
        <d v="2014-09-04T19:09:05"/>
        <d v="2008-05-13T00:11:59"/>
        <d v="2021-07-27T11:15:03"/>
        <d v="2005-09-14T05:36:42"/>
        <d v="2021-11-22T17:50:58"/>
        <d v="2016-03-30T15:37:02"/>
        <d v="2021-08-17T04:08:35"/>
        <d v="2013-07-30T09:31:23"/>
        <d v="2021-09-22T01:21:52"/>
        <d v="2005-08-17T06:20:00"/>
        <d v="2021-09-20T02:07:13"/>
        <d v="2020-02-26T00:22:13"/>
        <d v="2021-02-09T21:09:39"/>
        <d v="2007-04-25T06:46:39"/>
        <d v="2020-06-23T01:06:30"/>
        <d v="2015-12-13T19:00:14"/>
        <d v="2021-10-14T12:14:34"/>
        <d v="2006-04-06T23:43:22"/>
        <d v="2021-09-11T18:03:51"/>
        <d v="2006-09-18T10:12:06"/>
        <d v="2021-09-08T10:48:57"/>
        <d v="2015-07-06T21:03:53"/>
        <d v="2021-12-16T16:56:58"/>
        <d v="2004-06-08T22:25:54"/>
        <d v="2021-10-15T07:16:21"/>
        <d v="2010-07-28T10:14:13"/>
        <d v="2020-11-15T12:50:44"/>
        <d v="2003-08-21T19:11:36"/>
        <d v="2021-09-17T10:21:04"/>
        <d v="2007-02-15T19:01:53"/>
        <d v="2021-08-26T17:52:03"/>
        <d v="2011-02-17T07:12:00"/>
        <d v="2021-09-21T04:27:52"/>
        <d v="2020-11-02T05:49:55"/>
        <d v="2019-04-23T21:42:05"/>
        <d v="2011-11-24T00:45:17"/>
        <d v="2015-06-02T04:19:14"/>
        <d v="2021-10-05T18:45:14"/>
        <d v="2021-09-29T20:13:59"/>
        <d v="2016-04-20T10:02:10"/>
        <d v="2021-09-27T05:13:16"/>
        <d v="2007-03-31T06:54:09"/>
        <d v="2021-09-28T21:05:16"/>
        <d v="2011-03-17T00:12:00"/>
        <d v="2020-05-26T10:40:46"/>
        <d v="2017-12-19T10:29:32"/>
        <d v="2021-08-10T03:45:01"/>
        <d v="2005-08-26T03:41:08"/>
        <d v="2021-09-28T12:52:15"/>
        <d v="2005-12-09T06:33:00"/>
        <d v="2021-09-22T12:43:46"/>
        <d v="2021-09-27T07:49:45"/>
        <d v="2021-09-27T01:37:43"/>
        <d v="2012-07-13T16:59:31"/>
        <d v="2021-09-27T13:16:15"/>
        <d v="2021-09-27T06:52:38"/>
        <d v="2021-09-27T07:23:49"/>
        <d v="2009-02-17T16:48:26"/>
        <d v="2021-09-27T13:17:29"/>
        <d v="2011-07-22T21:31:47"/>
        <d v="2021-09-28T16:35:34"/>
        <d v="2013-03-22T22:00:50"/>
        <d v="2021-09-27T00:04:01"/>
        <d v="2005-11-21T05:55:00"/>
        <d v="2021-09-28T16:33:33"/>
        <d v="2021-09-28T00:21:38"/>
        <d v="2021-11-02T09:28:29"/>
        <d v="2021-09-22T17:08:44"/>
        <d v="2021-09-08T07:27:02"/>
        <d v="2009-07-07T18:42:48"/>
        <d v="2021-09-27T04:51:37"/>
        <d v="2013-08-27T18:28:07"/>
        <d v="2021-09-27T12:18:20"/>
        <d v="2014-11-14T17:46:23"/>
        <d v="2019-08-12T06:37:07"/>
        <d v="2010-03-17T15:07:00"/>
        <d v="2021-09-28T09:04:52"/>
        <d v="2010-02-08T07:19:00"/>
        <d v="2021-09-27T14:55:05"/>
        <d v="2006-09-04T06:02:00"/>
        <d v="2021-09-27T01:39:28"/>
        <d v="2021-09-27T14:48:11"/>
        <d v="2021-09-28T21:14:44"/>
        <d v="2010-06-29T02:44:45"/>
        <d v="2021-09-27T18:23:33"/>
        <d v="2011-10-03T13:57:50"/>
        <d v="2021-02-24T15:35:36"/>
        <d v="2008-02-06T18:38:00"/>
        <d v="2021-09-26T15:30:12"/>
        <d v="2004-11-21T12:54:30"/>
        <d v="2021-11-25T09:17:15"/>
        <d v="2013-03-25T14:31:14"/>
        <d v="2018-03-12T12:13:01"/>
        <d v="2006-01-05T20:16:00"/>
        <d v="2021-09-28T21:09:47"/>
        <d v="2021-08-17T10:18:54"/>
        <d v="2021-12-23T19:25:20"/>
        <d v="2008-12-12T13:02:30"/>
        <d v="2021-09-18T18:29:46"/>
        <d v="2004-07-11T16:21:32"/>
        <d v="2021-07-19T19:31:34"/>
        <d v="2012-08-14T22:25:00"/>
        <d v="2021-09-25T20:46:00"/>
        <d v="2008-02-28T09:07:00"/>
        <d v="2021-09-13T10:11:39"/>
        <d v="2010-02-28T03:10:54"/>
        <d v="2019-12-03T19:00:51"/>
        <d v="2006-03-24T04:06:00"/>
        <d v="2021-03-01T19:49:31"/>
        <d v="2010-03-18T05:08:00"/>
        <d v="2020-09-18T00:24:46"/>
        <d v="2006-04-07T00:43:00"/>
        <d v="2021-11-07T01:46:06"/>
        <d v="2002-04-01T11:30:43"/>
        <d v="2020-11-25T00:58:42"/>
        <d v="2005-07-20T17:40:00"/>
        <d v="2019-09-18T14:40:15"/>
        <d v="2007-08-11T00:11:39"/>
        <d v="2020-10-26T13:25:05"/>
        <d v="2011-10-12T18:52:00"/>
        <d v="2021-05-19T15:22:21"/>
        <d v="2001-01-22T14:46:21"/>
        <d v="2020-10-09T07:18:47"/>
        <d v="2009-02-04T04:10:00"/>
        <d v="2021-06-02T13:36:47"/>
        <d v="2013-12-19T00:16:45"/>
        <d v="2021-05-21T09:05:43"/>
        <d v="2010-06-07T17:37:49"/>
        <d v="2021-02-24T21:09:17"/>
        <d v="2005-03-25T01:39:55"/>
        <d v="2020-05-26T18:16:14"/>
        <d v="2004-05-05T21:10:00"/>
        <d v="2021-06-08T12:07:12"/>
        <d v="2020-12-23T08:05:57"/>
        <d v="2020-11-03T09:26:15"/>
        <d v="2012-03-01T03:39:00"/>
        <d v="2021-06-18T05:37:19"/>
        <d v="2021-01-14T19:25:42"/>
        <d v="2021-09-22T00:25:21"/>
        <d v="2020-09-12T07:49:21"/>
        <d v="2019-12-18T08:41:26"/>
        <d v="2008-09-03T22:48:33"/>
        <d v="2021-10-11T07:41:04"/>
        <d v="2016-03-29T03:34:39"/>
        <d v="2021-09-26T07:28:08"/>
        <d v="2008-07-18T22:12:00"/>
        <d v="2020-12-03T20:18:04"/>
        <d v="2013-03-25T20:59:00"/>
        <d v="2021-09-27T02:04:07"/>
        <d v="2005-05-08T12:32:00"/>
        <d v="2021-09-27T10:48:59"/>
        <d v="2007-10-24T17:58:00"/>
        <d v="2021-09-26T18:14:19"/>
        <d v="2004-02-26T09:41:00"/>
        <d v="2021-09-28T10:03:22"/>
        <d v="2004-10-27T10:24:51"/>
        <d v="2014-02-26T09:20:48"/>
        <d v="2011-07-20T05:32:00"/>
        <d v="2021-05-04T13:46:38"/>
        <d v="2007-10-14T05:55:00"/>
        <d v="2013-09-01T23:23:51"/>
        <d v="2013-04-30T14:57:00"/>
        <d v="2021-02-16T10:54:35"/>
        <d v="2021-02-12T09:48:32"/>
        <d v="2021-09-30T13:56:28"/>
        <d v="2011-05-12T12:41:00"/>
        <d v="2021-12-23T14:28:23"/>
        <d v="2012-02-15T18:10:12"/>
        <d v="2021-02-16T01:09:54"/>
        <d v="2008-12-23T00:58:00"/>
        <d v="2021-10-22T10:14:11"/>
        <d v="2007-06-03T10:16:00"/>
        <d v="2021-09-11T21:34:52"/>
        <d v="2002-02-08T04:39:00"/>
        <d v="2021-09-11T11:46:13"/>
        <d v="2009-11-13T16:29:00"/>
        <d v="2008-01-21T23:56:49"/>
        <d v="2006-04-20T03:46:22"/>
        <d v="2016-11-10T08:37:10"/>
        <d v="2009-04-09T22:09:08"/>
        <d v="2021-11-29T10:00:17"/>
        <d v="2011-05-13T10:01:00"/>
        <d v="2021-09-22T09:50:23"/>
        <d v="2005-08-13T19:17:00"/>
        <d v="2021-08-10T13:05:09"/>
        <d v="2008-03-19T20:35:00"/>
        <d v="2009-03-16T11:10:29"/>
        <d v="2009-02-02T18:13:00"/>
        <d v="2010-06-11T12:16:08"/>
        <d v="2005-10-06T22:37:00"/>
        <d v="2015-12-17T07:35:53"/>
        <d v="2005-11-25T16:03:00"/>
        <d v="2021-06-07T08:56:16"/>
        <d v="2009-11-17T23:26:00"/>
        <d v="2018-04-05T12:44:10"/>
        <d v="2010-11-08T06:03:00"/>
        <d v="2016-11-08T13:16:31"/>
        <d v="2009-11-25T16:35:00"/>
        <d v="2021-09-21T13:00:32"/>
        <d v="2002-02-08T04:45:00"/>
        <d v="2015-03-13T21:41:38"/>
        <d v="2016-10-25T19:40:00"/>
        <d v="2021-10-13T23:30:52"/>
        <d v="2007-09-05T10:41:53"/>
        <d v="2021-04-19T15:44:52"/>
        <d v="2010-08-09T15:46:53"/>
        <d v="2021-08-30T10:57:07"/>
        <d v="2004-03-18T23:03:47"/>
        <d v="2017-04-19T17:14:20"/>
        <d v="2006-01-25T13:45:45"/>
        <d v="2021-11-11T08:07:04"/>
        <d v="2004-09-16T03:45:57"/>
        <d v="2020-01-02T11:15:18"/>
        <d v="2006-04-20T11:46:00"/>
        <d v="2021-02-05T18:49:00"/>
        <d v="2014-01-11T23:14:04"/>
        <d v="2021-11-25T09:00:43"/>
        <d v="2021-10-22T14:55:37"/>
        <d v="2021-12-22T12:10:45"/>
        <d v="2021-09-14T14:38:00"/>
        <d v="2021-05-27T20:31:25"/>
        <d v="2011-04-28T18:24:03"/>
        <d v="2021-10-11T09:55:39"/>
        <d v="2007-05-05T22:13:19"/>
        <d v="2021-09-29T09:44:37"/>
        <d v="2013-08-05T21:47:06"/>
        <d v="2021-10-06T17:04:42"/>
        <d v="2013-08-29T23:04:31"/>
        <d v="2020-01-06T08:43:39"/>
        <d v="2004-12-14T05:07:00"/>
        <d v="2019-12-16T08:40:02"/>
        <d v="2004-07-28T01:15:00"/>
        <d v="2015-01-15T03:56:51"/>
        <d v="2004-05-02T01:49:00"/>
        <d v="2021-07-12T04:58:49"/>
        <d v="2007-03-02T05:58:00"/>
        <d v="2016-09-27T20:34:24"/>
        <d v="2013-03-23T06:00:00"/>
        <d v="2021-02-11T03:27:19"/>
        <d v="2020-02-04T18:12:02"/>
        <d v="2021-09-06T13:21:52"/>
        <d v="2010-08-09T05:22:09"/>
        <d v="2013-10-01T15:18:51"/>
        <d v="2004-03-19T07:03:00"/>
        <d v="2021-03-19T10:58:38"/>
        <d v="2005-08-26T16:41:00"/>
        <d v="2020-12-15T08:06:56"/>
        <d v="2010-01-28T08:36:00"/>
        <d v="2006-09-26T07:16:05"/>
        <d v="2020-02-04T00:03:12"/>
        <d v="2021-11-15T09:46:11"/>
        <d v="2006-05-09T08:37:23"/>
        <d v="2021-03-22T23:09:22"/>
        <d v="2011-10-13T02:50:00"/>
        <d v="2021-10-04T09:38:01"/>
        <d v="2014-12-05T18:48:19"/>
        <d v="2021-09-15T09:53:10"/>
        <d v="2013-05-08T01:03:10"/>
        <d v="2021-09-22T09:55:57"/>
        <d v="2018-01-15T09:02:39"/>
        <d v="2021-06-29T09:51:05"/>
        <d v="2009-02-03T15:57:00"/>
        <d v="2021-09-27T12:22:25"/>
        <d v="2007-02-03T22:16:00"/>
        <d v="2019-04-26T21:18:11"/>
        <d v="2007-12-04T10:20:33"/>
        <d v="2021-09-27T22:47:12"/>
        <d v="2008-03-09T07:42:00"/>
        <d v="2021-09-28T19:03:36"/>
        <d v="2011-08-10T23:59:46"/>
        <d v="2021-09-27T14:38:34"/>
        <d v="2004-07-29T16:58:00"/>
        <d v="2021-06-13T14:40:46"/>
        <d v="2011-03-01T00:22:00"/>
        <d v="2021-12-21T17:52:47"/>
        <d v="2010-05-21T22:24:00"/>
        <d v="2017-05-21T21:49:23"/>
        <d v="2006-01-25T21:45:00"/>
        <d v="2020-01-24T14:09:09"/>
        <d v="2004-04-06T16:31:00"/>
        <d v="2011-10-26T12:23:15"/>
        <d v="2021-09-07T13:24:06"/>
        <d v="2020-09-13T05:52:47"/>
        <d v="2014-04-24T13:31:10"/>
        <d v="2021-03-18T13:31:11"/>
        <d v="2004-04-06T08:31:40"/>
        <d v="2021-09-25T17:42:41"/>
        <d v="2007-05-04T20:03:00"/>
        <d v="2021-09-18T16:26:53"/>
        <d v="2006-12-15T20:30:34"/>
        <d v="2020-12-06T18:50:33"/>
        <d v="2009-03-26T23:44:11"/>
        <d v="2021-11-04T07:35:48"/>
        <d v="2021-10-01T07:08:35"/>
        <d v="2021-09-26T12:29:07"/>
        <d v="2004-11-21T20:54:00"/>
        <d v="2020-08-04T19:27:32"/>
        <d v="2016-04-27T14:46:31"/>
        <d v="2021-09-27T08:49:03"/>
        <d v="2015-10-08T21:29:31"/>
        <d v="2016-07-25T07:07:25"/>
        <d v="2009-12-01T03:19:24"/>
        <d v="2018-08-27T10:36:28"/>
        <d v="2007-02-15T21:29:00"/>
        <d v="2021-10-07T05:22:20"/>
        <d v="2006-02-18T19:53:00"/>
        <d v="2011-08-21T16:59:58"/>
        <d v="2004-11-16T23:29:40"/>
        <d v="2019-09-25T01:28:58"/>
        <d v="2020-01-16T14:19:13"/>
        <d v="2013-06-13T05:35:01"/>
        <d v="2005-07-23T11:42:00"/>
        <d v="2021-09-14T15:01:23"/>
        <d v="2005-07-23T03:42:16"/>
        <d v="2019-04-14T02:57:53"/>
        <d v="2004-09-15T17:20:14"/>
        <d v="2021-09-29T10:03:48"/>
        <d v="2008-06-17T16:40:00"/>
        <d v="2021-07-05T17:41:34"/>
        <d v="2005-03-25T17:39:00"/>
        <d v="2020-08-21T04:09:30"/>
        <d v="2021-01-11T15:11:23"/>
        <d v="2021-09-27T14:15:45"/>
        <d v="2008-12-15T01:20:00"/>
        <d v="2021-09-27T06:19:48"/>
        <d v="2007-05-03T05:23:52"/>
        <d v="2018-07-19T10:19:30"/>
        <d v="2021-02-03T09:45:26"/>
        <d v="2013-10-15T08:45:51"/>
        <d v="2013-11-21T22:18:42"/>
        <d v="2009-10-22T16:24:41"/>
        <d v="2011-07-19T21:32:09"/>
        <d v="2021-02-28T21:52:35"/>
        <d v="2005-09-14T13:36:00"/>
        <d v="2021-09-27T13:33:54"/>
        <d v="2005-08-03T19:46:00"/>
        <d v="2021-09-27T14:56:53"/>
        <d v="2011-02-14T18:39:00"/>
        <d v="2018-02-22T15:36:14"/>
        <d v="2017-08-31T21:25:00"/>
        <d v="2021-09-17T08:56:14"/>
        <d v="2006-02-18T11:53:10"/>
        <d v="2017-03-11T12:44:22"/>
        <d v="2002-01-30T07:32:00"/>
        <d v="2021-09-04T04:29:16"/>
        <d v="2010-08-09T11:04:37"/>
        <d v="2021-08-01T17:20:44"/>
        <d v="2002-01-29T23:32:50"/>
        <d v="2015-05-07T14:29:41"/>
        <d v="2015-03-20T21:55:46"/>
        <d v="2009-03-22T00:22:53"/>
        <d v="2005-10-26T02:56:00"/>
        <d v="2021-07-07T07:19:01"/>
        <d v="2004-01-08T22:14:00"/>
        <d v="2020-10-20T11:22:43"/>
        <d v="2005-03-13T11:30:00"/>
        <d v="2021-09-16T13:13:01"/>
        <d v="2021-01-25T07:29:12"/>
        <d v="2021-09-08T21:36:21"/>
        <d v="2004-03-06T15:09:00"/>
        <d v="2020-12-14T09:06:43"/>
        <d v="2008-11-26T06:49:59"/>
        <d v="2021-07-27T16:08:13"/>
        <d v="2010-09-06T08:31:00"/>
        <d v="2021-09-27T02:07:25"/>
        <d v="2009-03-30T18:57:18"/>
        <d v="2021-10-07T20:41:00"/>
        <d v="2020-11-02T17:16:24"/>
        <d v="2021-09-27T02:09:20"/>
        <d v="2005-01-03T14:30:00"/>
        <d v="2021-09-17T14:40:52"/>
        <d v="2014-07-29T01:17:31"/>
        <d v="2013-01-15T09:55:46"/>
        <d v="2015-05-07T04:33:30"/>
        <d v="2017-04-27T13:16:13"/>
        <d v="2010-05-19T19:21:00"/>
        <d v="2021-08-19T12:33:58"/>
        <d v="2006-01-15T08:47:00"/>
        <d v="2021-09-09T21:22:48"/>
        <d v="2004-11-27T01:21:00"/>
        <d v="2021-02-19T13:32:12"/>
        <d v="2021-07-06T22:40:02"/>
        <d v="2020-03-31T08:58:55"/>
        <d v="2008-09-04T06:48:00"/>
        <d v="2020-12-20T19:44:55"/>
        <d v="2009-11-17T04:11:05"/>
        <d v="2004-08-15T20:22:54"/>
        <d v="2002-08-22T15:11:00"/>
        <d v="2021-12-22T23:33:14"/>
        <d v="2009-12-16T03:25:47"/>
        <d v="2017-12-10T08:26:59"/>
        <d v="2016-02-02T15:34:07"/>
        <d v="2021-06-24T11:35:36"/>
        <d v="2019-06-19T10:05:30"/>
        <d v="2015-09-29T13:56:40"/>
        <d v="2020-06-22T14:36:28"/>
        <d v="2009-05-18T18:13:42"/>
        <d v="2007-12-14T20:45:00"/>
        <d v="2021-02-16T16:40:56"/>
        <d v="2014-12-01T14:08:46"/>
        <d v="2021-09-22T07:45:32"/>
        <d v="2015-06-17T00:24:29"/>
        <d v="2021-12-22T22:17:39"/>
        <d v="2004-12-04T21:11:00"/>
        <d v="2021-09-27T11:00:07"/>
        <d v="2009-03-02T01:46:00"/>
        <d v="2013-12-15T23:55:32"/>
        <d v="2013-01-30T21:42:00"/>
        <d v="2021-09-24T12:00:46"/>
        <d v="2012-07-14T00:59:00"/>
        <d v="2018-03-18T00:19:51"/>
        <d v="2007-10-18T01:28:00"/>
        <d v="2021-09-30T12:26:19"/>
        <d v="2001-04-20T17:57:20"/>
        <d v="2021-10-18T15:44:11"/>
        <d v="2010-05-01T20:38:04"/>
        <d v="2021-09-23T12:48:27"/>
        <d v="2012-02-16T10:10:00"/>
        <d v="2021-09-16T07:04:02"/>
        <d v="2014-07-16T22:11:34"/>
        <d v="2013-06-03T09:56:40"/>
        <d v="2019-03-04T20:26:45"/>
        <d v="2021-10-04T09:41:35"/>
        <d v="2021-01-25T14:59:45"/>
        <d v="2021-09-05T13:11:36"/>
        <d v="2019-05-31T05:15:49"/>
        <d v="2017-04-20T22:23:08"/>
        <d v="2005-11-19T00:58:00"/>
        <d v="2021-09-08T19:16:04"/>
        <d v="2006-01-11T07:21:25"/>
        <d v="2018-08-20T07:22:51"/>
        <d v="2007-08-15T03:36:53"/>
        <d v="2022-01-04T05:47:23"/>
        <d v="2004-01-13T08:23:09"/>
        <d v="2003-03-22T07:56:45"/>
        <d v="2008-06-07T06:02:00"/>
        <d v="2021-12-14T15:41:25"/>
        <d v="2017-10-27T22:33:58"/>
        <d v="2021-09-28T16:42:34"/>
        <d v="2019-05-16T20:14:51"/>
        <d v="2021-08-22T22:51:54"/>
        <d v="2008-06-06T22:02:18"/>
        <d v="2016-08-08T14:23:17"/>
        <d v="2017-02-04T14:01:23"/>
        <d v="2020-10-14T19:30:40"/>
        <d v="2009-01-01T11:27:00"/>
        <d v="2021-08-11T11:22:33"/>
        <d v="2012-08-02T18:34:52"/>
        <d v="2021-09-27T09:56:11"/>
        <d v="2004-11-26T12:21:34"/>
        <d v="2021-09-27T17:19:28"/>
        <d v="2010-06-29T10:44:00"/>
        <d v="2014-12-27T02:11:09"/>
        <d v="2011-04-29T02:24:00"/>
        <d v="2021-09-27T02:29:25"/>
        <d v="2012-09-05T16:34:55"/>
        <d v="2021-09-07T15:35:09"/>
        <d v="2011-02-16T23:12:40"/>
        <d v="2016-08-10T13:58:37"/>
        <d v="2006-01-11T07:21:00"/>
        <d v="2021-09-28T03:25:31"/>
        <d v="2012-11-12T19:27:28"/>
        <d v="2021-05-11T12:48:00"/>
        <d v="2008-07-18T14:12:45"/>
        <d v="2021-09-19T19:39:01"/>
        <d v="2004-11-19T09:52:00"/>
        <d v="2021-08-30T03:19:45"/>
        <d v="2010-10-09T05:27:00"/>
        <d v="2021-09-23T15:19:37"/>
        <d v="2005-12-08T22:33:37"/>
        <d v="2021-03-17T13:48:42"/>
        <d v="2004-11-19T01:52:19"/>
        <d v="2021-09-14T03:10:02"/>
        <d v="2016-03-29T02:36:31"/>
        <d v="2021-08-22T03:32:35"/>
        <d v="2014-12-13T04:31:17"/>
        <d v="2015-08-02T13:54:04"/>
        <d v="2004-02-12T05:57:00"/>
        <d v="2021-10-01T11:09:23"/>
        <d v="2020-10-05T08:33:14"/>
        <d v="2017-10-25T12:28:06"/>
        <d v="2011-02-18T04:01:00"/>
        <d v="2011-12-09T06:53:53"/>
        <d v="2004-12-10T06:35:00"/>
        <d v="2021-09-22T07:12:38"/>
        <d v="2009-01-12T11:09:10"/>
        <d v="2021-11-14T13:14:47"/>
        <d v="2012-12-12T22:52:41"/>
        <d v="2021-09-27T08:54:07"/>
        <d v="2009-03-13T18:01:21"/>
        <d v="2016-05-11T23:16:19"/>
        <d v="2008-09-26T06:08:00"/>
        <d v="2018-08-23T13:39:34"/>
        <d v="2021-03-22T10:28:36"/>
        <d v="2020-01-13T17:23:18"/>
        <d v="2013-11-18T14:41:59"/>
        <d v="2018-04-18T09:28:32"/>
        <d v="2002-11-16T21:19:00"/>
        <d v="2021-09-28T07:52:12"/>
        <d v="2007-02-16T03:01:00"/>
        <d v="2021-09-28T18:56:43"/>
        <d v="2009-03-27T02:38:00"/>
        <d v="2021-10-02T23:32:39"/>
        <d v="2014-12-11T02:23:58"/>
        <d v="2021-09-21T10:30:28"/>
        <d v="2007-09-29T03:43:00"/>
        <d v="2021-11-29T18:43:25"/>
        <d v="2021-09-27T18:06:08"/>
        <d v="2012-11-06T23:42:31"/>
        <d v="2021-09-07T20:54:30"/>
        <d v="2012-01-20T09:33:48"/>
        <d v="2021-09-27T17:34:03"/>
        <d v="2021-11-08T06:39:12"/>
        <d v="2021-08-03T06:30:54"/>
        <d v="2018-08-20T05:27:34"/>
        <d v="2019-06-29T09:43:35"/>
        <d v="2010-02-02T18:57:37"/>
        <d v="2015-12-24T07:15:03"/>
        <d v="2018-05-08T07:49:14"/>
        <d v="2013-11-18T14:42:00"/>
        <d v="2021-09-12T13:47:56"/>
        <d v="2002-09-04T07:53:00"/>
        <d v="2021-08-06T12:13:03"/>
        <d v="2004-03-26T19:30:00"/>
        <d v="2021-10-07T19:15:46"/>
        <d v="2021-10-15T12:11:59"/>
        <d v="2020-11-24T08:19:01"/>
        <d v="2013-02-10T17:10:59"/>
        <d v="2012-01-26T16:09:25"/>
        <d v="2014-06-25T20:11:53"/>
        <d v="2021-09-10T04:37:50"/>
        <d v="2012-10-24T12:41:14"/>
        <d v="2021-09-22T07:24:06"/>
        <d v="2008-09-25T22:08:52"/>
        <d v="2021-08-21T17:00:05"/>
        <d v="2007-02-07T23:38:00"/>
        <d v="2021-11-06T18:35:17"/>
        <d v="2020-09-07T08:52:33"/>
        <d v="2021-11-19T15:48:05"/>
        <d v="2020-09-08T13:40:32"/>
        <d v="2021-09-29T09:55:54"/>
        <d v="2012-10-24T20:41:00"/>
        <d v="2021-09-15T14:53:35"/>
        <d v="2019-08-29T02:14:47"/>
        <d v="2020-11-07T08:05:50"/>
        <d v="2019-09-19T15:12:02"/>
        <d v="2016-03-08T06:39:06"/>
        <d v="2015-05-25T03:17:17"/>
        <d v="2021-10-06T19:44:19"/>
        <d v="2010-12-21T09:14:00"/>
        <d v="2017-09-19T22:30:08"/>
        <d v="2013-03-20T18:29:00"/>
        <d v="2021-10-27T11:38:56"/>
        <d v="2011-02-16T23:12:00"/>
        <d v="2021-10-15T12:15:51"/>
        <d v="2013-03-20T10:29:00"/>
        <d v="2021-10-03T07:35:49"/>
        <d v="2020-01-23T19:05:34"/>
        <d v="2019-04-30T17:53:48"/>
        <d v="2013-01-07T21:04:27"/>
        <d v="2021-11-06T08:19:54"/>
        <d v="2004-04-10T08:24:00"/>
        <d v="2021-10-15T11:02:48"/>
        <d v="2021-04-30T17:15:39"/>
        <d v="2021-09-05T13:12:39"/>
        <d v="2013-08-30T07:04:00"/>
        <d v="2021-09-26T22:28:21"/>
        <d v="2020-11-19T03:09:52"/>
        <d v="2021-08-31T17:28:00"/>
        <d v="2005-10-13T04:29:00"/>
        <d v="2021-07-17T22:15:38"/>
        <d v="2007-01-26T23:15:00"/>
        <d v="2021-09-26T22:51:42"/>
        <d v="2004-04-02T08:23:55"/>
        <d v="2021-05-10T16:57:45"/>
        <d v="2007-11-17T19:00:00"/>
        <d v="2021-08-11T16:14:25"/>
        <d v="2010-09-04T04:57:00"/>
        <d v="2021-08-22T10:21:44"/>
        <d v="2016-10-14T13:20:49"/>
        <d v="2010-03-02T08:23:40"/>
        <d v="2016-12-21T10:18:03"/>
        <d v="2017-01-31T19:53:58"/>
        <d v="2015-06-09T13:29:49"/>
        <d v="2021-09-08T18:53:57"/>
        <d v="2011-01-26T04:31:08"/>
        <d v="2021-09-24T18:56:57"/>
        <d v="2005-03-01T06:53:54"/>
        <d v="2021-09-02T03:41:57"/>
        <d v="2004-04-03T02:56:00"/>
        <d v="2021-06-03T12:19:51"/>
        <d v="2016-04-18T20:25:28"/>
        <d v="2020-11-02T16:32:03"/>
        <d v="2008-07-04T11:49:00"/>
        <d v="2021-09-19T06:41:18"/>
        <d v="2021-02-05T15:48:09"/>
        <d v="2021-08-22T21:16:22"/>
        <d v="2013-04-29T14:26:00"/>
        <d v="2021-10-15T12:14:07"/>
        <d v="2021-09-16T12:55:52"/>
        <d v="2006-01-11T02:42:05"/>
        <d v="2021-12-09T18:20:10"/>
        <d v="2020-01-24T09:37:43"/>
        <d v="2021-09-28T09:01:12"/>
        <d v="2005-11-08T17:36:59"/>
        <d v="2021-02-15T16:16:59"/>
        <d v="2008-06-10T08:28:00"/>
        <d v="2021-09-11T10:20:44"/>
        <d v="2010-12-24T00:49:00"/>
        <d v="2021-09-18T07:38:13"/>
        <d v="2015-03-17T14:51:13"/>
        <d v="2019-05-31T15:24:36"/>
        <d v="2012-07-27T21:49:00"/>
        <d v="2021-12-15T08:39:00"/>
        <d v="2012-09-26T10:00:20"/>
        <d v="2020-11-25T11:55:39"/>
        <d v="2002-11-06T09:39:00"/>
        <d v="2021-02-12T14:38:43"/>
        <d v="2013-11-18T14:41:00"/>
        <d v="2021-09-16T20:46:46"/>
        <d v="2021-10-02T14:14:42"/>
        <d v="2021-10-15T11:05:35"/>
        <d v="2002-11-06T01:39:54"/>
        <d v="2021-10-03T18:19:37"/>
        <d v="2015-10-07T18:31:45"/>
        <d v="2021-10-15T11:12:49"/>
        <d v="2011-02-17T20:01:21"/>
        <d v="2021-04-22T16:20:15"/>
        <d v="2005-12-12T05:14:43"/>
        <d v="2021-04-02T12:39:38"/>
        <d v="2008-09-26T08:05:00"/>
        <d v="2021-10-11T11:24:00"/>
        <d v="2008-09-25T17:05:49"/>
        <d v="2021-09-08T09:23:31"/>
        <d v="2008-10-20T21:05:00"/>
        <d v="2021-10-15T11:14:57"/>
        <d v="2021-10-15T12:18:12"/>
        <d v="2021-08-31T04:09:53"/>
        <d v="2009-11-30T01:57:55"/>
        <d v="2021-12-09T10:29:13"/>
        <d v="2008-10-26T03:07:09"/>
        <d v="2020-02-17T20:19:18"/>
        <d v="2004-08-15T12:31:00"/>
        <d v="2017-11-08T15:02:30"/>
        <d v="2021-09-28T18:41:33"/>
        <d v="2021-10-15T12:06:27"/>
        <d v="2006-10-04T12:19:24"/>
        <d v="2021-09-15T18:09:57"/>
        <d v="2018-10-24T08:33:07"/>
        <d v="2021-01-08T12:07:48"/>
        <d v="2005-12-28T00:48:00"/>
        <d v="2021-02-23T15:04:57"/>
        <d v="2021-02-02T08:41:31"/>
        <d v="2020-12-30T21:35:27"/>
        <d v="2009-07-19T21:14:42"/>
        <d v="2021-09-26T23:41:11"/>
        <d v="2013-05-08T09:03:00"/>
        <d v="2018-02-02T12:00:15"/>
        <d v="2010-02-08T22:56:27"/>
        <d v="2021-07-30T22:52:45"/>
        <d v="2016-10-19T16:08:32"/>
        <d v="2019-06-02T14:19:26"/>
        <d v="2013-07-25T17:24:00"/>
        <d v="2021-09-06T01:51:45"/>
        <d v="2009-02-19T20:34:00"/>
        <d v="2021-09-05T12:12:24"/>
        <d v="2010-02-09T14:56:00"/>
        <d v="2021-12-14T00:17:13"/>
        <d v="2002-11-16T13:19:12"/>
        <d v="2021-10-18T19:00:50"/>
        <d v="2006-07-12T11:45:00"/>
        <d v="2020-04-07T21:26:22"/>
        <d v="2018-02-01T00:51:33"/>
        <d v="2021-12-08T01:26:52"/>
        <d v="2006-07-12T03:45:05"/>
        <d v="2021-09-27T19:16:36"/>
        <d v="2014-06-17T09:01:01"/>
        <d v="2022-01-05T11:43:59"/>
        <d v="2021-12-06T07:45:09"/>
        <d v="2019-10-26T21:51:22"/>
        <d v="2007-08-19T23:10:29"/>
        <d v="2021-09-09T00:04:06"/>
        <d v="2009-07-14T16:21:00"/>
        <d v="2021-09-27T21:05:59"/>
        <d v="2005-03-01T14:53:00"/>
        <d v="2021-09-21T07:04:45"/>
        <d v="2021-09-21T22:33:25"/>
        <d v="2006-05-09T05:39:00"/>
        <d v="2019-02-26T21:32:55"/>
        <d v="2020-05-11T04:00:33"/>
        <d v="2019-08-28T09:18:07"/>
        <d v="2021-09-16T06:13:27"/>
        <d v="2010-10-20T10:01:00"/>
        <d v="2021-10-02T09:47:06"/>
        <d v="2002-09-22T03:53:00"/>
        <d v="2020-04-19T03:39:18"/>
        <d v="2016-07-18T17:01:57"/>
        <d v="2021-09-26T08:23:38"/>
        <d v="2009-07-14T08:21:08"/>
        <d v="2021-10-01T22:33:59"/>
        <d v="2005-09-07T21:44:00"/>
        <d v="2021-09-27T17:59:17"/>
        <d v="2021-09-26T15:57:01"/>
        <d v="2014-12-16T09:20:10"/>
        <d v="2004-04-20T18:32:00"/>
        <d v="2021-09-27T08:57:31"/>
        <d v="2010-03-27T15:07:00"/>
        <d v="2021-12-13T08:28:28"/>
        <d v="2008-01-25T02:03:00"/>
        <d v="2021-09-22T04:58:59"/>
        <d v="2007-03-20T12:44:00"/>
        <d v="2020-09-25T14:00:22"/>
        <d v="2010-10-17T16:32:30"/>
        <d v="2021-06-09T22:21:53"/>
        <d v="2020-10-22T12:52:19"/>
        <d v="2021-09-23T09:25:02"/>
        <d v="2021-02-07T03:40:20"/>
        <d v="2021-09-06T07:03:31"/>
        <d v="2017-10-09T05:01:04"/>
        <d v="2021-09-06T06:53:54"/>
        <d v="2004-03-25T17:37:00"/>
        <d v="2021-01-06T18:49:29"/>
        <d v="2007-08-20T11:10:00"/>
        <d v="2021-10-29T21:51:03"/>
        <d v="2008-07-07T22:34:00"/>
        <d v="2021-11-13T07:05:53"/>
        <d v="2018-11-19T17:25:51"/>
        <d v="2021-09-21T08:57:22"/>
        <d v="2004-05-27T18:15:00"/>
        <d v="2021-11-02T02:26:25"/>
        <d v="2014-12-09T21:30:37"/>
        <d v="2021-09-27T07:13:07"/>
        <d v="2015-10-09T17:18:38"/>
        <d v="2019-03-21T17:35:43"/>
        <d v="2005-03-03T19:04:50"/>
        <d v="2021-11-25T19:23:52"/>
        <d v="2021-12-17T02:18:22"/>
        <d v="2021-11-28T16:13:56"/>
        <d v="2004-04-17T01:57:00"/>
        <d v="2021-10-05T14:16:22"/>
        <d v="2008-05-27T02:23:00"/>
        <d v="2017-12-03T15:39:13"/>
        <d v="2021-01-05T07:46:28"/>
        <d v="2015-09-21T02:50:01"/>
        <d v="2012-04-16T06:41:49"/>
        <d v="2021-09-27T11:16:08"/>
        <d v="2002-01-30T06:23:00"/>
        <d v="2021-10-05T07:28:01"/>
        <d v="2002-01-29T22:23:25"/>
        <d v="2020-07-23T10:22:30"/>
        <d v="2003-10-03T03:24:52"/>
        <d v="2011-05-12T19:52:10"/>
        <d v="2007-10-23T09:23:00"/>
        <d v="2021-09-28T02:29:29"/>
        <d v="2008-09-19T00:08:00"/>
        <d v="2020-04-29T17:35:52"/>
        <d v="2014-02-11T22:17:34"/>
        <d v="2021-10-06T05:49:27"/>
        <d v="2019-08-29T13:08:58"/>
        <d v="2021-09-24T08:57:50"/>
        <d v="2018-02-24T08:32:37"/>
        <d v="2021-09-28T01:49:13"/>
        <d v="2013-07-01T13:54:21"/>
        <d v="2020-05-20T03:41:22"/>
        <d v="2011-08-10T04:35:00"/>
        <d v="2021-09-20T02:32:59"/>
        <d v="2021-02-02T08:28:26"/>
        <d v="2021-08-23T09:13:13"/>
        <d v="2004-05-17T16:42:00"/>
        <d v="2021-09-27T16:06:46"/>
        <d v="2005-03-04T09:04:00"/>
        <d v="2021-12-02T03:12:08"/>
        <d v="2021-01-03T15:13:08"/>
        <d v="2011-08-21T16:42:35"/>
        <d v="2019-07-31T05:38:22"/>
        <d v="2021-09-27T01:04:19"/>
        <d v="2010-03-02T03:30:00"/>
        <d v="2021-09-06T01:28:52"/>
        <d v="2010-03-01T11:30:22"/>
        <d v="2021-08-27T03:15:40"/>
        <d v="2013-08-06T05:47:00"/>
        <d v="2021-09-27T18:28:15"/>
        <d v="2001-07-18T16:25:14"/>
        <d v="2009-11-05T15:23:37"/>
        <d v="2020-06-16T15:08:11"/>
        <d v="2010-02-20T09:37:55"/>
        <d v="2007-04-04T10:05:14"/>
        <d v="2018-02-25T09:42:17"/>
        <d v="2012-09-06T00:34:00"/>
        <d v="2021-09-28T03:24:45"/>
        <d v="2017-08-16T15:41:28"/>
        <d v="2021-09-30T07:10:17"/>
        <d v="2013-01-18T19:58:26"/>
        <d v="2021-09-29T05:55:38"/>
        <d v="2010-04-08T13:58:00"/>
        <d v="2020-11-12T05:44:47"/>
        <d v="2012-04-18T19:22:33"/>
        <d v="2018-01-08T04:54:06"/>
        <d v="2013-05-30T02:23:00"/>
        <d v="2021-11-17T10:13:21"/>
        <d v="2013-08-08T19:53:48"/>
        <d v="2021-09-27T20:36:42"/>
        <d v="2021-04-21T15:44:01"/>
        <d v="2008-11-26T02:20:13"/>
        <d v="2013-04-12T04:22:00"/>
        <d v="2021-11-24T07:44:10"/>
        <d v="2021-01-14T11:14:59"/>
        <d v="2021-09-27T09:06:13"/>
        <d v="2007-04-26T03:14:00"/>
        <d v="2011-08-21T16:41:29"/>
        <d v="2019-09-11T11:48:51"/>
        <d v="2021-10-23T14:09:43"/>
        <d v="2013-03-20T18:45:53"/>
        <d v="2014-05-01T10:15:39"/>
        <d v="2013-03-21T02:45:00"/>
        <d v="2021-09-27T17:59:16"/>
        <d v="2005-05-03T06:37:00"/>
        <d v="2021-09-27T22:31:18"/>
        <d v="2005-05-02T22:37:53"/>
        <d v="2013-08-28T21:54:35"/>
        <d v="2007-06-18T03:16:27"/>
        <d v="2021-09-28T03:35:37"/>
        <d v="2007-07-19T04:23:00"/>
        <d v="2021-10-11T07:17:40"/>
        <d v="2016-04-28T16:35:50"/>
        <d v="2011-07-22T16:34:46"/>
        <d v="2018-11-09T07:51:18"/>
        <d v="2019-02-28T08:32:07"/>
        <d v="2019-06-04T16:03:14"/>
        <d v="2021-09-27T20:42:06"/>
        <d v="2021-01-28T19:15:44"/>
        <d v="2012-09-24T19:30:51"/>
        <d v="2011-03-30T18:35:00"/>
        <d v="2021-09-28T06:05:35"/>
        <d v="2010-03-29T07:30:00"/>
        <d v="2021-09-27T22:11:45"/>
        <d v="2005-09-16T22:18:00"/>
        <d v="2021-09-24T09:02:39"/>
        <d v="2009-05-11T19:16:00"/>
        <d v="2007-03-12T21:10:44"/>
        <d v="2007-01-05T05:07:29"/>
        <d v="2017-08-09T01:25:06"/>
        <d v="2010-07-19T16:20:00"/>
        <d v="2021-08-11T05:26:48"/>
        <d v="2011-12-14T04:44:00"/>
        <d v="2021-09-27T14:25:48"/>
        <d v="2015-02-23T05:23:46"/>
        <d v="2021-11-17T20:56:57"/>
        <d v="2013-06-25T14:21:16"/>
        <d v="2018-01-05T10:41:35"/>
        <d v="2019-04-17T03:26:23"/>
        <d v="2021-08-12T02:52:29"/>
        <d v="2015-04-28T06:12:39"/>
        <d v="2021-09-27T21:50:54"/>
        <d v="2004-08-11T00:27:00"/>
        <d v="2018-06-05T13:13:43"/>
        <d v="2019-08-03T17:34:30"/>
        <d v="2022-01-04T20:01:44"/>
        <d v="2016-11-03T12:49:12"/>
        <d v="2021-09-28T21:47:05"/>
        <d v="2016-03-28T19:53:14"/>
        <d v="2021-09-27T15:45:05"/>
        <d v="2013-01-08T05:04:00"/>
        <d v="2021-09-28T14:26:57"/>
        <d v="2005-10-06T08:42:00"/>
        <d v="2021-10-30T17:18:07"/>
        <d v="2021-09-28T01:39:54"/>
        <d v="2021-09-20T17:55:30"/>
        <d v="2007-11-18T20:20:00"/>
        <d v="2021-11-28T14:33:32"/>
        <d v="2009-10-22T23:24:00"/>
        <d v="2021-09-28T15:04:50"/>
        <d v="2012-04-19T05:58:00"/>
        <d v="2021-07-28T19:59:55"/>
        <d v="2006-08-05T09:05:00"/>
        <d v="2021-09-13T18:38:13"/>
        <d v="2020-05-04T02:13:02"/>
        <d v="2021-09-28T15:37:42"/>
        <d v="2021-08-18T10:57:12"/>
        <d v="2021-12-10T14:11:26"/>
        <d v="2014-09-11T11:07:27"/>
        <d v="2019-07-25T20:14:36"/>
        <d v="2013-10-03T06:19:03"/>
        <d v="2016-09-29T06:55:10"/>
        <d v="2013-03-08T16:41:00"/>
        <d v="2017-09-22T12:56:27"/>
        <d v="2014-09-18T00:04:55"/>
        <d v="2014-09-15T09:17:40"/>
        <d v="2021-03-02T13:27:48"/>
        <d v="2009-06-05T08:43:28"/>
        <d v="2004-09-22T04:34:00"/>
        <d v="2021-04-28T04:22:54"/>
        <d v="2013-09-12T01:55:47"/>
        <d v="2015-05-05T15:04:01"/>
        <d v="2007-12-23T18:37:00"/>
        <d v="2011-10-27T14:57:34"/>
        <d v="2009-03-27T14:10:00"/>
        <d v="2021-08-17T13:59:01"/>
        <d v="2007-11-12T23:40:00"/>
        <d v="2021-08-04T14:53:00"/>
        <d v="2019-03-04T08:08:23"/>
        <d v="2007-12-23T10:37:24"/>
        <d v="2016-08-09T06:17:26"/>
        <d v="2011-07-11T08:24:46"/>
        <d v="2020-11-18T08:10:02"/>
        <d v="2006-10-04T10:19:29"/>
        <d v="2020-12-01T16:52:51"/>
        <d v="2011-03-10T13:03:53"/>
        <d v="2020-09-22T17:02:17"/>
        <d v="2020-01-28T06:43:18"/>
        <d v="2021-09-27T08:31:30"/>
        <d v="2007-01-05T13:07:00"/>
        <d v="2021-06-03T09:21:51"/>
        <d v="2007-11-27T16:47:00"/>
        <d v="2021-11-06T10:44:21"/>
        <d v="2010-07-27T21:22:25"/>
        <d v="2021-11-27T15:38:54"/>
        <d v="2017-06-13T01:29:57"/>
        <d v="2021-05-03T10:53:01"/>
        <d v="2005-05-29T04:37:00"/>
        <d v="2008-03-01T19:47:14"/>
        <d v="2005-06-06T14:40:00"/>
        <d v="2020-06-12T14:32:44"/>
        <d v="2006-08-16T10:44:58"/>
        <d v="2019-01-08T06:02:55"/>
        <d v="2019-03-31T09:32:10"/>
        <d v="2021-09-28T14:28:04"/>
        <d v="2017-11-02T15:55:00"/>
        <d v="2021-08-17T16:40:20"/>
        <d v="2005-06-03T18:28:51"/>
        <d v="2012-08-27T14:56:53"/>
        <d v="2011-04-03T12:59:00"/>
        <d v="2021-10-14T19:10:17"/>
        <d v="2005-04-28T00:28:00"/>
        <d v="2021-10-21T09:19:34"/>
        <d v="2007-12-04T02:23:00"/>
        <d v="2021-08-27T02:09:44"/>
        <d v="2012-04-16T21:41:00"/>
        <d v="2014-04-16T15:29:43"/>
        <d v="2003-03-01T04:35:54"/>
        <d v="2021-10-18T15:07:28"/>
        <d v="2020-07-21T19:07:03"/>
        <d v="2021-02-16T16:51:10"/>
        <d v="2014-12-07T17:56:48"/>
        <d v="2021-11-16T13:11:15"/>
        <d v="2016-10-12T17:12:49"/>
        <d v="2021-09-01T12:11:21"/>
        <d v="2011-07-11T16:24:00"/>
        <d v="2021-10-26T16:39:44"/>
        <d v="2015-08-13T15:21:00"/>
        <d v="2021-10-28T18:09:34"/>
        <d v="2003-06-26T20:21:47"/>
        <d v="2015-10-02T12:24:50"/>
        <d v="2008-10-05T08:35:38"/>
        <d v="2021-09-08T12:24:54"/>
        <d v="2013-02-24T23:39:20"/>
        <d v="2021-08-31T17:41:22"/>
        <d v="2005-10-27T04:39:00"/>
        <d v="2010-11-24T06:26:15"/>
        <d v="2021-09-28T06:50:20"/>
        <d v="2021-10-03T19:12:01"/>
        <d v="2014-04-16T15:43:21"/>
        <d v="2021-09-27T19:13:49"/>
        <d v="2005-11-12T01:21:00"/>
        <d v="2021-11-09T14:55:10"/>
        <d v="2014-09-08T00:23:56"/>
        <d v="2022-01-03T15:47:48"/>
        <d v="2009-03-21T18:07:00"/>
        <d v="2021-09-27T02:58:48"/>
        <d v="2016-02-18T08:29:42"/>
        <d v="2021-10-03T19:12:54"/>
        <d v="2017-12-18T19:56:09"/>
        <d v="2021-12-04T16:43:59"/>
        <d v="2011-03-20T08:24:00"/>
        <d v="2021-09-23T08:08:22"/>
        <d v="2004-02-13T04:03:00"/>
        <d v="2021-02-15T21:25:37"/>
        <d v="2003-11-19T20:40:00"/>
        <d v="2021-02-02T16:24:28"/>
        <d v="2017-04-27T18:38:54"/>
        <d v="2021-08-23T07:57:16"/>
        <d v="2017-11-02T15:55:20"/>
        <d v="2020-08-21T00:18:38"/>
        <d v="2003-04-23T14:49:00"/>
        <d v="2015-12-07T17:19:15"/>
        <d v="2011-04-06T19:26:00"/>
        <d v="2016-05-03T07:42:04"/>
        <d v="2012-09-26T11:49:35"/>
        <d v="2021-09-30T13:35:23"/>
        <d v="2003-12-17T02:33:00"/>
        <d v="2021-06-20T06:23:29"/>
        <d v="2009-03-30T22:54:00"/>
        <d v="2021-10-02T22:08:48"/>
        <d v="2021-08-30T16:13:29"/>
        <d v="2021-08-06T16:06:16"/>
        <d v="2017-11-13T22:51:13"/>
        <d v="2021-11-14T17:14:13"/>
        <d v="2020-10-07T07:03:57"/>
        <d v="2021-10-01T10:36:43"/>
        <d v="2018-01-26T03:49:25"/>
        <d v="2021-10-09T01:49:38"/>
        <d v="2009-11-30T09:57:00"/>
        <d v="2021-07-14T23:18:30"/>
        <d v="2019-05-15T20:03:48"/>
        <d v="2018-08-09T11:38:47"/>
        <d v="2020-05-25T11:04:34"/>
        <d v="2021-05-12T23:23:03"/>
        <d v="2004-08-16T21:18:00"/>
        <d v="2021-03-15T17:00:15"/>
        <d v="2002-03-21T01:22:00"/>
        <d v="2021-03-16T08:46:54"/>
        <d v="2019-03-26T15:10:19"/>
        <d v="2011-09-29T19:17:18"/>
        <d v="2020-03-18T09:19:18"/>
        <d v="2014-08-01T19:55:29"/>
        <d v="2006-03-06T08:41:43"/>
        <d v="2020-01-28T06:08:53"/>
        <d v="2008-11-20T21:22:00"/>
        <d v="2021-10-16T10:13:38"/>
        <d v="2020-03-12T06:56:35"/>
        <d v="2021-06-20T08:06:10"/>
        <d v="2018-07-13T19:54:01"/>
        <d v="2019-03-31T20:38:34"/>
        <d v="2019-11-26T06:16:40"/>
        <d v="2021-06-18T01:13:45"/>
        <d v="2009-11-05T18:09:00"/>
        <d v="2020-11-27T10:41:53"/>
        <d v="2013-07-30T17:31:00"/>
        <d v="2019-06-25T18:11:37"/>
        <d v="2013-02-20T10:17:00"/>
        <d v="2020-06-24T14:08:33"/>
        <d v="2006-06-14T18:50:00"/>
        <d v="2021-09-08T11:16:07"/>
        <d v="2005-08-09T02:46:00"/>
        <d v="2021-09-27T13:50:06"/>
        <d v="2017-10-17T12:48:27"/>
        <d v="2021-09-20T04:46:29"/>
        <d v="2002-08-30T22:20:13"/>
        <d v="2021-09-27T13:14:58"/>
        <d v="2021-09-27T00:11:45"/>
        <d v="2011-06-30T03:40:37"/>
        <d v="2021-09-29T08:56:52"/>
        <d v="2018-06-22T10:06:05"/>
        <d v="2004-12-30T18:39:00"/>
        <d v="2020-03-02T17:22:49"/>
        <d v="2006-08-17T03:16:35"/>
        <d v="2021-02-20T17:11:19"/>
        <d v="2010-07-19T08:20:40"/>
        <d v="2017-07-17T21:28:57"/>
        <d v="2016-09-07T09:58:43"/>
        <d v="2021-09-27T06:15:19"/>
        <d v="2012-11-01T11:07:31"/>
        <d v="2013-07-06T12:13:46"/>
        <d v="2009-07-28T13:26:42"/>
        <d v="2021-12-23T22:30:41"/>
        <d v="2010-11-13T04:40:00"/>
        <d v="2021-09-27T21:29:36"/>
        <d v="2004-08-20T15:32:00"/>
        <d v="2021-07-22T10:10:41"/>
        <d v="2004-08-20T07:32:52"/>
        <d v="2021-09-07T08:32:28"/>
        <d v="2008-04-28T17:21:00"/>
        <d v="2021-10-25T13:22:42"/>
        <d v="2005-10-24T21:34:00"/>
        <d v="2021-09-27T15:29:53"/>
        <d v="2016-08-24T09:55:26"/>
        <d v="2015-12-17T17:39:13"/>
        <d v="2018-06-21T10:01:25"/>
        <d v="2021-10-29T16:31:18"/>
        <d v="2019-10-11T23:09:01"/>
        <d v="2021-10-03T18:39:56"/>
        <d v="2016-04-27T12:14:53"/>
        <d v="2021-12-03T16:40:42"/>
        <d v="2021-11-12T02:03:59"/>
        <d v="2021-05-12T19:46:03"/>
        <d v="2013-05-16T19:19:00"/>
        <d v="2021-09-27T13:34:29"/>
        <d v="2019-12-26T20:29:05"/>
        <d v="2021-12-04T15:42:23"/>
        <d v="2021-09-28T05:03:40"/>
        <d v="2015-06-30T21:07:05"/>
        <d v="2007-04-23T15:55:44"/>
        <d v="2021-10-01T17:07:04"/>
        <d v="2020-03-25T11:48:58"/>
        <d v="2021-09-27T15:35:28"/>
        <d v="2020-04-06T12:23:31"/>
        <d v="2021-09-28T00:31:22"/>
        <d v="2021-02-02T10:27:13"/>
        <d v="2021-10-19T19:13:58"/>
        <d v="2017-06-19T20:49:59"/>
        <d v="2018-02-13T19:38:13"/>
        <d v="2021-06-24T00:16:07"/>
        <d v="2021-11-09T14:48:38"/>
        <d v="2017-08-02T09:27:23"/>
        <d v="2006-10-03T07:25:27"/>
        <d v="2021-12-08T14:37:41"/>
        <d v="2012-01-24T19:06:29"/>
        <d v="2021-07-25T02:48:02"/>
        <d v="2007-04-22T04:06:00"/>
        <d v="2019-03-22T18:49:34"/>
        <d v="2016-02-29T13:39:53"/>
        <d v="2020-03-04T21:43:07"/>
        <d v="2009-01-16T17:15:00"/>
        <d v="2021-03-05T22:19:01"/>
        <d v="2018-09-11T16:23:39"/>
        <d v="2021-09-30T00:56:52"/>
        <d v="2014-07-22T05:42:04"/>
        <d v="2021-10-07T01:57:25"/>
        <d v="2010-02-25T04:08:00"/>
        <d v="2021-09-14T12:40:32"/>
        <d v="2021-09-09T15:27:45"/>
        <d v="2021-09-27T16:47:31"/>
        <d v="2021-10-13T14:32:38"/>
        <d v="2019-05-02T23:15:44"/>
        <d v="2021-11-04T10:45:02"/>
        <d v="2021-09-22T08:02:30"/>
        <d v="2016-03-27T23:51:28"/>
        <d v="2006-01-03T02:28:03"/>
        <d v="2009-02-04T15:18:00"/>
        <d v="2021-09-09T07:49:38"/>
        <d v="2001-10-13T01:17:00"/>
        <d v="2021-09-28T23:11:15"/>
        <d v="2007-02-20T22:20:18"/>
        <d v="2006-05-04T04:33:00"/>
        <d v="2018-02-14T23:30:40"/>
        <d v="2000-10-19T15:27:00"/>
        <d v="2021-11-09T20:55:07"/>
        <d v="2015-10-02T15:15:18"/>
        <d v="2017-01-30T22:25:09"/>
        <d v="2019-02-26T07:20:50"/>
        <d v="2021-09-28T04:27:10"/>
        <d v="2020-11-30T14:25:00"/>
        <d v="2024-04-22T21:10:00"/>
        <d v="2020-10-05T08:33:00"/>
        <d v="2024-07-24T16:08:00"/>
        <d v="2021-11-02T16:46:00"/>
        <d v="2024-08-01T00:56:00"/>
        <d v="2021-01-27T10:30:00"/>
        <d v="2024-07-31T13:23:00"/>
        <d v="2021-09-10T13:52:00"/>
        <d v="2024-08-19T10:26:00"/>
        <d v="2011-10-31T15:51:00"/>
        <d v="2024-06-11T10:55:00"/>
        <d v="2012-10-01T05:22:00"/>
        <d v="2023-10-03T16:23:00"/>
        <d v="2009-02-16T22:43:00"/>
        <d v="2024-05-28T07:04:00"/>
        <d v="2017-01-24T10:30:00"/>
        <d v="2024-05-14T13:51:00"/>
        <d v="2021-12-23T05:53:00"/>
        <d v="2024-08-02T20:36:00"/>
        <d v="2013-12-03T13:37:00"/>
        <d v="2024-07-12T11:27:00"/>
        <d v="2021-01-12T03:35:00"/>
        <d v="2024-08-05T11:47:00"/>
        <d v="2019-08-29T13:08:00"/>
        <d v="2024-07-31T14:48:00"/>
        <d v="2014-04-24T13:31:00"/>
        <d v="2024-03-14T15:53:00"/>
        <d v="2021-01-20T05:55:00"/>
        <d v="2023-11-28T12:24:00"/>
        <d v="2019-05-20T21:22:00"/>
        <d v="2024-08-05T07:52:00"/>
        <d v="2009-08-06T08:08:00"/>
        <d v="2024-10-22T07:24:00"/>
        <d v="2006-04-19T09:53:00"/>
        <d v="2013-07-05T08:23:00"/>
        <d v="2018-10-12T14:44:00"/>
        <d v="2024-07-31T13:16:00"/>
        <d v="2019-05-29T13:06:00"/>
        <d v="2024-08-19T19:18:00"/>
        <d v="2024-10-24T10:37:00"/>
        <d v="2009-07-08T06:28:00"/>
        <d v="2024-10-08T16:54:00"/>
        <d v="2021-01-11T15:11:00"/>
        <d v="2024-07-31T05:23:00"/>
        <d v="2009-11-27T23:34:00"/>
        <d v="2021-05-19T07:18:00"/>
        <d v="2008-12-19T07:42:00"/>
        <d v="2019-01-08T10:49:00"/>
        <d v="2021-04-19T07:20:00"/>
        <d v="2024-08-20T07:25:00"/>
        <d v="2021-06-22T11:44:00"/>
        <d v="2024-08-05T07:18:00"/>
        <d v="2013-07-09T05:02:00"/>
        <d v="2024-08-05T13:10:00"/>
        <d v="2016-09-02T12:44:00"/>
        <d v="2023-05-10T09:23:00"/>
        <d v="2019-12-16T11:24:00"/>
        <d v="2024-08-07T14:09:00"/>
        <d v="2021-08-31T17:26:00"/>
        <d v="2024-07-30T06:20:00"/>
        <d v="2015-04-22T07:35:00"/>
        <d v="2024-07-17T11:57:00"/>
        <d v="2021-08-12T08:25:00"/>
        <d v="2024-08-08T12:47:00"/>
        <d v="2021-09-30T10:22:00"/>
        <d v="2023-02-08T01:21:00"/>
        <d v="2021-02-12T14:47:00"/>
        <d v="2024-07-24T11:35:00"/>
        <d v="2020-12-08T03:09:00"/>
        <d v="2024-08-06T06:12:00"/>
        <d v="2016-01-25T14:23:00"/>
        <d v="2024-07-26T10:39:00"/>
        <d v="2020-05-04T02:13:00"/>
        <d v="2024-03-20T10:48:00"/>
        <d v="2019-03-06T09:44:00"/>
        <d v="2024-08-05T14:39:00"/>
        <d v="2020-02-26T03:20:00"/>
        <d v="2024-07-16T17:14:00"/>
        <d v="2023-01-12T09:09:00"/>
        <d v="2024-08-14T06:49:00"/>
        <d v="2018-04-23T17:56:00"/>
        <d v="2024-08-05T08:07:00"/>
        <d v="2022-11-03T12:06:00"/>
        <d v="2024-08-01T03:40:00"/>
        <d v="2020-02-04T18:12:00"/>
        <d v="2024-08-06T01:24:00"/>
        <d v="2021-03-01T12:26:00"/>
        <d v="2024-07-29T15:57:00"/>
        <d v="2020-01-23T19:05:00"/>
        <d v="2024-08-01T08:36:00"/>
        <d v="2023-12-13T13:00:00"/>
        <d v="2024-08-02T16:03:00"/>
        <d v="2018-05-01T18:04:00"/>
        <d v="2024-08-05T12:49:00"/>
        <d v="2020-02-18T10:13:00"/>
        <d v="2024-08-01T11:19:00"/>
        <d v="2022-02-11T11:22:00"/>
        <d v="2024-08-21T13:14:00"/>
        <d v="2021-04-23T16:25:00"/>
        <d v="2024-02-01T15:59:00"/>
        <d v="2016-01-26T09:19:00"/>
        <d v="2024-08-02T16:17:00"/>
        <d v="2007-05-18T10:22:00"/>
        <d v="2024-08-05T16:42:00"/>
        <d v="2019-09-11T16:32:00"/>
        <d v="2024-09-02T07:33:00"/>
        <d v="2012-03-07T06:16:00"/>
        <d v="2023-08-02T08:33:00"/>
        <d v="2006-07-03T08:53:00"/>
        <d v="2024-07-22T13:08:00"/>
        <d v="2021-03-24T08:06:00"/>
        <d v="2024-07-29T23:53:00"/>
        <d v="2024-07-11T18:47:00"/>
        <d v="2023-10-11T13:54:00"/>
        <d v="2011-09-02T11:18:00"/>
        <d v="2024-07-31T14:26:00"/>
        <d v="2021-05-04T12:48:00"/>
        <d v="2024-02-08T16:09:00"/>
        <d v="2018-05-22T10:55:00"/>
        <d v="2024-09-24T22:13:00"/>
        <d v="2011-01-21T22:00:00"/>
        <d v="2024-07-01T13:25:00"/>
        <d v="2011-08-24T20:43:00"/>
        <d v="2024-06-12T11:48:00"/>
        <d v="2011-02-01T15:04:00"/>
        <d v="2024-08-01T07:52:00"/>
        <d v="2015-01-29T00:00:00"/>
        <d v="2024-07-22T12:01:00"/>
        <d v="2015-04-30T10:20:00"/>
        <d v="2024-04-18T17:38:00"/>
        <d v="2016-11-21T10:54:00"/>
        <d v="2024-02-05T09:52:00"/>
        <d v="2018-01-04T04:20:00"/>
        <d v="2024-07-31T08:43:00"/>
        <d v="2018-01-04T08:14:00"/>
        <d v="2024-06-10T07:00:00"/>
        <d v="2017-02-15T14:30:00"/>
        <d v="2024-03-08T12:03:00"/>
        <d v="2021-02-08T11:23:00"/>
        <d v="2024-08-12T00:12:00"/>
        <d v="2019-05-31T05:15:00"/>
        <d v="2023-09-18T12:30:00"/>
        <d v="2019-11-19T11:22:00"/>
        <d v="2024-08-01T06:00:00"/>
        <d v="2023-02-08T11:55:00"/>
        <d v="2024-08-02T16:15:00"/>
        <d v="2010-10-22T11:34:00"/>
        <d v="2024-01-02T18:13:00"/>
        <d v="2008-11-26T14:18:00"/>
        <d v="2024-07-16T12:29:00"/>
        <d v="2011-01-05T16:16:00"/>
        <d v="2023-11-07T13:21:00"/>
        <d v="2020-08-19T11:59:00"/>
        <d v="2024-08-05T16:14:00"/>
        <d v="2021-02-04T05:43:00"/>
        <d v="2024-09-23T23:00:00"/>
        <d v="2011-07-18T06:15:00"/>
        <d v="2024-08-21T08:46:00"/>
        <d v="2015-01-15T20:04:00"/>
        <d v="2024-04-03T21:01:00"/>
        <d v="2022-08-24T18:27:00"/>
        <d v="2024-08-16T03:52:00"/>
        <d v="2022-06-13T16:57:00"/>
        <d v="2024-08-14T17:22:00"/>
        <d v="2021-08-18T14:03:00"/>
        <d v="2024-07-30T06:02:00"/>
        <d v="2019-12-04T20:48:00"/>
        <d v="2024-05-30T05:24:00"/>
        <d v="2018-07-26T20:17:00"/>
        <d v="2024-08-05T07:37:00"/>
        <d v="2022-01-04T18:03:00"/>
        <d v="2024-07-31T20:58:00"/>
        <d v="2020-01-24T09:37:00"/>
        <d v="2024-08-05T20:55:00"/>
        <d v="2013-08-15T02:10:00"/>
        <d v="2023-02-03T16:47:00"/>
        <d v="2020-04-02T08:10:00"/>
        <d v="2024-08-22T08:20:00"/>
        <d v="2019-06-04T16:03:00"/>
        <d v="2024-08-21T06:05:00"/>
        <d v="2009-03-03T10:56:00"/>
        <d v="2024-08-01T11:54:00"/>
        <d v="2011-04-07T14:37:00"/>
        <d v="2023-09-21T15:10:00"/>
        <d v="2001-04-06T03:49:00"/>
        <d v="2023-10-11T13:56:00"/>
        <d v="2015-02-17T16:35:00"/>
        <d v="2024-08-13T15:43:00"/>
        <d v="2007-03-16T05:46:00"/>
        <d v="2024-02-21T09:53:00"/>
        <d v="2013-01-22T10:29:00"/>
        <d v="2024-08-04T00:07:00"/>
        <d v="2008-03-17T17:44:00"/>
        <d v="2024-05-29T19:55:00"/>
        <d v="2013-10-23T10:44:00"/>
        <d v="2024-09-05T12:30:00"/>
        <d v="2003-01-31T10:45:00"/>
        <d v="2024-08-07T11:40:00"/>
        <d v="2004-12-14T16:48:00"/>
        <d v="2024-08-01T11:12:00"/>
        <d v="2008-04-08T06:23:00"/>
        <d v="2024-07-17T15:58:00"/>
        <d v="2008-10-02T11:00:00"/>
        <d v="2024-02-20T16:19:00"/>
        <d v="2007-04-26T23:07:00"/>
        <d v="2024-07-18T16:47:00"/>
        <d v="2007-08-19T23:10:00"/>
        <d v="2018-04-17T10:27:00"/>
        <d v="2007-03-01T20:38:00"/>
        <d v="2022-09-20T11:32:00"/>
        <d v="2004-11-23T04:07:00"/>
        <d v="2024-07-25T10:21:00"/>
        <d v="2005-12-23T17:03:00"/>
        <d v="2024-08-09T09:32:00"/>
        <d v="2006-12-02T12:25:00"/>
        <d v="2024-02-08T11:47:00"/>
        <d v="2004-10-06T06:04:00"/>
        <d v="2024-08-05T07:16:00"/>
        <d v="2011-11-22T08:31:00"/>
        <d v="2022-11-01T13:43:00"/>
        <d v="2016-02-10T09:32:00"/>
        <d v="2024-08-09T12:52:00"/>
        <d v="2004-12-24T09:01:00"/>
        <d v="2024-08-05T05:12:00"/>
        <d v="2021-01-21T04:01:00"/>
        <d v="2024-08-14T16:11:00"/>
        <d v="2014-03-31T14:42:00"/>
        <d v="2024-08-06T11:17:00"/>
        <d v="2020-10-23T10:06:00"/>
        <d v="2024-08-05T13:05:00"/>
        <d v="2021-04-26T09:48:00"/>
        <d v="2024-08-09T14:26:00"/>
        <d v="2018-09-17T16:12:00"/>
        <d v="2023-06-21T15:55:00"/>
        <d v="2016-10-31T15:27:00"/>
        <d v="2024-07-17T08:03:00"/>
        <d v="2020-10-29T10:44:00"/>
        <d v="2024-08-05T08:01:00"/>
        <d v="2009-03-08T01:59:00"/>
        <d v="2024-09-16T07:03:00"/>
        <d v="2018-08-15T12:51:00"/>
        <d v="2024-08-06T11:24:00"/>
        <d v="2020-09-11T14:51:00"/>
        <d v="2024-08-05T19:58:00"/>
        <d v="2023-12-14T16:15:00"/>
        <d v="2024-07-09T19:43:00"/>
        <d v="2019-02-12T12:58:00"/>
        <d v="2024-08-05T08:11:00"/>
        <d v="2022-03-14T10:56:00"/>
        <d v="2023-12-21T08:21:00"/>
        <d v="2021-10-21T16:14:00"/>
        <d v="2024-08-21T08:51:00"/>
        <d v="2021-03-23T06:37:00"/>
        <d v="2024-09-18T18:00:00"/>
        <d v="2022-03-14T11:10:00"/>
        <d v="2024-01-15T09:32:00"/>
        <d v="2020-01-16T14:19:00"/>
        <d v="2024-08-07T10:14:00"/>
        <d v="2008-06-23T14:24:00"/>
        <d v="2024-07-23T09:33:00"/>
        <d v="2008-01-21T20:48:00"/>
        <d v="2024-08-07T06:39:00"/>
        <d v="2010-07-08T10:44:00"/>
        <d v="2024-04-02T19:24:00"/>
        <d v="2019-08-15T07:20:00"/>
        <d v="2024-08-05T01:11:00"/>
        <d v="2007-07-20T14:00:00"/>
        <d v="2021-10-07T11:12:00"/>
        <d v="2010-07-08T10:41:00"/>
        <d v="2024-09-16T10:49:00"/>
        <d v="2022-06-09T06:31:00"/>
        <d v="2024-08-04T06:37:00"/>
        <d v="2020-09-02T05:37:00"/>
        <d v="2024-08-06T10:56:00"/>
        <d v="2020-10-20T16:49:00"/>
        <d v="2024-07-30T13:48:00"/>
        <d v="2021-02-01T04:49:00"/>
        <d v="2024-08-03T23:17:00"/>
        <d v="2021-04-30T17:15:00"/>
        <d v="2024-08-05T16:31:00"/>
        <d v="2010-05-18T10:55:00"/>
        <d v="2024-08-22T08:44:00"/>
        <d v="2021-03-04T20:48:00"/>
        <d v="2024-08-02T17:55:00"/>
        <d v="2021-02-17T10:56:00"/>
        <d v="2024-08-01T02:30:00"/>
        <d v="2020-04-14T14:56:00"/>
        <d v="2024-08-05T07:46:00"/>
        <d v="2020-04-06T12:23:00"/>
        <d v="2024-07-31T20:43:00"/>
        <d v="2019-11-14T14:54:00"/>
        <d v="2024-08-05T06:53:00"/>
        <d v="2019-07-01T15:49:00"/>
        <d v="2024-08-05T09:57:00"/>
        <d v="2019-11-08T02:13:00"/>
        <d v="2024-08-04T20:06:00"/>
        <d v="2018-07-13T19:54:00"/>
        <d v="2024-08-08T07:04:00"/>
        <d v="2021-01-25T07:29:00"/>
        <d v="2024-08-07T07:35:00"/>
        <d v="2021-01-14T11:14:00"/>
        <d v="2024-08-06T23:15:00"/>
        <d v="2019-10-14T15:28:00"/>
        <d v="2024-11-06T19:06:00"/>
        <d v="2019-09-11T11:48:00"/>
        <d v="2024-08-05T08:23:00"/>
        <d v="2019-11-05T13:13:00"/>
        <d v="2024-07-30T18:39:00"/>
        <d v="2021-01-28T19:15:00"/>
        <d v="2024-09-10T01:58:00"/>
        <d v="2022-03-08T15:47:00"/>
        <d v="2024-08-07T14:28:00"/>
        <d v="2022-04-07T19:51:00"/>
        <d v="2024-07-03T14:43:00"/>
        <d v="2021-02-03T09:45:00"/>
        <d v="2024-06-10T13:25:00"/>
        <d v="2017-02-27T13:13:00"/>
        <d v="2024-08-05T07:59:00"/>
        <d v="2020-12-14T22:39:00"/>
        <d v="2024-07-31T08:58:00"/>
        <d v="2019-03-18T15:06:00"/>
        <d v="2024-08-05T02:35:00"/>
        <d v="2007-05-22T09:55:00"/>
        <d v="2024-04-24T10:54:00"/>
        <d v="2020-11-19T03:09:00"/>
        <d v="2024-08-05T16:13:00"/>
        <d v="2011-09-12T06:12:00"/>
        <d v="2024-04-15T09:03:00"/>
        <d v="2020-04-22T15:25:00"/>
        <d v="2024-08-06T10:49:00"/>
        <d v="2016-11-07T17:29:00"/>
        <d v="2024-08-08T01:54:00"/>
        <d v="2019-07-19T03:44:00"/>
        <d v="2019-08-19T21:11:00"/>
        <d v="2024-08-05T07:28:00"/>
        <d v="2022-08-03T11:50:00"/>
        <d v="2024-08-01T09:26:00"/>
        <d v="2020-03-25T11:48:00"/>
        <d v="2024-03-25T06:44:00"/>
        <d v="2007-02-03T09:16:00"/>
        <d v="2024-08-23T07:46:00"/>
        <d v="2009-03-16T04:39:00"/>
        <d v="2022-09-30T06:19:00"/>
        <d v="2021-06-23T14:44:00"/>
        <d v="2024-08-06T07:50:00"/>
        <d v="2017-12-01T17:59:00"/>
        <d v="2024-08-06T12:39:00"/>
        <d v="2021-02-02T08:41:00"/>
        <d v="2024-08-06T20:55:00"/>
        <d v="2010-05-19T15:16:00"/>
        <d v="2024-08-06T17:17:00"/>
        <d v="2022-05-13T17:48:00"/>
        <d v="2024-08-07T19:19:00"/>
        <d v="2020-09-23T05:17:00"/>
        <d v="2024-08-20T13:46:00"/>
        <d v="2017-06-07T21:45:00"/>
        <d v="2024-09-13T03:05:00"/>
        <d v="2021-05-12T09:19:00"/>
        <d v="2024-08-02T12:55:00"/>
        <d v="2005-04-20T06:56:00"/>
        <d v="2024-08-01T09:41:00"/>
        <d v="2011-09-21T14:09:00"/>
        <d v="2023-07-07T12:35:00"/>
        <d v="2008-02-27T20:07:00"/>
        <d v="2024-08-06T00:02:00"/>
        <d v="2019-03-26T15:10:00"/>
        <d v="2024-08-06T10:57:00"/>
        <d v="2022-02-16T17:18:00"/>
        <d v="2024-08-13T15:42:00"/>
        <d v="2022-09-09T08:26:00"/>
        <d v="2023-05-23T18:39:00"/>
        <d v="2021-08-27T05:34:00"/>
        <d v="2020-05-11T12:37:00"/>
        <d v="2024-07-31T19:36:00"/>
        <d v="2012-06-22T07:15:00"/>
        <d v="2024-08-01T10:01:00"/>
        <d v="2024-05-01T02:55:00"/>
        <d v="2019-03-13T11:16:00"/>
        <d v="2024-08-07T09:42:00"/>
        <d v="2018-05-28T17:56:00"/>
        <d v="2024-08-01T12:16:00"/>
        <d v="2020-01-28T05:17:00"/>
        <d v="2024-08-06T15:41:00"/>
        <d v="2024-01-23T17:36:00"/>
        <d v="2024-08-07T10:15:00"/>
        <d v="2020-09-16T13:40:00"/>
        <d v="2024-08-12T01:35:00"/>
        <d v="2020-09-28T11:20:00"/>
        <d v="2024-07-18T20:24:00"/>
        <d v="2024-10-03T14:09:00"/>
        <d v="2015-04-28T06:12:00"/>
        <d v="2024-07-30T09:28:00"/>
        <d v="2021-02-12T09:48:00"/>
        <d v="2024-07-30T19:19:00"/>
        <d v="2014-09-11T12:28:00"/>
        <d v="2024-08-07T05:35:00"/>
        <d v="2017-01-09T02:30:00"/>
        <d v="2024-08-02T20:19:00"/>
        <d v="2023-04-18T10:54:00"/>
        <d v="2024-01-24T07:05:00"/>
        <d v="2019-09-19T15:12:00"/>
        <d v="2024-08-05T10:41:00"/>
        <d v="2023-06-12T19:41:00"/>
        <d v="2024-08-07T13:41:00"/>
        <d v="2020-10-29T14:36:00"/>
        <d v="2024-08-21T17:48:00"/>
        <d v="2006-09-05T13:15:00"/>
        <d v="2021-05-13T09:32:00"/>
        <d v="2011-03-29T21:58:00"/>
        <d v="2024-07-30T10:27:00"/>
        <d v="2009-08-05T16:20:00"/>
        <d v="2024-07-31T10:23:00"/>
        <d v="2021-08-18T15:14:00"/>
        <d v="2024-08-07T19:36:00"/>
        <d v="2020-10-30T07:01:00"/>
        <d v="2024-07-30T07:40:00"/>
        <d v="2021-01-25T14:59:00"/>
        <d v="2024-08-07T11:47:00"/>
        <d v="2020-02-04T00:03:00"/>
        <d v="2024-08-05T21:30:00"/>
        <d v="2022-03-11T10:55:00"/>
        <d v="2024-08-07T06:34:00"/>
        <d v="2020-07-22T17:13:00"/>
        <d v="2024-08-21T16:29:00"/>
        <d v="2021-02-05T15:48:00"/>
        <d v="2024-08-05T14:38:00"/>
        <d v="2020-10-29T09:49:00"/>
        <d v="2024-08-07T07:07:00"/>
        <d v="2018-02-14T11:18:00"/>
        <d v="2023-12-08T03:12:00"/>
        <d v="2021-02-22T07:00:00"/>
        <d v="2024-02-22T09:57:00"/>
        <d v="2023-07-17T19:37:00"/>
        <d v="2020-07-15T10:49:00"/>
        <d v="2013-05-05T02:51:00"/>
        <d v="2024-08-07T06:20:00"/>
        <d v="2016-10-10T09:43:00"/>
        <d v="2024-08-06T07:11:00"/>
        <d v="2018-01-26T03:49:00"/>
        <d v="2024-08-01T06:36:00"/>
        <d v="2020-04-07T09:44:00"/>
        <d v="2024-08-05T12:46:00"/>
        <d v="2012-02-29T14:31:00"/>
        <d v="2024-08-02T22:37:00"/>
        <d v="2022-05-08T10:05:00"/>
        <d v="2024-08-05T08:36:00"/>
        <d v="2023-12-05T17:18:00"/>
        <d v="2024-09-19T09:16:00"/>
        <d v="2022-05-05T14:23:00"/>
        <d v="2017-09-12T14:06:00"/>
        <d v="2024-08-26T16:52:00"/>
        <d v="2008-06-02T09:35:00"/>
        <d v="2024-08-12T13:25:00"/>
        <d v="2011-11-15T14:26:00"/>
        <d v="2024-08-19T15:30:00"/>
        <d v="2017-04-27T18:38:00"/>
        <d v="2024-06-13T17:50:00"/>
        <d v="2016-03-24T17:50:00"/>
        <d v="2023-11-02T12:58:00"/>
        <d v="2010-01-26T13:23:00"/>
        <d v="2024-08-08T09:37:00"/>
        <d v="2016-10-17T13:21:00"/>
        <d v="2024-02-25T22:26:00"/>
        <d v="2008-12-18T05:22:00"/>
        <d v="2024-08-07T11:41:00"/>
        <d v="2014-11-14T04:33:00"/>
        <d v="2024-08-12T15:21:00"/>
        <d v="2016-06-23T16:15:00"/>
        <d v="2023-12-18T12:57:00"/>
        <d v="2017-05-24T05:51:00"/>
        <d v="2024-06-27T14:00:00"/>
        <d v="2016-09-22T12:13:00"/>
        <d v="2023-12-13T09:53:00"/>
        <d v="2017-12-01T09:11:00"/>
        <d v="2024-09-26T12:28:00"/>
        <d v="2020-10-13T14:49:00"/>
        <d v="2024-08-05T19:20:00"/>
        <d v="2013-05-09T08:17:00"/>
        <d v="2024-07-02T06:54:00"/>
        <d v="2013-10-10T15:33:00"/>
        <d v="2024-06-13T11:02:00"/>
        <d v="2021-02-02T08:28:00"/>
        <d v="2024-08-05T19:53:00"/>
        <d v="2020-06-22T14:36:00"/>
        <d v="2024-08-01T16:39:00"/>
        <d v="2008-06-04T13:48:00"/>
        <d v="2024-09-04T13:59:00"/>
        <d v="2018-04-06T12:03:00" u="1"/>
        <d v="2021-02-22T17:24:00" u="1"/>
        <d v="2009-09-02T11:09:00" u="1"/>
        <d v="2016-08-29T11:57:00" u="1"/>
        <d v="2019-10-31T12:37:00" u="1"/>
        <d v="2020-10-22T10:42:00" u="1"/>
        <d v="2018-08-28T22:44:00" u="1"/>
        <d v="2022-06-29T11:45:00" u="1"/>
        <d v="2016-05-31T09:50:00" u="1"/>
        <d v="2022-03-23T11:28:00" u="1"/>
        <d v="2020-12-01T08:07:00" u="1"/>
        <d v="2021-02-18T08:05:00" u="1"/>
        <d v="2014-05-13T13:12:00" u="1"/>
        <d v="2016-03-04T14:23:00" u="1"/>
        <d v="2015-02-26T15:23:00" u="1"/>
        <d v="2016-10-04T14:30:00" u="1"/>
        <d v="2017-01-05T11:50:00" u="1"/>
        <d v="2022-07-14T14:25:00" u="1"/>
        <d v="2020-04-29T11:53:00" u="1"/>
        <d v="2021-08-11T13:47:00" u="1"/>
        <d v="2010-01-04T16:53:00" u="1"/>
        <d v="2010-02-08T08:28:00" u="1"/>
        <d v="2012-09-28T15:48:00" u="1"/>
        <d v="2014-08-25T12:03:00" u="1"/>
        <d v="2013-02-06T14:59:00" u="1"/>
        <d v="2016-06-22T11:41:00" u="1"/>
        <d v="2019-04-17T10:15:00" u="1"/>
        <d v="2019-09-05T14:20:00" u="1"/>
        <d v="2014-04-01T02:09:00" u="1"/>
        <d v="2014-09-30T18:27:00" u="1"/>
        <d v="2012-10-23T11:22:00" u="1"/>
        <d v="2014-04-15T10:50:00" u="1"/>
        <d v="2016-06-09T13:19:00" u="1"/>
        <d v="2016-07-13T13:10:00" u="1"/>
        <d v="2017-08-29T11:41:00" u="1"/>
        <d v="2021-08-10T17:24:00" u="1"/>
        <d v="2017-06-26T00:00:00" u="1"/>
        <d v="2019-12-02T10:38:00" u="1"/>
        <d v="2015-12-03T09:50:00" u="1"/>
        <d v="2017-10-02T12:33:00" u="1"/>
        <d v="2015-04-09T09:06:00" u="1"/>
        <d v="2015-06-02T11:33:00" u="1"/>
        <d v="2013-09-26T22:07:00" u="1"/>
        <d v="2016-06-22T11:37:00" u="1"/>
        <d v="2010-09-02T09:25:00" u="1"/>
        <d v="2017-08-24T12:08:00" u="1"/>
        <d v="2019-07-15T12:08:00" u="1"/>
        <d v="2020-04-06T10:59:00" u="1"/>
        <d v="2013-01-07T16:35:00" u="1"/>
        <d v="2017-11-13T12:38:00" u="1"/>
        <d v="2011-03-10T12:51:00" u="1"/>
        <d v="2017-11-23T10:36:00" u="1"/>
        <d v="2009-11-13T14:24:00" u="1"/>
        <d v="2011-08-08T13:55:00" u="1"/>
        <d v="2016-07-08T15:36:00" u="1"/>
        <d v="2016-11-07T16:15:00" u="1"/>
        <d v="2010-08-19T12:02:00" u="1"/>
        <d v="2012-06-16T00:28:00" u="1"/>
        <d v="2016-09-23T08:32:00" u="1"/>
        <d v="2010-11-30T14:55:00" u="1"/>
        <d v="2011-11-10T10:22:00" u="1"/>
        <d v="2009-11-19T15:18:00" u="1"/>
        <d v="2012-10-29T14:34:00" u="1"/>
        <d v="2017-02-20T11:40:00" u="1"/>
        <d v="2018-07-11T09:26:00" u="1"/>
        <d v="2016-11-16T13:35:00" u="1"/>
        <d v="2017-07-08T11:38:00" u="1"/>
        <d v="2019-05-22T11:18:00" u="1"/>
        <d v="2019-05-22T15:29:00" u="1"/>
        <d v="2010-04-12T15:07:00" u="1"/>
        <d v="2010-05-26T12:53:00" u="1"/>
        <d v="2011-06-21T08:18:00" u="1"/>
        <d v="2009-08-26T08:54:00" u="1"/>
        <d v="2012-01-31T09:59:00" u="1"/>
        <d v="2012-09-14T17:15:00" u="1"/>
        <d v="2018-10-08T11:52:00" u="1"/>
        <d v="2018-12-05T14:23:00" u="1"/>
        <d v="2017-02-16T09:44:00" u="1"/>
        <d v="2017-09-11T11:18:00" u="1"/>
        <d v="2012-12-17T10:07:00" u="1"/>
        <d v="2014-07-18T10:35:00" u="1"/>
        <d v="2016-09-22T15:32:00" u="1"/>
        <d v="2019-09-10T15:56:00" u="1"/>
        <d v="2008-11-26T12:26:00" u="1"/>
        <d v="2011-11-02T11:54:00" u="1"/>
        <d v="2021-09-20T10:21:00" u="1"/>
        <d v="2008-11-27T12:41:00" u="1"/>
        <d v="2012-07-15T18:48:00" u="1"/>
        <d v="2008-06-05T13:45:00" u="1"/>
        <d v="2010-08-31T10:31:00" u="1"/>
        <d v="2011-05-12T13:29:00" u="1"/>
        <d v="2013-12-04T10:34:00" u="1"/>
        <d v="2011-05-30T13:04:00" u="1"/>
        <d v="2011-08-25T08:56:00" u="1"/>
        <d v="2011-06-03T20:04:00" u="1"/>
        <d v="2011-07-19T10:55:00" u="1"/>
        <d v="2013-12-04T10:32:00" u="1"/>
        <d v="2011-08-26T15:00:00" u="1"/>
        <d v="2011-05-31T10:56:00" u="1"/>
        <d v="2012-11-30T11:24:00" u="1"/>
        <d v="2016-10-25T15:19:00" u="1"/>
        <d v="2017-06-05T13:22:00" u="1"/>
        <d v="2017-04-05T13:26:00" u="1"/>
        <d v="2018-04-12T08:19:00" u="1"/>
        <d v="2018-08-27T09:32:00" u="1"/>
        <d v="2020-06-16T15:07:00" u="1"/>
        <d v="2015-01-20T16:53:00" u="1"/>
        <d v="2015-08-20T13:42:00" u="1"/>
        <d v="2016-04-04T13:21:00" u="1"/>
        <d v="2016-06-02T08:34:00" u="1"/>
        <d v="2015-11-13T11:15:00" u="1"/>
        <d v="2016-06-10T13:37:00" u="1"/>
        <d v="2017-03-23T09:20:00" u="1"/>
        <d v="2017-11-20T06:54:00" u="1"/>
        <d v="2010-01-12T09:07:00" u="1"/>
        <d v="2015-04-03T08:48:00" u="1"/>
        <d v="2017-11-20T10:23:00" u="1"/>
        <d v="2019-09-04T11:53:00" u="1"/>
        <d v="2018-11-21T11:08:00" u="1"/>
        <d v="2013-10-16T16:52:00" u="1"/>
        <d v="2010-11-26T10:42:00" u="1"/>
        <d v="2011-08-17T14:57:00" u="1"/>
        <d v="2019-04-05T10:46:00" u="1"/>
        <d v="2013-04-08T11:05:00" u="1"/>
        <d v="2013-07-08T22:14:00" u="1"/>
        <d v="2014-01-31T12:15:00" u="1"/>
        <d v="2014-07-31T08:37:00" u="1"/>
        <d v="2017-07-28T20:03:00" u="1"/>
        <d v="2018-09-10T09:15:00" u="1"/>
        <d v="2010-09-27T10:21:00" u="1"/>
        <d v="2012-06-19T15:21:00" u="1"/>
        <d v="2013-08-21T12:58:00" u="1"/>
        <d v="2015-07-20T12:02:00" u="1"/>
        <d v="2011-05-20T15:57:00" u="1"/>
        <d v="2012-09-04T10:50:00" u="1"/>
        <d v="2012-09-11T11:25:00" u="1"/>
        <d v="2013-01-02T16:49:00" u="1"/>
        <d v="2010-09-09T16:24:00" u="1"/>
        <d v="2013-05-29T10:21:00" u="1"/>
        <d v="2011-12-02T14:56:00" u="1"/>
        <d v="2013-08-21T12:50:00" u="1"/>
        <d v="2010-10-14T12:24:00" u="1"/>
        <d v="2011-06-02T12:41:00" u="1"/>
        <d v="2011-04-12T15:13:00" u="1"/>
        <d v="2011-05-16T10:11:00" u="1"/>
        <d v="2019-06-17T17:23:00" u="1"/>
        <d v="2023-08-01T10:07:00" u="1"/>
        <d v="2009-08-12T10:43:00" u="1"/>
        <d v="2011-03-24T12:34:00" u="1"/>
        <d v="2009-09-14T13:58:00" u="1"/>
        <d v="2011-08-08T14:03:00" u="1"/>
        <d v="2014-10-01T15:08:00" u="1"/>
        <d v="2017-08-30T10:45:00" u="1"/>
        <d v="2012-07-03T11:19:00" u="1"/>
        <d v="2012-10-31T13:24:00" u="1"/>
        <d v="2012-03-27T12:20:00" u="1"/>
        <d v="2012-10-29T08:26:00" u="1"/>
        <d v="2012-05-23T13:54:00" u="1"/>
        <d v="2012-08-09T09:26:00" u="1"/>
        <d v="2012-04-18T09:40:00" u="1"/>
        <d v="2012-11-05T11:28:00" u="1"/>
        <d v="2012-03-19T11:31:00" u="1"/>
        <d v="2012-10-29T08:21:00" u="1"/>
        <d v="2011-09-16T16:23:00" u="1"/>
        <d v="2012-11-07T17:31:00" u="1"/>
        <d v="2010-05-24T19:03:00" u="1"/>
        <d v="2013-09-23T14:03:00" u="1"/>
        <d v="2015-09-10T08:53:00" u="1"/>
        <d v="2017-03-13T12:30:00" u="1"/>
        <d v="2010-05-13T16:10:00" u="1"/>
        <d v="2015-06-30T20:00:00" u="1"/>
        <d v="2010-06-28T16:18:00" u="1"/>
        <d v="2013-10-02T11:06:00" u="1"/>
        <d v="2010-06-07T09:04:00" u="1"/>
        <d v="2013-10-14T20:47:00" u="1"/>
        <d v="2010-06-24T10:10:00" u="1"/>
        <d v="2011-06-30T08:47:00" u="1"/>
        <d v="2011-11-21T10:32:00" u="1"/>
        <d v="2015-05-28T14:04:00" u="1"/>
        <d v="2011-10-03T16:46:00" u="1"/>
        <d v="2012-12-05T16:49:00" u="1"/>
        <d v="2010-08-17T12:10:00" u="1"/>
        <d v="2012-08-02T11:18:00" u="1"/>
        <d v="2010-11-05T10:21:00" u="1"/>
        <d v="2012-07-26T11:29:00" u="1"/>
        <d v="2015-10-23T14:15:00" u="1"/>
        <d v="2016-04-14T15:19:00" u="1"/>
        <d v="2017-03-21T13:43:00" u="1"/>
        <d v="2021-05-05T14:30:00" u="1"/>
        <d v="2014-08-08T10:04:00" u="1"/>
        <d v="2016-07-06T16:04:00" u="1"/>
        <d v="2014-10-16T14:14:00" u="1"/>
        <d v="2020-02-18T10:37:00" u="1"/>
        <d v="2015-12-07T10:33:00" u="1"/>
        <d v="2017-04-28T10:56:00" u="1"/>
        <d v="2014-01-29T13:16:00" u="1"/>
        <d v="2014-03-27T08:44:00" u="1"/>
        <d v="2010-10-13T11:00:00" u="1"/>
        <d v="2012-01-30T00:23:00" u="1"/>
        <d v="2011-09-28T10:09:00" u="1"/>
        <d v="2012-05-11T13:19:00" u="1"/>
        <d v="2011-09-26T21:14:00" u="1"/>
        <d v="2011-10-29T20:09:00" u="1"/>
        <d v="2015-02-17T14:39:00" u="1"/>
        <d v="2017-03-16T13:29:00" u="1"/>
        <d v="2011-08-03T16:15:00" u="1"/>
        <d v="2014-08-08T16:33:00" u="1"/>
        <d v="2015-02-23T10:29:00" u="1"/>
        <d v="2015-06-01T09:17:00" u="1"/>
        <d v="2019-10-25T15:04:00" u="1"/>
        <d v="2012-07-04T09:19:00" u="1"/>
        <d v="2018-04-26T09:09:00" u="1"/>
        <d v="2019-11-03T16:09:00" u="1"/>
        <d v="2019-12-23T08:30:00" u="1"/>
        <d v="2020-05-20T11:57:00" u="1"/>
        <d v="2020-07-13T14:11:00" u="1"/>
        <d v="2020-05-04T15:13:00" u="1"/>
        <d v="2020-05-11T19:18:00" u="1"/>
        <d v="2017-07-04T12:53:00" u="1"/>
        <d v="2017-09-04T12:58:00" u="1"/>
        <d v="2016-08-31T13:07:00" u="1"/>
        <d v="2017-08-11T15:31:00" u="1"/>
        <d v="2016-09-28T10:06:00" u="1"/>
        <d v="2017-05-17T13:04:00" u="1"/>
        <d v="2011-06-20T20:14:00" u="1"/>
        <d v="2013-12-04T10:33:00" u="1"/>
        <d v="2013-03-15T15:18:00" u="1"/>
        <d v="2014-11-06T14:40:00" u="1"/>
        <d v="2011-09-06T18:06:00" u="1"/>
        <d v="2012-07-24T09:59:00" u="1"/>
        <d v="2013-08-01T16:25:00" u="1"/>
        <d v="2019-03-12T10:07:00" u="1"/>
        <d v="2013-09-27T14:08:00" u="1"/>
        <d v="2016-01-25T10:48:00" u="1"/>
        <d v="2012-09-28T13:57:00" u="1"/>
        <d v="2014-06-02T13:52:00" u="1"/>
        <d v="2011-03-24T13:05:00" u="1"/>
        <d v="2011-09-06T12:37:00" u="1"/>
        <d v="2014-04-09T13:25:00" u="1"/>
        <d v="2016-10-04T14:32:00" u="1"/>
        <d v="2012-07-02T12:45:00" u="1"/>
        <d v="2011-09-15T11:14:00" u="1"/>
        <d v="2018-01-05T17:58:00" u="1"/>
        <d v="2018-01-17T23:09:00" u="1"/>
        <d v="2010-08-04T08:26:00" u="1"/>
        <d v="2013-01-10T11:26:00" u="1"/>
        <d v="2010-09-06T15:42:00" u="1"/>
        <d v="2011-05-16T15:59:00" u="1"/>
        <d v="2011-11-04T11:58:00" u="1"/>
        <d v="2013-09-24T08:59:00" u="1"/>
        <d v="2013-03-26T14:12:00" u="1"/>
        <d v="2011-04-14T14:54:00" u="1"/>
        <d v="2010-09-30T10:50:00" u="1"/>
        <d v="2013-01-21T11:46:00" u="1"/>
        <d v="2010-04-15T14:25:00" u="1"/>
        <d v="2012-08-06T15:14:00" u="1"/>
        <d v="2010-09-09T16:06:00" u="1"/>
        <d v="2014-11-17T16:56:00" u="1"/>
        <d v="2012-01-27T15:56:00" u="1"/>
        <d v="2013-03-28T18:42:00" u="1"/>
        <d v="2011-01-31T16:42:00" u="1"/>
        <d v="2013-03-13T18:06:00" u="1"/>
        <d v="2012-01-18T14:14:00" u="1"/>
        <d v="2012-08-31T11:21:00" u="1"/>
        <d v="2010-05-26T16:18:00" u="1"/>
        <d v="2010-11-22T11:02:00" u="1"/>
        <d v="2011-07-13T13:29:00" u="1"/>
        <d v="2011-07-04T13:08:00" u="1"/>
        <d v="2011-07-20T15:34:00" u="1"/>
        <d v="2010-06-10T14:55:00" u="1"/>
        <d v="2010-11-16T12:53:00" u="1"/>
        <d v="2010-06-14T15:28:00" u="1"/>
        <d v="2011-09-06T15:34:00" u="1"/>
        <d v="2010-11-22T14:50:00" u="1"/>
        <d v="2011-04-08T14:54:00" u="1"/>
        <d v="2010-04-01T14:10:00" u="1"/>
        <d v="2010-08-05T14:26:00" u="1"/>
        <d v="2010-09-09T12:22:00" u="1"/>
        <d v="2011-10-12T11:58:00" u="1"/>
        <d v="2012-07-02T09:38:00" u="1"/>
        <d v="2015-03-26T14:30:00" u="1"/>
        <d v="2011-01-04T12:44:00" u="1"/>
        <d v="2011-07-04T10:54:00" u="1"/>
        <d v="2011-06-01T16:23:00" u="1"/>
        <d v="2010-08-03T12:31:00" u="1"/>
        <d v="2010-07-13T08:10:00" u="1"/>
        <d v="2010-08-27T07:59:00" u="1"/>
        <d v="2011-01-21T12:17:00" u="1"/>
        <d v="2013-09-24T08:58:00" u="1"/>
        <d v="2013-01-21T11:50:00" u="1"/>
        <d v="2011-03-31T17:09:00" u="1"/>
        <d v="2011-07-29T13:53:00" u="1"/>
        <d v="2013-01-21T11:40:00" u="1"/>
        <d v="2010-05-27T13:03:00" u="1"/>
        <d v="2011-02-01T09:11:00" u="1"/>
        <d v="2010-05-27T11:33:00" u="1"/>
        <d v="2010-07-05T10:37:00" u="1"/>
        <d v="2012-06-25T11:12:00" u="1"/>
        <d v="2010-11-23T14:13:00" u="1"/>
        <d v="2016-05-31T11:36:00" u="1"/>
        <d v="2011-11-18T12:18:00" u="1"/>
        <d v="2013-03-27T16:15:00" u="1"/>
        <d v="2014-06-06T14:36:00" u="1"/>
        <d v="2020-08-26T15:48:00" u="1"/>
        <d v="2021-05-10T15:56:00" u="1"/>
        <d v="2011-06-01T12:33:00" u="1"/>
        <d v="2013-08-01T17:31:00" u="1"/>
        <d v="2016-05-16T13:56:00" u="1"/>
        <d v="2016-11-14T13:19:00" u="1"/>
        <d v="2018-01-25T11:44:00" u="1"/>
        <d v="2019-11-12T13:39:00" u="1"/>
        <d v="2013-10-30T09:19:00" u="1"/>
        <d v="2014-03-18T15:32:00" u="1"/>
        <d v="2013-01-08T13:46:00" u="1"/>
        <d v="2015-06-24T01:20:00" u="1"/>
        <d v="2016-10-20T20:10:00" u="1"/>
        <d v="2010-08-16T14:46:00" u="1"/>
        <d v="2011-03-24T12:37:00" u="1"/>
        <d v="2010-08-13T17:44:00" u="1"/>
        <d v="2011-09-30T11:14:00" u="1"/>
        <d v="2011-06-27T18:21:00" u="1"/>
        <d v="2010-05-17T17:57:00" u="1"/>
        <d v="2011-09-06T15:21:00" u="1"/>
        <d v="2010-07-15T12:20:00" u="1"/>
        <d v="2015-06-26T12:13:00" u="1"/>
        <d v="2013-06-19T12:19:00" u="1"/>
        <d v="2015-01-23T18:05:00" u="1"/>
        <d v="2012-08-29T10:03:00" u="1"/>
        <d v="2011-10-05T13:13:00" u="1"/>
        <d v="2013-07-18T14:18:00" u="1"/>
        <d v="2012-03-20T10:32:00" u="1"/>
        <d v="2013-06-19T11:03:00" u="1"/>
        <d v="2012-06-22T09:57:00" u="1"/>
        <d v="2013-06-19T11:26:00" u="1"/>
        <d v="2011-04-19T11:26:00" u="1"/>
        <d v="2012-11-27T11:55:00" u="1"/>
        <d v="2015-01-16T11:25:00" u="1"/>
        <d v="2017-11-09T10:51:00" u="1"/>
        <d v="2014-10-27T11:15:00" u="1"/>
        <d v="2016-08-12T13:41:00" u="1"/>
        <d v="2015-06-26T10:41:00" u="1"/>
        <d v="2016-08-12T13:39:00" u="1"/>
        <d v="2015-07-07T09:28:00" u="1"/>
        <d v="2016-10-04T14:33:00" u="1"/>
        <d v="2015-09-30T11:34:00" u="1"/>
        <d v="2017-06-19T08:24:00" u="1"/>
        <d v="2011-04-04T13:27:00" u="1"/>
        <d v="2012-06-11T12:50:00" u="1"/>
        <d v="2010-12-06T14:53:00" u="1"/>
        <d v="2012-03-06T15:19:00" u="1"/>
        <d v="2014-12-15T08:17:00" u="1"/>
        <d v="2017-03-06T09:56:00" u="1"/>
        <d v="2016-03-02T13:50:00" u="1"/>
        <d v="2017-04-18T11:19:00" u="1"/>
        <d v="2018-07-25T17:16:00" u="1"/>
        <d v="2023-03-07T12:44:00" u="1"/>
        <d v="2018-07-24T14:23:00" u="1"/>
        <d v="2019-06-02T16:03:00" u="1"/>
        <d v="2019-02-01T16:46:00" u="1"/>
        <d v="2019-12-04T13:45:00" u="1"/>
        <d v="2009-09-28T14:00:00" u="1"/>
        <d v="2011-07-18T13:43:00" u="1"/>
        <d v="2017-01-10T09:37:00" u="1"/>
        <d v="2017-02-08T09:31:00" u="1"/>
        <d v="2009-03-13T11:51:00" u="1"/>
        <d v="2011-06-15T14:22:00" u="1"/>
        <d v="2015-04-02T09:01:00" u="1"/>
        <d v="2017-02-13T14:20:00" u="1"/>
        <d v="2016-12-13T13:03:00" u="1"/>
        <d v="2017-06-07T16:43:00" u="1"/>
        <d v="2009-11-06T12:09:00" u="1"/>
        <d v="2011-08-09T11:22:00" u="1"/>
        <d v="2019-11-29T07:16:00" u="1"/>
        <d v="2021-12-01T13:13:00" u="1"/>
        <d v="2016-10-25T14:48:00" u="1"/>
        <d v="2018-08-27T11:40:00" u="1"/>
        <d v="2016-06-22T11:27:00" u="1"/>
        <d v="2016-08-01T14:44:00" u="1"/>
        <d v="2018-03-01T10:47:00" u="1"/>
        <d v="2018-04-18T09:22:00" u="1"/>
        <d v="2015-07-20T15:12:00" u="1"/>
        <d v="2014-04-24T12:56:00" u="1"/>
        <d v="2012-07-26T14:37:00" u="1"/>
        <d v="2016-07-08T14:10:00" u="1"/>
        <d v="2010-08-24T10:58:00" u="1"/>
        <d v="2013-12-06T09:22:00" u="1"/>
        <d v="2010-12-13T14:33:00" u="1"/>
        <d v="2011-01-11T10:25:00" u="1"/>
        <d v="2013-10-31T12:28:00" u="1"/>
        <d v="2019-02-27T14:37:00" u="1"/>
        <d v="2011-09-26T18:26:00" u="1"/>
        <d v="2018-11-26T11:00:00" u="1"/>
        <d v="2019-09-10T08:30:00" u="1"/>
        <d v="2016-10-10T17:26:00" u="1"/>
        <d v="2018-10-23T17:09:00" u="1"/>
        <d v="2016-07-29T14:31:00" u="1"/>
        <d v="2017-11-24T16:00:00" u="1"/>
        <d v="2011-04-19T11:51:00" u="1"/>
        <d v="2014-12-16T13:29:00" u="1"/>
        <d v="2017-07-21T10:34:00" u="1"/>
        <d v="2018-10-16T09:49:00" u="1"/>
        <d v="2010-05-05T09:45:00" u="1"/>
        <d v="2012-11-07T11:39:00" u="1"/>
        <d v="2009-03-02T16:00:00" u="1"/>
        <d v="2014-04-15T10:16:00" u="1"/>
        <d v="2013-01-02T10:18:00" u="1"/>
        <d v="2011-05-31T12:44:00" u="1"/>
        <d v="2010-11-15T09:33:00" u="1"/>
        <d v="2012-06-04T09:43:00" u="1"/>
        <d v="2010-11-16T08:42:00" u="1"/>
        <d v="2014-12-04T11:02:00" u="1"/>
        <d v="2009-02-17T15:19:00" u="1"/>
        <d v="2012-06-25T08:32:00" u="1"/>
        <d v="2009-02-24T12:35:00" u="1"/>
        <d v="2013-05-10T09:26:00" u="1"/>
        <d v="2009-03-05T12:45:00" u="1"/>
        <d v="2014-04-15T16:23:00" u="1"/>
        <d v="2011-09-05T12:04:00" u="1"/>
        <d v="2013-05-10T12:55:00" u="1"/>
        <d v="2009-02-20T16:11:00" u="1"/>
        <d v="2015-03-31T20:48:00" u="1"/>
        <d v="2013-05-10T09:22:00" u="1"/>
        <d v="2009-03-11T10:13:00" u="1"/>
        <d v="2009-02-20T12:49:00" u="1"/>
        <d v="2014-03-31T13:51:00" u="1"/>
        <d v="2016-09-01T09:59:00" u="1"/>
        <d v="2016-12-29T13:20:00" u="1"/>
        <d v="2010-01-29T15:09:00" u="1"/>
        <d v="2010-12-06T09:27:00" u="1"/>
        <d v="2010-07-26T14:48:00" u="1"/>
        <d v="2010-10-25T09:20:00" u="1"/>
        <d v="2014-10-21T15:03:00" u="1"/>
        <d v="2015-09-23T18:17:00" u="1"/>
        <d v="2009-12-17T11:16:00" u="1"/>
        <d v="2010-12-04T13:59:00" u="1"/>
        <d v="2019-09-16T08:21:00" u="1"/>
        <d v="2020-12-04T12:28:00" u="1"/>
        <d v="2018-06-20T15:38:00" u="1"/>
        <d v="2019-10-25T08:32:00" u="1"/>
        <d v="2017-06-07T09:14:00" u="1"/>
        <d v="2019-05-10T10:37:00" u="1"/>
        <d v="2018-08-20T16:14:00" u="1"/>
        <d v="2019-11-26T11:39:00" u="1"/>
        <d v="2016-04-20T08:46:00" u="1"/>
        <d v="2017-10-09T11:23:00" u="1"/>
        <d v="2014-08-27T09:34:00" u="1"/>
        <d v="2016-04-05T11:05:00" u="1"/>
        <d v="2009-02-11T15:08:00" u="1"/>
        <d v="2010-05-31T12:08:00" u="1"/>
        <d v="2014-12-11T14:39:00" u="1"/>
        <d v="2019-07-04T09:39:00" u="1"/>
        <d v="2017-04-24T14:41:00" u="1"/>
        <d v="2019-11-04T09:45:00" u="1"/>
        <d v="2011-06-27T18:22:00" u="1"/>
        <d v="2010-02-23T12:49:00" u="1"/>
        <d v="2011-03-09T10:48:00" u="1"/>
        <d v="2011-04-12T15:35:00" u="1"/>
        <d v="2014-11-06T14:42:00" u="1"/>
        <d v="2013-03-27T16:11:00" u="1"/>
        <d v="2017-04-04T16:24:00" u="1"/>
        <d v="2019-01-03T07:32:00" u="1"/>
        <d v="2018-11-08T08:09:00" u="1"/>
        <d v="2018-11-13T21:02:00" u="1"/>
        <d v="2016-11-22T09:36:00" u="1"/>
        <d v="2017-11-08T19:10:00" u="1"/>
        <d v="2009-12-02T10:27:00" u="1"/>
        <d v="2013-07-15T11:22:00" u="1"/>
        <d v="2014-08-22T10:33:00" u="1"/>
        <d v="2015-01-30T13:53:00" u="1"/>
        <d v="2012-10-30T20:58:00" u="1"/>
        <d v="2008-06-05T13:27:00" u="1"/>
        <d v="2009-07-29T15:17:00" u="1"/>
        <d v="2011-06-30T11:24:00" u="1"/>
        <d v="2012-11-30T15:45:00" u="1"/>
        <d v="2009-07-03T11:26:00" u="1"/>
        <d v="2011-06-30T16:44:00" u="1"/>
        <d v="2012-04-23T13:26:00" u="1"/>
        <d v="2016-11-18T13:52:00" u="1"/>
        <d v="2016-12-01T10:01:00" u="1"/>
        <d v="2016-06-15T16:48:00" u="1"/>
        <d v="2016-10-19T11:20:00" u="1"/>
        <d v="2014-03-20T19:56:00" u="1"/>
        <d v="2022-06-23T21:27:00" u="1"/>
        <d v="2011-09-05T16:50:00" u="1"/>
        <d v="2012-08-31T12:29:00" u="1"/>
        <d v="2010-06-30T12:40:00" u="1"/>
        <d v="2009-08-13T11:51:00" u="1"/>
        <d v="2016-11-10T12:17:00" u="1"/>
        <d v="2017-01-11T10:37:00" u="1"/>
        <d v="2019-03-14T13:02:00" u="1"/>
        <d v="2016-09-01T15:56:00" u="1"/>
        <d v="2017-10-25T10:41:00" u="1"/>
        <d v="2010-11-05T15:21:00" u="1"/>
        <d v="2014-11-06T14:35:00" u="1"/>
        <d v="2013-06-27T17:04:00" u="1"/>
        <d v="2014-10-28T09:17:00" u="1"/>
        <d v="2014-05-05T09:57:00" u="1"/>
        <d v="2016-11-03T17:32:00" u="1"/>
        <d v="2014-05-22T17:35:00" u="1"/>
        <d v="2013-02-14T15:48:00" u="1"/>
        <d v="2017-07-04T11:19:00" u="1"/>
        <d v="2018-06-19T10:10:00" u="1"/>
        <d v="2009-09-09T10:37:00" u="1"/>
        <d v="2012-07-04T11:58:00" u="1"/>
        <d v="2019-10-14T16:13:00" u="1"/>
        <d v="2019-11-13T13:31:00" u="1"/>
        <d v="2011-10-10T15:52:00" u="1"/>
        <d v="2013-12-04T10:36:00" u="1"/>
        <d v="2012-02-23T11:12:00" u="1"/>
        <d v="2012-07-16T09:03:00" u="1"/>
        <d v="2014-07-18T13:26:00" u="1"/>
        <d v="2016-02-10T13:00:00" u="1"/>
        <d v="2014-12-01T09:27:00" u="1"/>
        <d v="2016-05-09T18:46:00" u="1"/>
        <d v="2014-03-13T16:16:00" u="1"/>
        <d v="2014-10-31T11:09:00" u="1"/>
        <d v="2009-12-03T17:46:00" u="1"/>
        <d v="2011-06-01T16:53:00" u="1"/>
        <d v="2017-01-23T13:41:00" u="1"/>
        <d v="2017-03-01T12:18:00" u="1"/>
        <d v="2010-05-12T15:36:00" u="1"/>
        <d v="2010-05-27T11:32:00" u="1"/>
        <d v="2020-05-11T13:41:00" u="1"/>
        <d v="2021-06-25T14:02:00" u="1"/>
        <d v="2009-10-21T14:36:00" u="1"/>
        <d v="2018-02-19T12:49:00" u="1"/>
        <d v="2018-05-15T15:37:00" u="1"/>
        <d v="2018-11-13T10:56:00" u="1"/>
        <d v="2020-11-18T14:33:00" u="1"/>
        <d v="2017-08-02T15:18:00" u="1"/>
        <d v="2018-01-30T13:49:00" u="1"/>
        <d v="2011-08-29T11:45:00" u="1"/>
        <d v="2014-06-10T07:17:00" u="1"/>
        <d v="2013-01-10T14:05:00" u="1"/>
        <d v="2013-01-16T13:26:00" u="1"/>
        <d v="2013-10-21T15:09:00" u="1"/>
        <d v="2014-05-29T12:30:00" u="1"/>
        <d v="2016-03-18T14:43:00" u="1"/>
        <d v="2016-09-07T09:45:00" u="1"/>
        <d v="2011-03-18T17:07:00" u="1"/>
        <d v="2011-05-05T01:06:00" u="1"/>
        <d v="2012-08-17T15:06:00" u="1"/>
        <d v="2012-09-05T09:13:00" u="1"/>
        <d v="2016-09-22T13:31:00" u="1"/>
        <d v="2017-06-21T14:26:00" u="1"/>
        <d v="2013-07-09T14:32:00" u="1"/>
        <d v="2013-10-25T15:42:00" u="1"/>
        <d v="2016-04-08T11:54:00" u="1"/>
        <d v="2016-11-02T12:47:00" u="1"/>
        <d v="2016-05-11T13:15:00" u="1"/>
        <d v="2019-01-28T14:36:00" u="1"/>
        <d v="2011-07-08T10:41:00" u="1"/>
        <d v="2018-10-25T16:27:00" u="1"/>
        <d v="2014-04-04T16:11:00" u="1"/>
        <d v="2019-09-24T12:11:00" u="1"/>
        <d v="2009-03-10T09:10:00" u="1"/>
        <d v="2013-01-31T09:18:00" u="1"/>
        <d v="2009-08-07T13:58:00" u="1"/>
        <d v="2014-04-15T10:46:00" u="1"/>
        <d v="2010-05-18T12:38:00" u="1"/>
        <d v="2014-04-15T10:45:00" u="1"/>
        <d v="2013-12-16T07:42:00" u="1"/>
        <d v="2023-02-21T13:44:00" u="1"/>
        <d v="2016-07-25T10:11:00" u="1"/>
        <d v="2018-01-04T12:37:00" u="1"/>
        <d v="2018-01-09T15:36:00" u="1"/>
        <d v="2019-11-27T11:20:00" u="1"/>
        <d v="2017-04-26T08:32:00" u="1"/>
        <d v="2018-07-12T16:23:00" u="1"/>
        <d v="2016-04-04T12:31:00" u="1"/>
        <d v="2018-02-14T08:36:00" u="1"/>
        <d v="2014-12-09T02:38:00" u="1"/>
        <d v="2016-01-08T13:44:00" u="1"/>
        <d v="2017-08-25T16:12:00" u="1"/>
        <d v="2019-03-10T20:46:00" u="1"/>
        <d v="2015-01-13T14:44:00" u="1"/>
        <d v="2020-01-21T16:53:00" u="1"/>
      </sharedItems>
      <fieldGroup par="33"/>
    </cacheField>
    <cacheField name="End Date &amp; Time (date)" numFmtId="22">
      <sharedItems containsSemiMixedTypes="0" containsNonDate="0" containsDate="1" containsString="0" minDate="2003-06-29T22:10:00" maxDate="2024-11-27T14:45:00" count="2467">
        <d v="2008-03-13T18:28:00"/>
        <d v="2012-07-31T19:22:00"/>
        <d v="2017-08-16T15:41:28"/>
        <d v="2013-11-14T15:41:00"/>
        <d v="2013-11-12T22:13:00"/>
        <d v="2013-12-11T20:56:00"/>
        <d v="2013-11-29T13:07:00"/>
        <d v="2013-12-03T21:32:00"/>
        <d v="2017-06-07T23:19:33"/>
        <d v="2013-12-11T05:30:00"/>
        <d v="2008-05-01T23:51:00"/>
        <d v="2007-05-03T05:23:52"/>
        <d v="2013-11-27T04:25:00"/>
        <d v="2017-01-31T19:53:58"/>
        <d v="2013-11-27T04:24:00"/>
        <d v="2021-11-13T07:05:53"/>
        <d v="2013-07-08T23:13:00"/>
        <d v="2013-12-11T00:35:00"/>
        <d v="2013-12-12T03:18:00"/>
        <d v="2020-01-28T14:20:00"/>
        <d v="2013-11-08T17:23:00"/>
        <d v="2013-02-24T11:55:00"/>
        <d v="2013-12-12T23:24:00"/>
        <d v="2021-07-06T22:40:13"/>
        <d v="2013-12-12T11:43:00"/>
        <d v="2021-12-21T14:52:41"/>
        <d v="2013-12-06T02:03:00"/>
        <d v="2012-01-13T03:35:00"/>
        <d v="2013-12-13T06:54:00"/>
        <d v="2021-04-02T13:54:58"/>
        <d v="2013-12-11T05:24:00"/>
        <d v="2018-08-27T11:46:48"/>
        <d v="2011-12-05T10:15:00"/>
        <d v="2013-07-09T19:42:00"/>
        <d v="2013-12-16T11:47:00"/>
        <d v="2009-08-17T20:54:00"/>
        <d v="2013-12-01T22:00:00"/>
        <d v="2020-11-25T00:58:42"/>
        <d v="2013-12-13T06:58:00"/>
        <d v="2013-11-27T21:48:00"/>
        <d v="2013-12-18T01:18:00"/>
        <d v="2013-12-20T11:12:00"/>
        <d v="2013-11-21T00:50:00"/>
        <d v="2021-02-16T10:54:35"/>
        <d v="2013-07-17T15:07:00"/>
        <d v="2012-09-28T04:30:00"/>
        <d v="2013-09-12T22:05:00"/>
        <d v="2013-12-20T01:24:00"/>
        <d v="2013-12-08T16:38:00"/>
        <d v="2010-02-08T05:02:00"/>
        <d v="2013-11-21T06:20:00"/>
        <d v="2010-02-07T13:02:07"/>
        <d v="2013-10-18T21:06:00"/>
        <d v="2011-08-09T20:33:00"/>
        <d v="2013-09-02T07:23:00"/>
        <d v="2021-09-28T16:52:48"/>
        <d v="2013-11-14T22:40:00"/>
        <d v="2013-12-12T00:37:00"/>
        <d v="2010-11-08T23:18:00"/>
        <d v="2013-10-20T12:03:00"/>
        <d v="2020-11-02T12:10:47"/>
        <d v="2009-03-15T23:35:00"/>
        <d v="2013-11-19T19:13:00"/>
        <d v="2013-12-14T08:11:00"/>
        <d v="2013-11-15T22:42:00"/>
        <d v="2020-09-04T12:47:00"/>
        <d v="2013-12-12T19:49:00"/>
        <d v="2011-10-12T19:04:00"/>
        <d v="2013-11-26T02:28:00"/>
        <d v="2013-12-16T10:37:00"/>
        <d v="2013-12-17T21:56:00"/>
        <d v="2021-12-13T18:18:07"/>
        <d v="2010-06-11T20:16:00"/>
        <d v="2013-11-28T03:05:00"/>
        <d v="2013-12-14T01:43:00"/>
        <d v="2013-10-26T21:54:00"/>
        <d v="2013-11-14T20:33:00"/>
        <d v="2021-11-24T15:05:19"/>
        <d v="2013-11-04T18:38:00"/>
        <d v="2013-12-20T04:18:00"/>
        <d v="2009-04-17T23:35:00"/>
        <d v="2015-12-07T17:19:15"/>
        <d v="2013-12-07T15:27:00"/>
        <d v="2013-05-21T20:11:00"/>
        <d v="2013-12-13T11:41:00"/>
        <d v="2012-08-15T02:17:00"/>
        <d v="2013-12-13T11:26:00"/>
        <d v="2022-01-05T11:43:59"/>
        <d v="2013-12-10T20:55:00"/>
        <d v="2013-08-08T17:45:00"/>
        <d v="2013-12-14T13:16:00"/>
        <d v="2013-04-16T17:33:00"/>
        <d v="2013-12-14T22:29:00"/>
        <d v="2010-05-11T03:41:00"/>
        <d v="2013-12-13T22:12:00"/>
        <d v="2013-12-15T11:35:00"/>
        <d v="2013-10-24T12:14:00"/>
        <d v="2020-06-21T06:48:00"/>
        <d v="2013-12-16T08:23:00"/>
        <d v="2013-12-19T19:59:00"/>
        <d v="2013-08-14T03:35:00"/>
        <d v="2013-12-13T14:33:00"/>
        <d v="2013-12-09T20:10:00"/>
        <d v="2018-09-01T13:08:22"/>
        <d v="2013-10-03T13:54:00"/>
        <d v="2014-01-04T18:30:00"/>
        <d v="2013-12-13T17:30:00"/>
        <d v="2021-12-30T19:52:06"/>
        <d v="2013-12-13T01:46:00"/>
        <d v="2022-01-04T10:44:05"/>
        <d v="2013-12-14T05:24:00"/>
        <d v="2013-12-07T20:55:00"/>
        <d v="2013-10-16T05:21:00"/>
        <d v="2013-02-01T23:45:00"/>
        <d v="2012-11-21T10:51:00"/>
        <d v="2006-10-09T05:09:00"/>
        <d v="2020-05-15T00:02:08"/>
        <d v="2013-10-01T23:18:00"/>
        <d v="2021-10-29T21:52:28"/>
        <d v="2013-12-14T02:31:00"/>
        <d v="2019-08-03T17:34:30"/>
        <d v="2013-12-11T22:25:00"/>
        <d v="2013-09-01T23:23:51"/>
        <d v="2013-12-10T05:24:00"/>
        <d v="2016-05-11T23:16:19"/>
        <d v="2013-12-13T22:41:00"/>
        <d v="2013-12-13T14:11:00"/>
        <d v="2013-12-06T13:35:00"/>
        <d v="2012-01-13T05:33:00"/>
        <d v="2013-12-06T23:02:00"/>
        <d v="2013-12-13T19:04:00"/>
        <d v="2022-01-05T14:17:31"/>
        <d v="2013-12-13T20:41:00"/>
        <d v="2013-11-27T04:00:00"/>
        <d v="2013-10-28T16:12:00"/>
        <d v="2012-11-08T19:45:00"/>
        <d v="2013-01-20T21:32:00"/>
        <d v="2020-01-30T11:07:16"/>
        <d v="2013-06-13T13:35:00"/>
        <d v="2016-08-21T14:27:26"/>
        <d v="2011-08-22T00:59:00"/>
        <d v="2013-12-06T04:58:00"/>
        <d v="2013-12-14T05:16:00"/>
        <d v="2021-02-16T01:14:10"/>
        <d v="2013-12-11T11:36:00"/>
        <d v="2009-05-08T23:05:00"/>
        <d v="2013-12-11T02:57:00"/>
        <d v="2022-01-04T13:56:42"/>
        <d v="2009-10-23T00:24:00"/>
        <d v="2022-01-04T16:49:33"/>
        <d v="2013-12-13T22:32:00"/>
        <d v="2013-12-13T04:18:00"/>
        <d v="2013-12-14T10:29:00"/>
        <d v="2013-12-14T01:23:00"/>
        <d v="2013-11-22T06:39:00"/>
        <d v="2013-12-12T00:59:00"/>
        <d v="2013-07-08T15:23:00"/>
        <d v="2013-12-13T20:51:00"/>
        <d v="2018-04-11T00:04:48"/>
        <d v="2021-03-15T17:00:15"/>
        <d v="2009-04-19T00:13:00"/>
        <d v="2011-08-12T04:02:00"/>
        <d v="2013-12-11T14:04:00"/>
        <d v="2013-10-10T05:14:00"/>
        <d v="2009-06-03T06:00:00"/>
        <d v="2021-02-08T10:55:48"/>
        <d v="2004-11-13T10:21:00"/>
        <d v="2021-12-15T13:30:37"/>
        <d v="2013-12-13T01:17:00"/>
        <d v="2013-12-14T04:00:00"/>
        <d v="2013-10-01T15:18:51"/>
        <d v="2013-12-14T03:33:00"/>
        <d v="2018-01-22T10:09:00"/>
        <d v="2013-12-14T09:20:00"/>
        <d v="2021-11-17T10:13:21"/>
        <d v="2012-11-21T04:34:00"/>
        <d v="2013-11-02T12:47:00"/>
        <d v="2013-12-14T03:40:00"/>
        <d v="2013-12-12T04:42:00"/>
        <d v="2013-12-13T09:06:00"/>
        <d v="2021-10-18T18:50:00"/>
        <d v="2013-12-11T02:48:00"/>
        <d v="2013-11-28T21:16:00"/>
        <d v="2013-12-07T08:22:00"/>
        <d v="2013-01-15T17:55:00"/>
        <d v="2013-09-19T02:00:00"/>
        <d v="2013-10-07T22:40:00"/>
        <d v="2011-01-14T00:43:00"/>
        <d v="2013-12-13T23:14:00"/>
        <d v="2013-10-30T19:21:00"/>
        <d v="2013-11-29T07:18:00"/>
        <d v="2021-12-21T08:15:27"/>
        <d v="2013-11-29T00:31:00"/>
        <d v="2013-06-11T14:20:00"/>
        <d v="2013-09-15T23:46:00"/>
        <d v="2013-12-12T03:12:00"/>
        <d v="2013-12-14T04:37:00"/>
        <d v="2021-09-29T08:08:12"/>
        <d v="2013-12-13T08:39:00"/>
        <d v="2021-11-24T14:17:12"/>
        <d v="2013-12-14T05:40:00"/>
        <d v="2010-08-03T23:55:00"/>
        <d v="2013-12-04T00:39:00"/>
        <d v="2006-12-05T17:17:00"/>
        <d v="2013-12-07T00:49:00"/>
        <d v="2013-07-16T20:33:00"/>
        <d v="2013-10-08T00:31:00"/>
        <d v="2021-08-30T13:06:07"/>
        <d v="2013-09-23T16:22:00"/>
        <d v="2013-11-24T00:17:00"/>
        <d v="2013-08-19T17:25:00"/>
        <d v="2013-08-29T07:26:00"/>
        <d v="2013-11-27T05:47:00"/>
        <d v="2013-10-11T15:49:00"/>
        <d v="2013-12-14T09:05:00"/>
        <d v="2013-03-01T00:17:00"/>
        <d v="2019-10-26T21:51:22"/>
        <d v="2013-12-10T18:11:00"/>
        <d v="2021-02-28T16:45:06"/>
        <d v="2011-09-17T04:22:00"/>
        <d v="2012-02-10T09:46:00"/>
        <d v="2012-11-04T02:18:00"/>
        <d v="2020-06-02T00:55:55"/>
        <d v="2013-12-14T10:12:00"/>
        <d v="2021-10-30T12:11:28"/>
        <d v="2013-05-23T02:54:00"/>
        <d v="2013-11-29T20:37:00"/>
        <d v="2013-09-05T19:07:00"/>
        <d v="2013-12-14T01:02:00"/>
        <d v="2021-11-16T13:11:15"/>
        <d v="2013-12-14T11:16:00"/>
        <d v="2014-01-08T15:20:54"/>
        <d v="2011-12-09T14:53:00"/>
        <d v="2022-01-04T06:32:18"/>
        <d v="2013-12-13T22:04:00"/>
        <d v="2021-12-01T13:34:34"/>
        <d v="2013-07-20T02:32:00"/>
        <d v="2013-12-04T01:18:00"/>
        <d v="2022-01-03T18:32:39"/>
        <d v="2013-12-13T19:05:00"/>
        <d v="2013-11-14T03:22:00"/>
        <d v="2010-05-28T06:23:00"/>
        <d v="2021-12-31T05:43:42"/>
        <d v="2013-11-25T21:21:00"/>
        <d v="2013-12-17T19:28:00"/>
        <d v="2013-12-14T05:49:00"/>
        <d v="2011-07-19T03:29:00"/>
        <d v="2013-12-12T12:21:00"/>
        <d v="2016-10-24T22:42:41"/>
        <d v="2009-01-19T17:52:00"/>
        <d v="2021-12-02T15:46:43"/>
        <d v="2013-12-14T00:38:00"/>
        <d v="2013-11-23T23:48:00"/>
        <d v="2012-02-01T00:39:00"/>
        <d v="2012-11-17T06:43:00"/>
        <d v="2013-11-06T19:10:00"/>
        <d v="2013-12-15T02:29:00"/>
        <d v="2013-11-05T00:07:00"/>
        <d v="2022-01-04T17:36:10"/>
        <d v="2013-11-28T03:52:00"/>
        <d v="2013-03-02T09:54:00"/>
        <d v="2013-12-02T12:58:00"/>
        <d v="2021-09-07T20:41:29"/>
        <d v="2013-10-16T20:36:00"/>
        <d v="2019-04-26T21:18:11"/>
        <d v="2013-12-12T23:26:00"/>
        <d v="2021-09-14T08:25:46"/>
        <d v="2013-07-01T13:34:00"/>
        <d v="2013-12-11T13:38:00"/>
        <d v="2013-11-05T19:29:00"/>
        <d v="2019-11-19T17:03:16"/>
        <d v="2012-09-26T18:00:00"/>
        <d v="2022-01-05T16:53:28"/>
        <d v="2013-12-07T03:38:00"/>
        <d v="2021-09-06T23:13:02"/>
        <d v="2013-12-15T00:29:00"/>
        <d v="2021-09-22T14:27:40"/>
        <d v="2013-12-06T12:03:00"/>
        <d v="2021-09-22T04:58:59"/>
        <d v="2013-12-15T00:58:00"/>
        <d v="2020-07-23T14:22:22"/>
        <d v="2013-12-14T20:36:00"/>
        <d v="2021-12-23T07:26:27"/>
        <d v="2013-07-22T19:36:00"/>
        <d v="2013-12-08T19:42:00"/>
        <d v="2013-12-03T08:28:00"/>
        <d v="2013-10-31T02:49:00"/>
        <d v="2013-09-10T20:59:28"/>
        <d v="2013-12-12T17:44:00"/>
        <d v="2013-12-10T22:17:00"/>
        <d v="2013-12-13T23:21:00"/>
        <d v="2013-12-24T19:03:00"/>
        <d v="2013-12-13T22:26:00"/>
        <d v="2009-07-23T21:50:00"/>
        <d v="2013-12-13T19:59:00"/>
        <d v="2017-11-28T11:32:55"/>
        <d v="2013-10-03T05:18:00"/>
        <d v="2021-02-19T13:41:33"/>
        <d v="2013-12-06T00:41:00"/>
        <d v="2020-11-24T08:19:01"/>
        <d v="2013-12-14T07:33:00"/>
        <d v="2009-07-23T13:50:02"/>
        <d v="2013-12-15T08:43:00"/>
        <d v="2013-06-07T17:15:00"/>
        <d v="2013-10-21T23:38:00"/>
        <d v="2021-08-20T12:44:08"/>
        <d v="2010-05-31T09:53:00"/>
        <d v="2013-10-19T00:28:00"/>
        <d v="2014-12-19T04:27:11"/>
        <d v="2013-11-22T12:25:00"/>
        <d v="2013-11-24T13:26:00"/>
        <d v="2010-05-27T22:23:16"/>
        <d v="2013-12-14T23:57:00"/>
        <d v="2009-04-28T03:12:00"/>
        <d v="2013-12-13T02:56:00"/>
        <d v="2013-12-15T01:07:00"/>
        <d v="2013-12-06T23:16:00"/>
        <d v="2012-12-15T02:29:00"/>
        <d v="2021-12-08T14:37:41"/>
        <d v="2010-02-06T10:42:00"/>
        <d v="2012-12-15T02:25:00"/>
        <d v="2013-11-28T19:23:00"/>
        <d v="2013-12-06T15:56:00"/>
        <d v="2022-01-04T17:23:10"/>
        <d v="2013-12-03T20:54:00"/>
        <d v="2013-12-15T16:16:00"/>
        <d v="2010-02-08T16:13:00"/>
        <d v="2011-11-28T19:23:00"/>
        <d v="2011-05-13T03:52:00"/>
        <d v="2013-12-19T17:42:00"/>
        <d v="2013-12-14T12:03:00"/>
        <d v="2006-11-22T22:03:00"/>
        <d v="2012-03-27T14:34:00"/>
        <d v="2004-11-13T02:21:16"/>
        <d v="2013-12-15T01:13:00"/>
        <d v="2013-09-26T23:26:00"/>
        <d v="2013-10-08T19:55:00"/>
        <d v="2022-01-03T15:47:48"/>
        <d v="2007-12-19T20:23:00"/>
        <d v="2021-03-06T09:39:50"/>
        <d v="2019-02-15T08:19:07"/>
        <d v="2013-06-26T16:43:00"/>
        <d v="2020-09-22T17:14:51"/>
        <d v="2013-09-16T22:01:00"/>
        <d v="2016-02-26T13:01:49"/>
        <d v="2013-01-11T16:00:00"/>
        <d v="2011-08-22T21:07:00"/>
        <d v="2020-10-20T08:33:00"/>
        <d v="2013-12-11T04:33:00"/>
        <d v="2013-11-19T16:52:00"/>
        <d v="2011-08-22T00:42:00"/>
        <d v="2011-06-03T02:54:00"/>
        <d v="2013-10-30T17:20:00"/>
        <d v="2013-07-04T16:13:00"/>
        <d v="2007-12-03T09:54:00"/>
        <d v="2014-01-04T01:16:00"/>
        <d v="2008-11-26T10:20:00"/>
        <d v="2013-10-29T23:33:00"/>
        <d v="2013-05-27T22:19:00"/>
        <d v="2013-12-07T03:36:00"/>
        <d v="2013-12-14T03:15:00"/>
        <d v="2011-06-16T18:24:00"/>
        <d v="2013-12-16T18:22:00"/>
        <d v="2012-04-03T19:06:00"/>
        <d v="2013-12-04T18:46:00"/>
        <d v="2021-10-01T18:33:27"/>
        <d v="2010-05-18T14:28:00"/>
        <d v="2020-10-09T13:42:54"/>
        <d v="2007-04-12T04:41:00"/>
        <d v="2020-05-20T04:47:52"/>
        <d v="2013-12-14T08:54:00"/>
        <d v="2013-12-13T01:25:00"/>
        <d v="2011-10-30T15:56:00"/>
        <d v="2013-01-15T09:55:46"/>
        <d v="2013-12-16T10:42:00"/>
        <d v="2021-12-21T07:28:05"/>
        <d v="2013-12-16T13:39:00"/>
        <d v="2021-11-18T16:05:19"/>
        <d v="2013-12-15T20:13:00"/>
        <d v="2021-12-02T13:14:29"/>
        <d v="2013-06-03T14:28:00"/>
        <d v="2012-10-28T05:13:00"/>
        <d v="2021-11-23T11:46:42"/>
        <d v="2013-12-11T22:04:00"/>
        <d v="2013-12-19T00:05:00"/>
        <d v="2013-12-03T01:22:00"/>
        <d v="2017-04-27T13:16:13"/>
        <d v="2013-12-12T02:37:00"/>
        <d v="2013-02-15T20:42:00"/>
        <d v="2013-12-18T04:21:00"/>
        <d v="2021-09-03T13:09:07"/>
        <d v="2013-12-17T00:41:00"/>
        <d v="2012-07-19T22:24:00"/>
        <d v="2013-12-17T06:42:00"/>
        <d v="2021-12-16T16:17:39"/>
        <d v="2021-08-09T12:16:50"/>
        <d v="2013-12-12T10:13:00"/>
        <d v="2006-03-28T06:20:00"/>
        <d v="2013-02-06T06:15:00"/>
        <d v="2013-12-18T02:03:00"/>
        <d v="2021-09-16T07:10:00"/>
        <d v="2013-12-18T13:19:00"/>
        <d v="2022-01-05T06:38:10"/>
        <d v="2021-01-07T14:19:16"/>
        <d v="2013-10-08T22:23:00"/>
        <d v="2013-12-14T21:33:00"/>
        <d v="2013-11-27T22:55:00"/>
        <d v="2014-06-27T04:04:26"/>
        <d v="2013-12-17T01:21:00"/>
        <d v="2013-12-18T21:04:00"/>
        <d v="2013-12-18T00:05:00"/>
        <d v="2022-01-01T13:34:48"/>
        <d v="2013-12-18T18:00:00"/>
        <d v="2021-11-29T10:00:17"/>
        <d v="2013-12-17T18:09:00"/>
        <d v="2013-12-16T01:41:00"/>
        <d v="2013-10-28T19:59:00"/>
        <d v="2022-01-04T13:27:17"/>
        <d v="2017-09-24T19:55:06"/>
        <d v="2013-12-16T15:04:00"/>
        <d v="2017-01-30T22:25:09"/>
        <d v="2013-06-06T02:38:00"/>
        <d v="2013-12-12T23:28:00"/>
        <d v="2013-12-09T01:25:00"/>
        <d v="2013-04-18T14:52:00"/>
        <d v="2012-11-04T20:00:00"/>
        <d v="2013-11-29T22:56:00"/>
        <d v="2021-04-02T12:39:38"/>
        <d v="2013-12-16T22:52:00"/>
        <d v="2013-12-07T00:40:00"/>
        <d v="2013-11-27T06:03:00"/>
        <d v="2013-12-14T18:55:00"/>
        <d v="2020-10-21T15:33:00"/>
        <d v="2013-12-13T04:55:00"/>
        <d v="2012-01-12T21:33:24"/>
        <d v="2013-10-05T00:24:00"/>
        <d v="2013-08-15T13:14:00"/>
        <d v="2012-01-26T05:00:00"/>
        <d v="2022-01-05T11:56:30"/>
        <d v="2021-12-03T06:49:30"/>
        <d v="2013-12-12T18:55:00"/>
        <d v="2013-11-02T04:39:00"/>
        <d v="2013-12-20T05:34:00"/>
        <d v="2013-11-20T13:29:00"/>
        <d v="2021-12-21T01:20:26"/>
        <d v="2013-12-17T11:59:00"/>
        <d v="2021-09-29T08:56:52"/>
        <d v="2013-12-14T01:38:00"/>
        <d v="2013-12-17T16:32:00"/>
        <d v="2021-12-30T08:27:47"/>
        <d v="2013-11-20T23:31:00"/>
        <d v="2013-12-07T00:02:00"/>
        <d v="2021-12-13T08:21:34"/>
        <d v="2013-12-06T16:34:00"/>
        <d v="2013-12-17T21:31:00"/>
        <d v="2013-12-17T01:50:00"/>
        <d v="2013-12-11T17:13:00"/>
        <d v="2013-11-20T20:51:00"/>
        <d v="2013-11-26T23:21:00"/>
        <d v="2013-12-13T17:55:00"/>
        <d v="2012-12-11T18:08:00"/>
        <d v="2013-12-07T16:12:00"/>
        <d v="2021-11-29T17:02:03"/>
        <d v="2013-07-22T13:06:00"/>
        <d v="2021-11-30T22:02:56"/>
        <d v="2013-07-17T14:31:00"/>
        <d v="2013-05-30T15:10:00"/>
        <d v="2009-10-13T02:09:00"/>
        <d v="2013-05-30T00:10:28"/>
        <d v="2021-08-26T14:43:53"/>
        <d v="2013-11-28T03:06:00"/>
        <d v="2013-12-17T00:54:00"/>
        <d v="2008-03-02T03:47:00"/>
        <d v="2021-12-20T13:24:12"/>
        <d v="2013-12-18T00:31:00"/>
        <d v="2013-12-16T08:57:00"/>
        <d v="2020-12-01T06:58:16"/>
        <d v="2011-09-30T03:17:00"/>
        <d v="2013-12-16T07:33:00"/>
        <d v="2013-03-01T17:10:00"/>
        <d v="2021-12-25T20:21:58"/>
        <d v="2013-12-17T02:40:00"/>
        <d v="2021-12-21T19:44:55"/>
        <d v="2013-12-16T23:48:00"/>
        <d v="2013-05-16T21:33:00"/>
        <d v="2013-12-13T02:44:00"/>
        <d v="2022-01-04T15:57:18"/>
        <d v="2013-12-16T07:21:00"/>
        <d v="2014-12-04T00:03:23"/>
        <d v="2020-10-07T11:59:31"/>
        <d v="2011-09-05T18:54:00"/>
        <d v="2012-07-10T17:46:00"/>
        <d v="2015-11-06T10:52:48"/>
        <d v="2013-12-11T01:25:00"/>
        <d v="2009-04-18T16:13:47"/>
        <d v="2013-11-27T20:35:00"/>
        <d v="2013-12-16T06:32:00"/>
        <d v="2013-01-25T23:35:00"/>
        <d v="2021-12-17T15:16:10"/>
        <d v="2013-10-11T06:42:00"/>
        <d v="2013-10-23T21:52:00"/>
        <d v="2013-07-11T08:07:00"/>
        <d v="2013-11-01T18:09:00"/>
        <d v="2013-12-20T00:22:00"/>
        <d v="2020-10-21T21:39:00"/>
        <d v="2012-08-14T06:39:00"/>
        <d v="2021-09-23T07:44:35"/>
        <d v="2013-09-19T20:37:00"/>
        <d v="2022-01-04T22:58:15"/>
        <d v="2011-06-30T11:40:00"/>
        <d v="2010-03-16T13:49:00"/>
        <d v="2011-10-21T14:41:00"/>
        <d v="2021-08-21T17:00:05"/>
        <d v="2013-11-15T23:07:00"/>
        <d v="2022-01-04T12:05:31"/>
        <d v="2013-12-12T03:26:00"/>
        <d v="2013-07-19T02:05:00"/>
        <d v="2013-12-16T17:08:00"/>
        <d v="2013-12-18T16:13:00"/>
        <d v="2013-10-18T19:38:00"/>
        <d v="2020-12-18T18:07:59"/>
        <d v="2013-08-28T23:49:00"/>
        <d v="2013-12-14T21:55:00"/>
        <d v="2008-04-21T17:04:00"/>
        <d v="2013-10-14T00:17:00"/>
        <d v="2008-07-18T13:22:00"/>
        <d v="2013-12-11T17:58:00"/>
        <d v="2020-01-02T11:15:18"/>
        <d v="2006-12-28T15:24:00"/>
        <d v="2020-03-24T01:38:51"/>
        <d v="2007-02-21T06:37:00"/>
        <d v="2009-11-01T15:51:00"/>
        <d v="2020-11-22T19:25:43"/>
        <d v="2012-07-31T17:23:00"/>
        <d v="2022-01-03T22:06:48"/>
        <d v="2013-12-06T08:20:00"/>
        <d v="2021-04-22T15:52:57"/>
        <d v="2006-09-15T05:54:00"/>
        <d v="2021-02-16T09:48:16"/>
        <d v="2013-12-18T00:52:00"/>
        <d v="2010-06-07T21:34:00"/>
        <d v="2013-12-12T01:00:00"/>
        <d v="2011-06-23T21:39:00"/>
        <d v="2019-04-08T14:11:00"/>
        <d v="2012-08-08T17:06:00"/>
        <d v="2011-06-21T21:29:00"/>
        <d v="2013-12-18T22:15:00"/>
        <d v="2013-09-20T17:05:00"/>
        <d v="2013-11-01T17:02:00"/>
        <d v="2013-09-20T05:05:53"/>
        <d v="2010-03-31T11:29:00"/>
        <d v="2009-10-12T18:09:15"/>
        <d v="2009-03-12T21:27:00"/>
        <d v="2013-12-17T19:44:00"/>
        <d v="2013-12-20T20:22:00"/>
        <d v="2013-11-25T21:16:00"/>
        <d v="2010-09-12T14:57:00"/>
        <d v="2013-12-18T00:19:00"/>
        <d v="2021-03-10T11:31:33"/>
        <d v="2009-06-04T12:42:00"/>
        <d v="2022-01-04T21:54:23"/>
        <d v="2013-08-09T22:02:00"/>
        <d v="2013-11-28T17:34:00"/>
        <d v="2012-04-08T13:51:00"/>
        <d v="2012-09-04T08:48:00"/>
        <d v="2013-04-25T13:49:00"/>
        <d v="2013-12-20T00:10:00"/>
        <d v="2012-07-27T18:06:00"/>
        <d v="2013-12-12T18:28:00"/>
        <d v="2013-12-07T05:03:00"/>
        <d v="2013-12-20T01:02:00"/>
        <d v="2013-10-25T03:12:00"/>
        <d v="2011-11-02T23:42:00"/>
        <d v="2021-12-23T15:17:49"/>
        <d v="2013-12-18T14:06:00"/>
        <d v="2013-06-18T21:20:00"/>
        <d v="2013-12-18T15:39:00"/>
        <d v="2012-07-19T14:32:00"/>
        <d v="2011-11-01T10:31:00"/>
        <d v="2013-12-17T02:56:00"/>
        <d v="2016-11-08T13:30:21"/>
        <d v="2013-12-13T20:10:00"/>
        <d v="2013-11-20T05:50:00"/>
        <d v="2013-12-03T18:53:00"/>
        <d v="2021-11-25T11:59:17"/>
        <d v="2013-12-17T08:57:00"/>
        <d v="2009-10-06T22:20:00"/>
        <d v="2013-11-13T21:57:00"/>
        <d v="2021-07-27T17:08:33"/>
        <d v="2013-12-19T11:58:00"/>
        <d v="2021-12-15T14:28:21"/>
        <d v="2009-10-28T00:34:00"/>
        <d v="2021-11-18T09:08:53"/>
        <d v="2013-06-19T02:22:00"/>
        <d v="2020-04-29T17:35:52"/>
        <d v="2013-07-12T05:00:00"/>
        <d v="2021-09-22T03:38:15"/>
        <d v="2022-01-04T15:56:43"/>
        <d v="2009-10-15T00:06:00"/>
        <d v="2013-05-27T20:26:00"/>
        <d v="2009-11-18T22:45:00"/>
        <d v="2020-12-29T12:39:41"/>
        <d v="2013-10-17T05:42:00"/>
        <d v="2013-12-14T18:26:00"/>
        <d v="2013-12-07T02:56:00"/>
        <d v="2013-11-21T15:22:00"/>
        <d v="2015-09-10T03:16:49"/>
        <d v="2013-09-27T07:28:00"/>
        <d v="2013-05-07T17:09:00"/>
        <d v="2020-12-30T10:48:18"/>
        <d v="2006-03-20T16:16:00"/>
        <d v="2021-10-29T13:13:49"/>
        <d v="2013-09-06T10:00:00"/>
        <d v="2021-12-21T02:00:03"/>
        <d v="2021-12-14T00:17:13"/>
        <d v="2013-12-18T01:17:00"/>
        <d v="2013-07-18T04:36:00"/>
        <d v="2013-01-15T01:22:00"/>
        <d v="2012-02-18T16:55:00"/>
        <d v="2013-11-26T13:31:00"/>
        <d v="2010-06-05T20:32:00"/>
        <d v="2021-12-30T10:59:39"/>
        <d v="2013-08-26T16:15:00"/>
        <d v="2006-09-30T07:57:00"/>
        <d v="2022-01-04T10:07:06"/>
        <d v="2010-02-24T00:40:00"/>
        <d v="2021-12-16T17:47:53"/>
        <d v="2010-12-28T02:40:00"/>
        <d v="2012-11-04T12:00:57"/>
        <d v="2013-07-31T22:25:00"/>
        <d v="2013-12-19T18:18:00"/>
        <d v="2013-12-18T22:30:00"/>
        <d v="2010-02-16T18:57:00"/>
        <d v="2013-10-16T06:49:00"/>
        <d v="2012-04-07T07:25:00"/>
        <d v="2020-12-31T10:15:21"/>
        <d v="2012-08-30T12:52:00"/>
        <d v="2021-09-06T06:52:44"/>
        <d v="2010-02-26T00:40:00"/>
        <d v="2013-12-16T05:13:00"/>
        <d v="2021-12-12T02:25:41"/>
        <d v="2010-10-29T05:55:00"/>
        <d v="2013-12-20T14:04:00"/>
        <d v="2022-01-04T14:22:53"/>
        <d v="2013-12-15T14:24:00"/>
        <d v="2021-11-30T13:09:36"/>
        <d v="2013-11-20T18:26:00"/>
        <d v="2022-01-05T10:02:27"/>
        <d v="2013-11-15T10:55:00"/>
        <d v="2013-12-11T23:58:00"/>
        <d v="2013-12-18T07:35:00"/>
        <d v="2021-12-30T15:45:22"/>
        <d v="2013-11-14T16:22:00"/>
        <d v="2013-04-10T17:52:00"/>
        <d v="2013-07-24T20:50:00"/>
        <d v="2021-12-20T19:00:15"/>
        <d v="2013-11-29T06:30:00"/>
        <d v="2006-02-17T00:21:00"/>
        <d v="2013-07-19T13:24:00"/>
        <d v="2021-12-03T15:45:54"/>
        <d v="2012-10-12T02:49:00"/>
        <d v="2021-12-08T01:59:40"/>
        <d v="2013-10-31T15:48:00"/>
        <d v="2009-06-05T07:44:00"/>
        <d v="2013-10-10T04:07:00"/>
        <d v="2013-01-08T04:24:00"/>
        <d v="2007-04-02T04:58:00"/>
        <d v="2022-01-04T11:01:59"/>
        <d v="2010-10-20T23:39:00"/>
        <d v="2021-08-20T10:18:15"/>
        <d v="2011-03-21T08:35:00"/>
        <d v="2013-12-14T04:28:00"/>
        <d v="2020-02-20T10:44:57"/>
        <d v="2013-12-22T06:00:00"/>
        <d v="2012-09-18T00:33:00"/>
        <d v="2021-10-09T14:08:30"/>
        <d v="2013-12-18T21:03:00"/>
        <d v="2013-12-11T00:50:00"/>
        <d v="2013-10-23T20:11:00"/>
        <d v="2021-05-05T15:23:45"/>
        <d v="2013-12-19T00:15:00"/>
        <d v="2021-12-27T15:36:27"/>
        <d v="2011-08-06T02:31:00"/>
        <d v="2013-11-22T21:39:00"/>
        <d v="2022-01-05T22:40:47"/>
        <d v="2013-11-29T23:33:00"/>
        <d v="2008-02-21T11:36:00"/>
        <d v="2012-12-22T03:54:00"/>
        <d v="2013-10-09T17:45:00"/>
        <d v="2013-12-02T02:08:00"/>
        <d v="2008-05-28T22:57:00"/>
        <d v="2013-12-19T03:24:00"/>
        <d v="2013-01-09T07:16:00"/>
        <d v="2013-12-20T01:27:00"/>
        <d v="2013-12-02T20:49:00"/>
        <d v="2013-11-29T17:49:00"/>
        <d v="2013-11-22T04:11:00"/>
        <d v="2010-06-09T07:07:00"/>
        <d v="2007-12-13T17:21:00"/>
        <d v="2013-09-28T03:33:00"/>
        <d v="2013-09-03T07:26:00"/>
        <d v="2006-12-12T14:48:00"/>
        <d v="2013-10-21T20:37:00"/>
        <d v="2008-05-05T15:16:00"/>
        <d v="2010-02-13T17:33:00"/>
        <d v="2013-11-23T04:31:00"/>
        <d v="2019-06-05T09:09:11"/>
        <d v="2008-06-24T22:12:00"/>
        <d v="2021-08-25T09:10:01"/>
        <d v="2007-07-05T07:24:00"/>
        <d v="2021-12-15T09:09:07"/>
        <d v="2006-09-14T23:19:00"/>
        <d v="2021-01-12T15:34:13"/>
        <d v="2007-07-09T15:33:00"/>
        <d v="2021-12-14T03:56:46"/>
        <d v="2014-04-11T03:48:28"/>
        <d v="2009-07-28T20:55:00"/>
        <d v="2022-01-04T05:47:23"/>
        <d v="2020-12-22T13:54:55"/>
        <d v="2007-08-01T16:34:00"/>
        <d v="2019-05-09T17:07:30"/>
        <d v="2007-04-22T02:25:00"/>
        <d v="2021-10-15T11:02:48"/>
        <d v="2021-10-15T12:16:15"/>
        <d v="2006-05-06T04:51:00"/>
        <d v="2021-08-22T21:26:08"/>
        <d v="2007-05-17T23:16:00"/>
        <d v="2021-12-13T23:03:10"/>
        <d v="2007-05-17T03:46:00"/>
        <d v="2021-12-15T07:35:27"/>
        <d v="2021-05-14T08:19:40"/>
        <d v="2013-08-16T02:04:00"/>
        <d v="2021-12-17T07:13:05"/>
        <d v="2011-08-19T21:04:00"/>
        <d v="2018-02-02T12:00:15"/>
        <d v="2011-05-18T16:04:00"/>
        <d v="2021-11-04T16:10:48"/>
        <d v="2013-12-16T23:05:00"/>
        <d v="2020-05-10T17:51:57"/>
        <d v="2010-01-18T01:47:00"/>
        <d v="2021-12-16T10:47:58"/>
        <d v="2013-12-14T04:44:00"/>
        <d v="2021-10-27T09:08:09"/>
        <d v="2013-10-16T23:24:00"/>
        <d v="2015-09-21T02:50:01"/>
        <d v="2020-05-20T03:41:22"/>
        <d v="2009-05-18T19:08:00"/>
        <d v="2022-01-01T17:31:43"/>
        <d v="2013-08-02T05:43:00"/>
        <d v="2021-08-22T20:03:16"/>
        <d v="2011-06-10T22:58:00"/>
        <d v="2021-09-08T12:24:54"/>
        <d v="2021-12-26T12:19:34"/>
        <d v="2013-11-12T16:10:00"/>
        <d v="2021-09-08T06:47:28"/>
        <d v="2013-12-15T14:20:00"/>
        <d v="2021-08-05T06:58:03"/>
        <d v="2013-12-15T14:27:00"/>
        <d v="2013-11-12T06:55:00"/>
        <d v="2012-09-27T21:01:00"/>
        <d v="2022-01-04T08:39:27"/>
        <d v="2013-12-18T06:32:00"/>
        <d v="2012-01-07T00:52:00"/>
        <d v="2013-11-09T23:25:00"/>
        <d v="2012-02-17T06:48:00"/>
        <d v="2013-11-25T21:41:00"/>
        <d v="2013-11-25T17:43:00"/>
        <d v="2013-05-06T14:23:00"/>
        <d v="2013-12-20T00:53:00"/>
        <d v="2013-09-30T15:09:00"/>
        <d v="2022-01-04T21:26:25"/>
        <d v="2012-09-14T07:53:00"/>
        <d v="2011-07-25T12:24:00"/>
        <d v="2013-12-09T22:29:00"/>
        <d v="2008-07-10T05:44:00"/>
        <d v="2009-01-06T06:40:00"/>
        <d v="2013-12-13T16:49:00"/>
        <d v="2013-12-16T17:30:00"/>
        <d v="2013-12-11T19:41:00"/>
        <d v="2013-12-06T06:46:00"/>
        <d v="2021-03-10T02:01:35"/>
        <d v="2013-12-14T01:11:00"/>
        <d v="2021-11-18T12:31:21"/>
        <d v="2013-07-24T01:32:00"/>
        <d v="2017-08-23T12:06:54"/>
        <d v="2013-08-11T01:06:00"/>
        <d v="2022-01-04T14:26:34"/>
        <d v="2013-11-22T12:28:00"/>
        <d v="2022-01-04T15:43:58"/>
        <d v="2010-11-17T21:27:00"/>
        <d v="2022-01-05T13:43:45"/>
        <d v="2013-12-17T18:10:00"/>
        <d v="2013-12-03T01:40:00"/>
        <d v="2021-11-26T12:28:38"/>
        <d v="2013-11-14T22:30:00"/>
        <d v="2020-04-20T16:46:38"/>
        <d v="2012-02-17T18:48:00"/>
        <d v="2022-01-04T06:57:53"/>
        <d v="2013-11-20T08:37:00"/>
        <d v="2021-11-29T18:43:25"/>
        <d v="2012-08-18T01:22:00"/>
        <d v="2011-01-21T23:51:00"/>
        <d v="2013-10-28T21:14:00"/>
        <d v="2013-04-16T03:20:00"/>
        <d v="2013-11-23T03:56:00"/>
        <d v="2020-10-21T17:17:00"/>
        <d v="2013-12-20T23:26:00"/>
        <d v="2013-07-12T16:34:00"/>
        <d v="2013-11-07T09:32:00"/>
        <d v="2020-10-13T07:34:00"/>
        <d v="2021-05-03T10:53:01"/>
        <d v="2013-12-11T07:36:00"/>
        <d v="2013-06-21T23:15:00"/>
        <d v="2013-12-11T04:44:00"/>
        <d v="2013-12-20T21:13:00"/>
        <d v="2010-09-09T17:01:00"/>
        <d v="2013-12-14T14:57:00"/>
        <d v="2010-06-15T20:40:00"/>
        <d v="2020-12-09T15:54:30"/>
        <d v="2013-12-04T21:27:00"/>
        <d v="2022-01-04T12:46:12"/>
        <d v="2013-03-25T15:15:00"/>
        <d v="2013-12-19T18:37:00"/>
        <d v="2013-07-31T14:19:00"/>
        <d v="2010-11-15T16:10:00"/>
        <d v="2013-12-11T02:28:00"/>
        <d v="2020-10-09T07:18:47"/>
        <d v="2013-12-21T06:08:00"/>
        <d v="2010-01-17T02:38:00"/>
        <d v="2020-04-30T20:52:14"/>
        <d v="2013-12-14T21:49:00"/>
        <d v="2022-01-04T10:23:59"/>
        <d v="2011-03-25T06:11:00"/>
        <d v="2022-01-04T17:28:30"/>
        <d v="2013-12-20T07:25:00"/>
        <d v="2021-01-26T10:21:35"/>
        <d v="2012-07-04T16:18:00"/>
        <d v="2021-12-13T23:07:48"/>
        <d v="2022-01-02T15:25:39"/>
        <d v="2013-10-30T23:01:00"/>
        <d v="2007-01-18T00:57:00"/>
        <d v="2011-03-25T04:19:00"/>
        <d v="2020-06-26T04:55:50"/>
        <d v="2012-09-12T20:19:00"/>
        <d v="2021-11-03T15:44:27"/>
        <d v="2013-09-29T22:39:00"/>
        <d v="2021-12-23T22:30:41"/>
        <d v="2013-10-15T18:08:00"/>
        <d v="2022-01-05T19:54:14"/>
        <d v="2013-09-07T04:32:00"/>
        <d v="2008-09-16T14:17:00"/>
        <d v="2009-06-24T15:39:00"/>
        <d v="2013-12-17T07:51:00"/>
        <d v="2013-05-31T20:17:00"/>
        <d v="2012-11-27T21:44:00"/>
        <d v="2013-12-17T03:34:00"/>
        <d v="2013-11-27T20:20:00"/>
        <d v="2022-01-04T17:47:45"/>
        <d v="2013-03-29T20:38:00"/>
        <d v="2021-04-29T16:24:18"/>
        <d v="2010-02-22T22:23:00"/>
        <d v="2009-07-21T16:30:00"/>
        <d v="2008-07-14T01:24:00"/>
        <d v="2013-10-29T06:12:00"/>
        <d v="2013-06-25T22:10:00"/>
        <d v="2021-12-27T13:40:20"/>
        <d v="2020-12-14T09:06:43"/>
        <d v="2013-12-14T02:10:00"/>
        <d v="2013-10-24T00:40:00"/>
        <d v="2013-12-21T02:41:00"/>
        <d v="2013-12-20T14:33:00"/>
        <d v="2010-10-04T16:52:00"/>
        <d v="2012-12-10T09:14:00"/>
        <d v="2021-11-25T14:23:12"/>
        <d v="2011-06-23T04:58:00"/>
        <d v="2013-11-02T15:41:00"/>
        <d v="2013-12-19T18:30:00"/>
        <d v="2021-12-09T13:03:47"/>
        <d v="2007-04-23T20:51:00"/>
        <d v="2016-09-29T06:55:10"/>
        <d v="2013-12-09T23:19:00"/>
        <d v="2013-12-06T23:01:00"/>
        <d v="2013-12-10T00:34:00"/>
        <d v="2013-12-10T11:20:00"/>
        <d v="2021-12-20T19:17:45"/>
        <d v="2021-12-23T21:44:07"/>
        <d v="2013-12-20T22:43:00"/>
        <d v="2013-11-19T03:28:00"/>
        <d v="2022-01-04T14:45:25"/>
        <d v="2013-12-09T17:46:00"/>
        <d v="2021-03-30T09:58:53"/>
        <d v="2013-10-24T22:38:00"/>
        <d v="2021-12-04T13:52:14"/>
        <d v="2013-12-03T21:45:00"/>
        <d v="2013-10-22T14:55:00"/>
        <d v="2013-10-17T11:06:00"/>
        <d v="2021-12-28T13:04:59"/>
        <d v="2012-11-15T02:36:00"/>
        <d v="2022-01-05T07:13:59"/>
        <d v="2013-09-13T00:11:00"/>
        <d v="2013-10-24T17:16:00"/>
        <d v="2022-01-04T15:57:11"/>
        <d v="2021-12-13T13:29:15"/>
        <d v="2013-12-19T06:02:00"/>
        <d v="2021-07-28T22:38:09"/>
        <d v="2013-12-21T09:19:00"/>
        <d v="2013-11-29T12:16:00"/>
        <d v="2013-12-12T00:03:00"/>
        <d v="2013-11-21T22:39:00"/>
        <d v="2013-12-20T05:21:00"/>
        <d v="2013-12-20T21:52:00"/>
        <d v="2013-12-22T01:31:00"/>
        <d v="2022-01-05T22:48:18"/>
        <d v="2013-09-18T14:51:00"/>
        <d v="2022-01-04T10:29:51"/>
        <d v="2013-12-18T18:29:00"/>
        <d v="2013-12-02T19:47:00"/>
        <d v="2013-12-25T21:27:00"/>
        <d v="2010-09-03T21:47:00"/>
        <d v="2022-01-04T19:37:31"/>
        <d v="2013-12-21T08:13:00"/>
        <d v="2022-01-03T23:36:18"/>
        <d v="2012-09-17T17:50:00"/>
        <d v="2021-12-26T17:54:59"/>
        <d v="2013-12-31T23:23:00"/>
        <d v="2013-12-23T01:06:00"/>
        <d v="2014-01-04T00:09:00"/>
        <d v="2012-08-29T20:21:00"/>
        <d v="2022-01-04T15:32:23"/>
        <d v="2013-05-03T01:09:00"/>
        <d v="2013-12-19T06:33:00"/>
        <d v="2021-01-04T12:53:11"/>
        <d v="2013-12-18T22:41:00"/>
        <d v="2014-11-27T21:20:06"/>
        <d v="2014-01-06T19:16:00"/>
        <d v="2013-12-19T20:47:00"/>
        <d v="2022-01-04T08:51:51"/>
        <d v="2021-12-16T17:07:49"/>
        <d v="2021-08-08T19:46:52"/>
        <d v="2013-12-19T22:18:00"/>
        <d v="2012-01-13T07:46:00"/>
        <d v="2022-01-04T17:30:08"/>
        <d v="2013-12-19T20:39:00"/>
        <d v="2020-10-20T19:08:00"/>
        <d v="2013-11-21T19:43:00"/>
        <d v="2021-11-29T11:34:32"/>
        <d v="2013-11-22T23:05:00"/>
        <d v="2021-12-18T18:56:56"/>
        <d v="2013-10-14T23:44:00"/>
        <d v="2021-04-14T10:14:13"/>
        <d v="2022-01-04T15:11:30"/>
        <d v="2013-12-19T19:38:00"/>
        <d v="2013-12-19T23:24:00"/>
        <d v="2012-02-29T18:33:00"/>
        <d v="2016-10-07T03:17:35"/>
        <d v="2022-01-05T18:02:22"/>
        <d v="2013-12-20T01:35:00"/>
        <d v="2013-12-19T19:35:00"/>
        <d v="2013-12-19T02:02:00"/>
        <d v="2013-07-17T22:40:00"/>
        <d v="2021-05-04T01:07:40"/>
        <d v="2013-12-19T05:52:00"/>
        <d v="2022-01-03T16:37:03"/>
        <d v="2013-10-08T18:33:00"/>
        <d v="2021-12-27T13:42:29"/>
        <d v="2013-11-29T00:50:00"/>
        <d v="2018-02-14T23:30:40"/>
        <d v="2013-12-19T05:30:00"/>
        <d v="2013-12-11T22:37:00"/>
        <d v="2011-06-17T04:32:00"/>
        <d v="2013-12-12T23:20:00"/>
        <d v="2011-06-16T13:32:22"/>
        <d v="2013-10-25T23:49:00"/>
        <d v="2021-06-16T19:52:26"/>
        <d v="2013-11-02T01:22:00"/>
        <d v="2017-09-19T22:30:10"/>
        <d v="2013-11-14T03:59:00"/>
        <d v="2013-12-18T01:01:00"/>
        <d v="2012-12-12T18:52:00"/>
        <d v="2013-07-22T20:49:00"/>
        <d v="2013-11-18T18:18:00"/>
        <d v="2021-12-24T11:27:58"/>
        <d v="2012-02-28T07:22:00"/>
        <d v="2021-01-28T06:11:50"/>
        <d v="2021-02-23T15:04:57"/>
        <d v="2013-07-17T22:36:00"/>
        <d v="2012-03-14T20:41:00"/>
        <d v="2013-08-15T01:17:00"/>
        <d v="2013-02-07T00:31:00"/>
        <d v="2013-11-21T19:45:00"/>
        <d v="2013-03-05T21:31:00"/>
        <d v="2013-12-18T10:41:00"/>
        <d v="2013-01-09T17:56:00"/>
        <d v="2020-12-29T08:57:29"/>
        <d v="2012-01-10T03:52:00"/>
        <d v="2022-01-05T17:30:05"/>
        <d v="2012-07-31T22:05:00"/>
        <d v="2021-12-22T09:18:11"/>
        <d v="2013-10-08T04:08:00"/>
        <d v="2020-11-27T10:41:53"/>
        <d v="2013-12-20T14:34:00"/>
        <d v="2021-09-14T14:38:00"/>
        <d v="2017-03-11T12:45:07"/>
        <d v="2021-12-17T14:01:04"/>
        <d v="2013-08-02T06:44:00"/>
        <d v="2021-12-24T19:08:32"/>
        <d v="2022-01-04T11:45:47"/>
        <d v="2013-12-04T08:20:00"/>
        <d v="2013-12-17T15:32:00"/>
        <d v="2013-12-19T20:24:00"/>
        <d v="2022-01-04T15:39:21"/>
        <d v="2013-12-09T20:42:00"/>
        <d v="2021-09-22T15:42:42"/>
        <d v="2013-01-17T11:36:00"/>
        <d v="2013-12-17T14:33:00"/>
        <d v="2013-12-20T05:35:00"/>
        <d v="2013-12-18T02:18:00"/>
        <d v="2013-11-22T23:14:00"/>
        <d v="2013-11-19T00:56:00"/>
        <d v="2013-12-20T05:33:00"/>
        <d v="2011-05-12T19:52:10"/>
        <d v="2013-01-10T07:53:00"/>
        <d v="2013-12-13T17:09:00"/>
        <d v="2013-03-20T05:47:00"/>
        <d v="2021-12-21T07:47:58"/>
        <d v="2020-09-12T07:49:21"/>
        <d v="2013-09-02T13:10:00"/>
        <d v="2013-12-19T04:17:00"/>
        <d v="2016-02-05T21:26:08"/>
        <d v="2012-10-19T19:16:00"/>
        <d v="2021-12-15T19:37:02"/>
        <d v="2012-03-14T01:36:00"/>
        <d v="2013-12-18T01:20:00"/>
        <d v="2020-09-17T08:12:56"/>
        <d v="2013-12-18T07:28:00"/>
        <d v="2021-10-20T12:56:52"/>
        <d v="2016-03-08T06:41:09"/>
        <d v="2013-03-06T03:45:00"/>
        <d v="2010-08-04T09:11:00"/>
        <d v="2013-11-16T08:18:00"/>
        <d v="2013-12-18T19:42:00"/>
        <d v="2009-07-04T21:59:00"/>
        <d v="2013-09-21T05:17:00"/>
        <d v="2021-12-24T08:20:46"/>
        <d v="2013-12-18T17:48:00"/>
        <d v="2020-12-15T18:43:59"/>
        <d v="2013-07-08T17:07:00"/>
        <d v="2013-11-20T21:42:00"/>
        <d v="2013-12-17T03:53:00"/>
        <d v="2013-08-02T07:15:00"/>
        <d v="2022-01-04T08:08:18"/>
        <d v="2009-03-10T01:04:00"/>
        <d v="2013-12-18T04:08:00"/>
        <d v="2013-12-21T04:51:00"/>
        <d v="2021-12-26T13:29:53"/>
        <d v="2013-12-04T17:54:00"/>
        <d v="2014-01-02T20:40:00"/>
        <d v="2013-12-02T17:43:00"/>
        <d v="2021-12-29T18:33:14"/>
        <d v="2021-11-24T07:54:31"/>
        <d v="2011-07-27T19:46:00"/>
        <d v="2021-11-22T17:42:50"/>
        <d v="2012-06-21T20:22:00"/>
        <d v="2022-01-03T09:27:17"/>
        <d v="2008-01-17T01:40:00"/>
        <d v="2021-02-05T18:43:18"/>
        <d v="2006-12-14T08:26:00"/>
        <d v="2013-01-25T16:08:00"/>
        <d v="2013-12-13T21:25:00"/>
        <d v="2021-08-27T05:34:08"/>
        <d v="2012-11-27T07:44:00"/>
        <d v="2021-12-30T14:15:25"/>
        <d v="2013-12-21T00:01:00"/>
        <d v="2010-02-06T02:42:28"/>
        <d v="2013-02-06T23:32:00"/>
        <d v="2011-11-15T16:34:00"/>
        <d v="2021-05-25T14:08:04"/>
        <d v="2013-06-17T20:06:00"/>
        <d v="2012-10-23T02:36:00"/>
        <d v="2021-12-23T06:47:38"/>
        <d v="2013-12-21T01:28:00"/>
        <d v="2022-01-04T06:05:49"/>
        <d v="2013-12-20T03:05:00"/>
        <d v="2016-11-10T08:37:10"/>
        <d v="2013-12-20T04:16:00"/>
        <d v="2021-12-09T09:00:40"/>
        <d v="2013-12-23T05:08:00"/>
        <d v="2021-09-06T06:53:54"/>
        <d v="2022-01-03T20:28:06"/>
        <d v="2013-11-15T01:22:00"/>
        <d v="2022-01-05T17:57:30"/>
        <d v="2012-07-21T06:07:00"/>
        <d v="2010-10-19T20:18:00"/>
        <d v="2012-04-04T21:36:00"/>
        <d v="2019-04-08T18:05:00"/>
        <d v="2022-01-04T17:24:08"/>
        <d v="2022-01-05T15:30:54"/>
        <d v="2013-12-17T21:09:00"/>
        <d v="2014-01-03T01:20:00"/>
        <d v="2022-01-04T11:00:33"/>
        <d v="2014-01-06T20:53:00"/>
        <d v="2021-05-23T16:17:12"/>
        <d v="2012-10-24T02:32:00"/>
        <d v="2013-08-12T21:35:00"/>
        <d v="2013-12-25T05:33:00"/>
        <d v="2021-12-14T11:39:37"/>
        <d v="2009-12-24T00:13:00"/>
        <d v="2021-06-02T00:27:33"/>
        <d v="2022-01-05T16:19:25"/>
        <d v="2013-12-02T19:04:00"/>
        <d v="2011-08-31T18:34:00"/>
        <d v="2009-10-22T16:24:41"/>
        <d v="2014-01-06T22:00:00"/>
        <d v="2013-08-29T22:23:00"/>
        <d v="2021-08-30T10:24:11"/>
        <d v="2021-11-25T13:28:30"/>
        <d v="2022-01-04T16:04:50"/>
        <d v="2013-11-01T16:20:00"/>
        <d v="2021-04-26T07:57:51"/>
        <d v="2013-09-18T15:50:00"/>
        <d v="2021-12-24T22:28:03"/>
        <d v="2013-12-18T03:37:00"/>
        <d v="2013-12-23T23:19:00"/>
        <d v="2022-01-04T12:19:07"/>
        <d v="2013-12-21T00:24:00"/>
        <d v="2021-08-03T06:42:19"/>
        <d v="2012-04-18T01:34:00"/>
        <d v="2013-01-25T03:08:32"/>
        <d v="2011-10-13T21:59:00"/>
        <d v="2020-11-11T20:03:35"/>
        <d v="2014-01-05T04:16:00"/>
        <d v="2013-12-28T01:23:00"/>
        <d v="2013-12-04T20:21:00"/>
        <d v="2012-08-04T13:13:00"/>
        <d v="2014-01-06T18:59:00"/>
        <d v="2013-12-25T13:53:00"/>
        <d v="2022-01-04T15:07:12"/>
        <d v="2012-10-08T20:32:00"/>
        <d v="2020-06-23T01:06:30"/>
        <d v="2021-12-20T16:44:20"/>
        <d v="2012-06-06T05:40:00"/>
        <d v="2013-12-19T14:24:00"/>
        <d v="2013-12-20T09:31:00"/>
        <d v="2013-04-17T05:24:00"/>
        <d v="2013-12-19T04:51:00"/>
        <d v="2013-12-18T17:20:00"/>
        <d v="2019-02-21T23:11:07"/>
        <d v="2013-12-10T09:11:00"/>
        <d v="2022-01-04T14:10:43"/>
        <d v="2013-09-28T02:54:00"/>
        <d v="2021-10-15T14:01:57"/>
        <d v="2013-12-06T21:11:00"/>
        <d v="2013-12-06T18:26:00"/>
        <d v="2013-12-19T01:08:00"/>
        <d v="2013-12-19T05:54:00"/>
        <d v="2013-12-16T20:06:00"/>
        <d v="2013-12-19T01:35:00"/>
        <d v="2013-12-03T19:47:00"/>
        <d v="2012-01-12T18:46:01"/>
        <d v="2013-12-13T21:56:00"/>
        <d v="2022-01-04T15:57:14"/>
        <d v="2013-04-18T03:47:00"/>
        <d v="2022-01-05T18:43:47"/>
        <d v="2013-12-13T05:52:00"/>
        <d v="2013-11-12T17:07:00"/>
        <d v="2013-12-16T20:34:00"/>
        <d v="2013-12-18T02:02:00"/>
        <d v="2010-10-25T17:26:00"/>
        <d v="2013-06-19T11:28:00"/>
        <d v="2021-07-02T19:56:47"/>
        <d v="2010-06-22T14:39:00"/>
        <d v="2013-12-16T17:23:00"/>
        <d v="2013-12-19T03:48:00"/>
        <d v="2020-10-17T17:48:00"/>
        <d v="2010-08-02T21:15:00"/>
        <d v="2020-10-18T13:36:00"/>
        <d v="2013-12-18T16:36:00"/>
        <d v="2021-12-30T10:28:29"/>
        <d v="2013-11-06T06:59:00"/>
        <d v="2021-12-27T21:58:17"/>
        <d v="2013-11-13T02:24:00"/>
        <d v="2022-01-04T21:22:12"/>
        <d v="2013-01-25T07:32:00"/>
        <d v="2013-12-15T11:10:00"/>
        <d v="2013-09-30T22:32:00"/>
        <d v="2016-03-21T18:25:42"/>
        <d v="2013-11-21T01:23:00"/>
        <d v="2021-12-15T06:10:12"/>
        <d v="2013-11-21T01:51:00"/>
        <d v="2009-04-17T15:35:21"/>
        <d v="2013-11-01T16:33:00"/>
        <d v="2013-09-10T00:07:00"/>
        <d v="2013-12-17T01:07:00"/>
        <d v="2013-12-12T20:29:00"/>
        <d v="2022-01-04T21:19:47"/>
        <d v="2013-12-14T01:28:00"/>
        <d v="2022-01-04T04:13:13"/>
        <d v="2013-11-30T00:58:00"/>
        <d v="2013-11-26T21:40:00"/>
        <d v="2013-12-17T12:04:00"/>
        <d v="2022-01-04T04:58:28"/>
        <d v="2013-05-24T00:32:00"/>
        <d v="2013-12-18T18:26:00"/>
        <d v="2013-12-18T23:08:00"/>
        <d v="2013-12-15T15:18:00"/>
        <d v="2022-01-04T13:46:38"/>
        <d v="2021-12-22T23:49:30"/>
        <d v="2012-08-10T15:06:00"/>
        <d v="2021-10-20T15:35:24"/>
        <d v="2016-01-15T14:20:23"/>
        <d v="2019-04-08T08:50:00"/>
        <d v="2019-01-30T00:42:00"/>
        <d v="2017-03-21T16:55:00"/>
        <d v="2018-11-16T15:57:00"/>
        <d v="2021-06-08T21:03:24"/>
        <d v="2020-10-19T16:53:00"/>
        <d v="2021-10-07T11:12:26"/>
        <d v="2019-05-31T07:13:00"/>
        <d v="2021-05-20T19:57:04"/>
        <d v="2020-07-14T11:44:00"/>
        <d v="2021-12-10T06:15:15"/>
        <d v="2020-10-12T15:58:00"/>
        <d v="2021-11-30T01:36:22"/>
        <d v="2020-10-20T16:10:00"/>
        <d v="2014-12-10T08:15:58"/>
        <d v="2020-06-10T22:28:00"/>
        <d v="2020-10-01T10:26:00"/>
        <d v="2019-08-13T07:54:00"/>
        <d v="2021-01-31T22:02:30"/>
        <d v="2020-10-20T18:00:00"/>
        <d v="2020-10-22T18:12:00"/>
        <d v="2020-10-23T20:38:00"/>
        <d v="2020-10-08T04:12:59"/>
        <d v="2020-10-23T00:46:00"/>
        <d v="2021-12-27T16:04:28"/>
        <d v="2020-10-23T08:03:00"/>
        <d v="2020-10-23T22:13:00"/>
        <d v="2020-10-22T21:47:00"/>
        <d v="2020-10-23T03:08:00"/>
        <d v="2019-12-26T23:19:20"/>
        <d v="2020-09-23T07:22:00"/>
        <d v="2022-01-05T02:56:55"/>
        <d v="2021-12-29T08:04:15"/>
        <d v="2020-10-22T18:06:00"/>
        <d v="2022-01-03T17:12:02"/>
        <d v="2020-10-20T16:17:00"/>
        <d v="2022-01-03T14:50:10"/>
        <d v="2020-10-21T15:17:00"/>
        <d v="2020-05-27T09:12:13"/>
        <d v="2020-10-22T11:15:00"/>
        <d v="2022-01-04T20:29:26"/>
        <d v="2020-04-13T20:20:00"/>
        <d v="2020-08-28T02:45:00"/>
        <d v="2020-10-21T15:05:00"/>
        <d v="2020-10-23T10:17:00"/>
        <d v="2020-10-23T04:53:00"/>
        <d v="2018-06-12T20:53:00"/>
        <d v="2020-10-21T21:45:00"/>
        <d v="2021-12-30T12:28:31"/>
        <d v="2022-01-04T22:56:12"/>
        <d v="2021-12-20T12:19:13"/>
        <d v="2022-01-04T04:53:13"/>
        <d v="2022-01-04T16:08:10"/>
        <d v="2021-03-04T04:56:01"/>
        <d v="2021-09-10T11:12:33"/>
        <d v="2021-12-07T09:12:40"/>
        <d v="2021-12-15T07:15:25"/>
        <d v="2022-01-04T19:49:53"/>
        <d v="2021-10-15T10:59:36"/>
        <d v="2021-07-20T17:53:49"/>
        <d v="2021-12-17T20:39:46"/>
        <d v="2022-01-04T15:44:37"/>
        <d v="2021-01-19T14:38:48"/>
        <d v="2022-01-05T13:04:22"/>
        <d v="2022-01-05T20:17:21"/>
        <d v="2021-09-10T10:26:17"/>
        <d v="2022-01-03T10:05:14"/>
        <d v="2021-01-08T06:41:40"/>
        <d v="2021-09-22T01:34:11"/>
        <d v="2022-01-05T12:43:04"/>
        <d v="2019-02-15T09:34:58"/>
        <d v="2021-07-07T07:19:01"/>
        <d v="2021-11-29T19:11:59"/>
        <d v="2020-11-24T02:16:47"/>
        <d v="2015-07-22T09:02:53"/>
        <d v="2021-12-29T12:36:00"/>
        <d v="2021-11-14T17:14:13"/>
        <d v="2021-04-22T11:02:44"/>
        <d v="2021-12-30T08:47:06"/>
        <d v="2021-12-29T12:30:20"/>
        <d v="2022-01-04T07:43:35"/>
        <d v="2020-02-25T23:41:26"/>
        <d v="2015-06-30T21:07:05"/>
        <d v="2022-01-04T02:29:49"/>
        <d v="2022-01-04T12:54:17"/>
        <d v="2022-01-04T15:57:04"/>
        <d v="2022-01-05T08:00:38"/>
        <d v="2022-01-04T08:30:19"/>
        <d v="2022-01-04T15:38:24"/>
        <d v="2021-12-27T12:39:06"/>
        <d v="2021-10-29T21:40:47"/>
        <d v="2021-12-23T06:21:26"/>
        <d v="2018-05-08T11:15:35"/>
        <d v="2021-01-14T19:26:47"/>
        <d v="2020-12-29T17:51:33"/>
        <d v="2021-12-20T16:58:04"/>
        <d v="2022-01-04T10:52:12"/>
        <d v="2011-10-30T07:56:05"/>
        <d v="2022-01-04T19:24:13"/>
        <d v="2021-03-08T08:21:21"/>
        <d v="2021-12-20T21:00:09"/>
        <d v="2021-12-09T10:29:13"/>
        <d v="2021-09-08T03:13:19"/>
        <d v="2021-12-16T18:10:29"/>
        <d v="2021-12-01T14:08:01"/>
        <d v="2021-06-21T17:58:44"/>
        <d v="2021-12-30T12:32:57"/>
        <d v="2021-12-22T21:34:04"/>
        <d v="2021-11-16T19:56:10"/>
        <d v="2020-09-18T09:31:55"/>
        <d v="2021-12-21T15:55:47"/>
        <d v="2020-11-03T11:40:42"/>
        <d v="2013-12-10T18:57:28"/>
        <d v="2006-12-28T07:24:48"/>
        <d v="2022-01-05T10:57:04"/>
        <d v="2017-01-06T16:53:04"/>
        <d v="2021-12-26T21:52:10"/>
        <d v="2018-01-05T10:41:35"/>
        <d v="2021-12-14T09:17:11"/>
        <d v="2019-01-09T16:12:47"/>
        <d v="2021-11-28T21:52:56"/>
        <d v="2022-01-04T10:17:46"/>
        <d v="2021-07-20T15:45:27"/>
        <d v="2020-11-29T15:26:55"/>
        <d v="2022-01-05T07:16:50"/>
        <d v="2021-12-23T03:49:11"/>
        <d v="2021-05-10T07:13:15"/>
        <d v="2021-12-21T10:15:49"/>
        <d v="2021-12-23T13:50:59"/>
        <d v="2022-01-02T13:39:28"/>
        <d v="2017-03-16T20:49:14"/>
        <d v="2021-12-30T10:04:04"/>
        <d v="2021-12-16T20:01:57"/>
        <d v="2019-04-27T16:35:27"/>
        <d v="2016-11-15T21:16:33"/>
        <d v="2019-07-09T05:01:50"/>
        <d v="2021-12-30T06:46:08"/>
        <d v="2016-02-05T21:34:07"/>
        <d v="2021-09-01T10:24:13"/>
        <d v="2022-01-04T13:59:54"/>
        <d v="2021-08-19T12:33:58"/>
        <d v="2021-10-05T15:51:48"/>
        <d v="2020-09-21T18:07:48"/>
        <d v="2017-04-10T11:02:55"/>
        <d v="2021-05-14T17:30:56"/>
        <d v="2021-09-10T07:59:06"/>
        <d v="2021-02-08T11:24:05"/>
        <d v="2017-04-20T23:27:51"/>
        <d v="2022-01-04T18:04:04"/>
        <d v="2022-01-03T17:02:14"/>
        <d v="2021-08-09T11:58:30"/>
        <d v="2021-09-22T01:34:21"/>
        <d v="2012-09-26T10:00:20"/>
        <d v="2021-12-17T02:18:22"/>
        <d v="2022-01-05T23:07:48"/>
        <d v="2022-01-05T20:41:40"/>
        <d v="2021-10-28T18:09:34"/>
        <d v="2021-08-23T16:37:43"/>
        <d v="2021-08-20T09:06:39"/>
        <d v="2014-08-01T20:22:12"/>
        <d v="2021-11-24T22:00:31"/>
        <d v="2021-09-13T22:18:08"/>
        <d v="2022-01-04T16:01:30"/>
        <d v="2022-01-04T12:00:16"/>
        <d v="2021-02-02T18:58:40"/>
        <d v="2020-12-30T00:06:53"/>
        <d v="2021-12-18T15:13:48"/>
        <d v="2015-01-15T03:56:51"/>
        <d v="2020-12-19T09:10:56"/>
        <d v="2021-12-17T09:43:56"/>
        <d v="2022-01-02T01:42:26"/>
        <d v="2021-12-27T21:33:41"/>
        <d v="2022-01-05T15:39:43"/>
        <d v="2021-09-01T11:41:22"/>
        <d v="2022-01-04T15:57:06"/>
        <d v="2021-12-30T17:10:06"/>
        <d v="2022-01-05T13:35:38"/>
        <d v="2022-01-04T20:01:44"/>
        <d v="2020-02-28T21:08:47"/>
        <d v="2022-01-04T18:18:57"/>
        <d v="2020-01-28T06:43:18"/>
        <d v="2021-10-18T06:36:23"/>
        <d v="2018-08-09T11:40:43"/>
        <d v="2021-12-21T16:25:46"/>
        <d v="2022-01-05T08:49:47"/>
        <d v="2022-01-05T16:46:17"/>
        <d v="2021-01-18T11:38:50"/>
        <d v="2019-07-05T18:41:20"/>
        <d v="2011-08-22T13:07:26"/>
        <d v="2011-12-09T06:53:53"/>
        <d v="2020-02-24T18:13:05"/>
        <d v="2022-01-04T20:53:48"/>
        <d v="2018-01-11T12:44:56"/>
        <d v="2021-12-22T06:09:12"/>
        <d v="2022-01-03T20:19:15"/>
        <d v="2021-02-28T16:47:11"/>
        <d v="2021-11-04T19:09:53"/>
        <d v="2021-10-25T14:00:54"/>
        <d v="2021-12-10T16:24:43"/>
        <d v="2012-01-31T16:39:09"/>
        <d v="2022-01-05T20:00:44"/>
        <d v="2021-12-21T19:43:11"/>
        <d v="2020-10-26T13:25:05"/>
        <d v="2020-12-11T01:01:58"/>
        <d v="2022-01-04T09:34:49"/>
        <d v="2022-01-04T18:02:14"/>
        <d v="2021-12-03T20:42:54"/>
        <d v="2022-01-04T18:29:00"/>
        <d v="2021-05-04T15:25:28"/>
        <d v="2019-04-14T02:57:53"/>
        <d v="2021-10-08T08:02:59"/>
        <d v="2018-02-25T09:42:17"/>
        <d v="2021-04-28T04:22:54"/>
        <d v="2022-01-04T16:35:31"/>
        <d v="2021-08-27T13:39:13"/>
        <d v="2018-11-16T15:57:31"/>
        <d v="2022-01-05T14:00:34"/>
        <d v="2020-09-25T17:02:56"/>
        <d v="2022-01-02T11:04:35"/>
        <d v="2012-01-25T21:00:35"/>
        <d v="2020-11-20T08:08:31"/>
        <d v="2017-10-17T21:54:33"/>
        <d v="2020-07-02T14:02:59"/>
        <d v="2021-12-20T14:47:37"/>
        <d v="2022-01-04T16:05:24"/>
        <d v="2021-09-06T02:00:34"/>
        <d v="2022-01-05T21:06:37"/>
        <d v="2022-01-05T15:41:23"/>
        <d v="2022-01-05T22:33:22"/>
        <d v="2022-01-04T17:23:41"/>
        <d v="2021-11-13T09:08:21"/>
        <d v="2021-12-30T08:24:41"/>
        <d v="2022-01-02T06:46:34"/>
        <d v="2015-07-21T09:11:38"/>
        <d v="2022-01-04T14:44:36"/>
        <d v="2021-08-11T19:58:57"/>
        <d v="2021-10-19T11:16:50"/>
        <d v="2021-12-23T14:31:15"/>
        <d v="2021-12-31T12:49:09"/>
        <d v="2020-12-29T05:16:47"/>
        <d v="2019-07-01T06:59:41"/>
        <d v="2021-10-20T06:38:46"/>
        <d v="2019-05-09T07:33:41"/>
        <d v="2022-01-03T15:28:44"/>
        <d v="2022-01-04T11:00:17"/>
        <d v="2021-12-22T17:42:16"/>
        <d v="2021-12-23T05:46:07"/>
        <d v="2017-04-10T12:13:02"/>
        <d v="2018-04-11T20:29:49"/>
        <d v="2021-09-20T07:42:32"/>
        <d v="2021-03-18T13:31:11"/>
        <d v="2018-09-01T18:07:45"/>
        <d v="2018-09-17T21:24:47"/>
        <d v="2010-06-21T23:39:33"/>
        <d v="2010-08-02T06:15:12"/>
        <d v="2018-10-24T22:53:54"/>
        <d v="2021-01-14T21:15:24"/>
        <d v="2018-09-06T13:30:18"/>
        <d v="2021-05-13T09:32:01"/>
        <d v="2011-08-21T16:59:58"/>
        <d v="2015-08-20T22:42:35"/>
        <d v="2021-11-28T20:40:14"/>
        <d v="2022-01-03T16:59:56"/>
        <d v="2022-01-03T13:19:13"/>
        <d v="2013-01-24T15:32:44"/>
        <d v="2015-06-02T04:22:11"/>
        <d v="2012-08-10T00:06:06"/>
        <d v="2019-03-01T02:34:03"/>
        <d v="2010-10-25T02:26:30"/>
        <d v="2021-12-16T18:34:41"/>
        <d v="2022-01-04T16:08:11"/>
        <d v="2018-05-17T03:39:59"/>
        <d v="2019-01-14T20:15:46"/>
        <d v="2021-10-28T20:45:56"/>
        <d v="2009-01-19T09:52:40"/>
        <d v="2019-09-21T09:40:41"/>
        <d v="2020-11-30T09:49:10"/>
        <d v="2020-12-09T15:54:35"/>
        <d v="2022-01-04T16:55:26"/>
        <d v="2020-12-28T16:05:47"/>
        <d v="2015-01-08T20:12:31"/>
        <d v="2020-12-25T08:37:20"/>
        <d v="2022-01-05T17:57:05"/>
        <d v="2021-05-19T09:04:26"/>
        <d v="2022-01-04T17:23:56"/>
        <d v="2022-01-05T20:03:29"/>
        <d v="2017-10-27T05:58:45"/>
        <d v="2019-12-16T09:37:43"/>
        <d v="2014-12-08T14:26:59"/>
        <d v="2020-10-14T19:30:40"/>
        <d v="2021-11-06T14:41:35"/>
        <d v="2021-12-17T10:03:15"/>
        <d v="2020-02-14T02:55:12"/>
        <d v="2021-05-21T12:23:44"/>
        <d v="2021-11-13T08:57:54"/>
        <d v="2012-12-07T05:45:16"/>
        <d v="2022-01-05T17:46:34"/>
        <d v="2012-11-28T07:47:54"/>
        <d v="2019-07-22T07:26:06"/>
        <d v="2018-03-02T09:28:18"/>
        <d v="2019-07-22T05:57:42"/>
        <d v="2018-03-02T09:26:48"/>
        <d v="2018-03-02T09:27:20"/>
        <d v="2020-02-26T00:03:13"/>
        <d v="2021-10-04T09:11:22"/>
        <d v="2021-11-09T07:36:44"/>
        <d v="2021-05-12T20:56:38"/>
        <d v="2018-05-09T12:35:13"/>
        <d v="2021-12-06T15:29:46"/>
        <d v="2021-12-15T17:30:17"/>
        <d v="2021-12-14T13:51:05"/>
        <d v="2021-12-31T17:37:43"/>
        <d v="2021-12-14T19:43:00"/>
        <d v="2022-01-05T16:12:00"/>
        <d v="2021-12-22T08:57:41"/>
        <d v="2021-12-15T14:12:43"/>
        <d v="2022-01-05T19:47:22"/>
        <d v="2021-12-14T18:03:34"/>
        <d v="2017-11-13T16:21:16"/>
        <d v="2021-12-21T16:29:46"/>
        <d v="2022-01-03T08:42:57"/>
        <d v="2022-01-04T17:08:45"/>
        <d v="2022-01-04T13:43:44"/>
        <d v="2021-05-19T07:26:48"/>
        <d v="2021-11-22T04:36:39"/>
        <d v="2022-01-04T06:49:22"/>
        <d v="2021-09-28T14:57:46"/>
        <d v="2013-07-16T00:22:00"/>
        <d v="2021-12-22T15:16:51"/>
        <d v="2015-10-06T14:07:11"/>
        <d v="2022-01-04T09:42:56"/>
        <d v="2022-01-04T16:42:35"/>
        <d v="2018-09-30T01:46:01"/>
        <d v="2022-01-04T19:13:36"/>
        <d v="2021-12-27T14:06:56"/>
        <d v="2022-01-04T10:43:19"/>
        <d v="2021-12-20T15:34:55"/>
        <d v="2020-06-15T02:11:14"/>
        <d v="2021-11-28T04:11:18"/>
        <d v="2021-12-06T11:17:35"/>
        <d v="2019-03-04T08:08:23"/>
        <d v="2022-01-05T13:33:44"/>
        <d v="2021-12-17T14:59:18"/>
        <d v="2021-08-16T17:31:36"/>
        <d v="2021-06-22T21:08:39"/>
        <d v="2021-12-21T13:52:09"/>
        <d v="2022-01-04T19:19:27"/>
        <d v="2020-09-15T07:23:46"/>
        <d v="2022-01-04T16:48:52"/>
        <d v="2022-01-05T18:02:26"/>
        <d v="2021-12-17T19:48:42"/>
        <d v="2022-01-04T18:14:32"/>
        <d v="2019-06-21T10:27:58"/>
        <d v="2022-01-03T13:38:25"/>
        <d v="2021-12-20T10:54:14"/>
        <d v="2021-12-24T14:54:03"/>
        <d v="2022-01-03T15:55:23"/>
        <d v="2022-01-04T15:51:11"/>
        <d v="2021-12-31T19:17:11"/>
        <d v="2016-04-08T20:30:30"/>
        <d v="2021-12-16T19:01:15"/>
        <d v="2021-12-23T15:37:38"/>
        <d v="2021-12-22T18:05:18"/>
        <d v="2022-01-03T14:14:39"/>
        <d v="2022-01-04T10:21:04"/>
        <d v="2022-01-04T15:32:16"/>
        <d v="2022-01-04T16:52:21"/>
        <d v="2021-12-15T01:26:09"/>
        <d v="2022-01-04T10:50:19"/>
        <d v="2021-12-13T16:07:47"/>
        <d v="2021-12-23T17:13:28"/>
        <d v="2021-12-23T20:35:11"/>
        <d v="2021-12-13T08:21:03"/>
        <d v="2022-01-04T19:51:48"/>
        <d v="2021-12-20T09:21:58"/>
        <d v="2021-04-19T15:44:52"/>
        <d v="2022-01-04T15:30:39"/>
        <d v="2021-12-09T18:57:11"/>
        <d v="2021-12-28T07:06:35"/>
        <d v="2021-05-11T00:54:05"/>
        <d v="2022-01-04T09:01:34"/>
        <d v="2021-11-13T06:33:17"/>
        <d v="2022-01-04T13:35:24"/>
        <d v="2019-12-26T20:29:05"/>
        <d v="2021-12-24T00:17:35"/>
        <d v="2018-02-13T09:39:42"/>
        <d v="2022-01-04T10:35:03"/>
        <d v="2022-01-04T18:32:01"/>
        <d v="2022-01-04T13:16:17"/>
        <d v="2022-01-04T16:00:15"/>
        <d v="2021-12-16T17:10:42"/>
        <d v="2021-12-15T16:52:46"/>
        <d v="2019-08-13T06:54:10"/>
        <d v="2021-10-29T18:47:40"/>
        <d v="2021-05-11T03:53:44"/>
        <d v="2021-04-12T13:17:34"/>
        <d v="2022-01-04T09:59:26"/>
        <d v="2022-01-04T19:52:04"/>
        <d v="2021-12-20T17:20:14"/>
        <d v="2018-06-20T18:39:13"/>
        <d v="2021-12-20T11:58:13"/>
        <d v="2021-01-05T10:50:39"/>
        <d v="2022-01-05T18:13:41"/>
        <d v="2021-09-24T12:00:46"/>
        <d v="2021-12-30T14:27:56"/>
        <d v="2021-12-17T13:23:48"/>
        <d v="2021-12-10T15:20:33"/>
        <d v="2022-01-03T16:42:34"/>
        <d v="2022-01-04T10:48:56"/>
        <d v="2022-01-01T23:21:30"/>
        <d v="2021-12-07T15:07:51"/>
        <d v="2019-03-22T18:49:34"/>
        <d v="2021-10-12T15:53:51"/>
        <d v="2021-12-24T23:47:28"/>
        <d v="2021-12-21T14:18:37"/>
        <d v="2021-10-25T02:13:22"/>
        <d v="2022-01-05T10:38:40"/>
        <d v="2022-01-04T15:00:44"/>
        <d v="2018-07-19T10:19:59"/>
        <d v="2021-12-31T10:01:25"/>
        <d v="2015-02-12T18:15:12"/>
        <d v="2022-01-03T07:57:47"/>
        <d v="2016-09-07T09:58:43"/>
        <d v="2019-11-20T16:34:16"/>
        <d v="2021-07-27T15:46:25"/>
        <d v="2019-07-25T20:14:36"/>
        <d v="2021-12-27T19:25:25"/>
        <d v="2021-12-20T19:32:24"/>
        <d v="2012-11-03T18:18:15"/>
        <d v="2020-08-21T00:18:38"/>
        <d v="2021-12-30T18:35:30"/>
        <d v="2020-11-04T11:43:54"/>
        <d v="2015-03-13T21:41:38"/>
        <d v="2021-12-30T12:11:25"/>
        <d v="2021-02-03T23:44:40"/>
        <d v="2015-06-02T04:22:12"/>
        <d v="2022-01-04T19:33:51"/>
        <d v="2021-12-23T12:23:35"/>
        <d v="2021-12-14T14:27:26"/>
        <d v="2021-12-21T18:59:19"/>
        <d v="2021-12-09T13:29:45"/>
        <d v="2022-01-05T11:22:16"/>
        <d v="2022-01-04T15:29:04"/>
        <d v="2021-12-29T09:57:00"/>
        <d v="2022-01-04T17:28:35"/>
        <d v="2021-12-21T16:09:03"/>
        <d v="2021-12-17T12:05:04"/>
        <d v="2021-06-04T22:11:10"/>
        <d v="2021-12-15T15:54:17"/>
        <d v="2021-12-23T14:13:18"/>
        <d v="2021-11-22T02:12:12"/>
        <d v="2020-11-17T21:40:29"/>
        <d v="2021-12-21T17:12:07"/>
        <d v="2022-01-04T05:30:08"/>
        <d v="2022-01-05T08:33:47"/>
        <d v="2022-01-01T17:00:45"/>
        <d v="2022-01-04T14:34:43"/>
        <d v="2022-01-05T18:49:37"/>
        <d v="2022-01-04T15:27:09"/>
        <d v="2016-10-27T08:54:57"/>
        <d v="2021-08-23T15:45:50"/>
        <d v="2022-01-04T15:02:49"/>
        <d v="2021-10-26T05:11:30"/>
        <d v="2021-12-13T05:04:16"/>
        <d v="2017-01-27T16:12:04"/>
        <d v="2019-03-21T17:35:43"/>
        <d v="2021-12-06T16:42:13"/>
        <d v="2022-01-03T15:42:46"/>
        <d v="2022-01-04T17:02:39"/>
        <d v="2022-01-04T16:58:30"/>
        <d v="2022-01-04T08:32:54"/>
        <d v="2021-12-19T17:49:03"/>
        <d v="2018-09-10T08:53:33"/>
        <d v="2021-12-31T14:15:41"/>
        <d v="2022-01-05T00:11:54"/>
        <d v="2011-09-29T19:17:18"/>
        <d v="2021-11-04T10:45:02"/>
        <d v="2021-11-22T17:50:58"/>
        <d v="2021-10-21T05:09:25"/>
        <d v="2021-04-14T20:27:36"/>
        <d v="2021-12-15T10:01:48"/>
        <d v="2022-01-05T02:40:25"/>
        <d v="2022-01-04T22:07:24"/>
        <d v="2020-08-31T14:06:10"/>
        <d v="2022-01-04T23:57:29"/>
        <d v="2021-11-28T14:33:32"/>
        <d v="2018-06-01T09:01:40"/>
        <d v="2021-11-26T22:05:14"/>
        <d v="2022-01-05T04:29:23"/>
        <d v="2013-10-24T04:14:53"/>
        <d v="2022-01-05T07:45:38"/>
        <d v="2022-01-04T21:03:31"/>
        <d v="2021-11-25T00:00:37"/>
        <d v="2021-04-23T08:10:13"/>
        <d v="2021-09-03T16:57:17"/>
        <d v="2020-10-16T00:08:43"/>
        <d v="2021-03-04T13:29:38"/>
        <d v="2021-04-22T15:20:24"/>
        <d v="2021-04-22T23:17:42"/>
        <d v="2020-05-28T14:23:19"/>
        <d v="2021-01-21T16:28:58"/>
        <d v="2021-01-26T12:55:41"/>
        <d v="2007-04-11T20:41:38"/>
        <d v="2021-01-25T23:18:41"/>
        <d v="2021-01-25T21:50:27"/>
        <d v="2018-07-17T06:44:53"/>
        <d v="2012-04-16T11:22:36"/>
        <d v="2020-12-15T08:06:56"/>
        <d v="2021-09-27T02:48:46"/>
        <d v="2020-08-20T20:13:20"/>
        <d v="2020-05-12T21:43:43"/>
        <d v="2020-06-19T15:28:21"/>
        <d v="2020-07-05T17:21:00"/>
        <d v="2021-09-01T04:34:54"/>
        <d v="2021-12-23T21:02:32"/>
        <d v="2021-11-05T05:22:44"/>
        <d v="2015-01-01T01:04:11"/>
        <d v="2020-05-27T21:51:49"/>
        <d v="2020-07-29T18:56:30"/>
        <d v="2020-07-31T12:06:04"/>
        <d v="2021-12-21T08:25:10"/>
        <d v="2019-10-10T01:39:10"/>
        <d v="2021-12-15T19:11:11"/>
        <d v="2014-12-11T02:23:58"/>
        <d v="2020-05-29T04:13:54"/>
        <d v="2014-06-23T23:31:06"/>
        <d v="2021-03-23T08:03:45"/>
        <d v="2021-12-16T16:13:10"/>
        <d v="2022-01-04T01:44:25"/>
        <d v="2019-03-25T05:46:44"/>
        <d v="2021-11-15T18:11:35"/>
        <d v="2020-03-26T21:38:01"/>
        <d v="2020-03-16T17:25:55"/>
        <d v="2021-11-24T18:44:13"/>
        <d v="2021-11-15T09:20:55"/>
        <d v="2022-01-05T01:49:34"/>
        <d v="2018-01-23T00:57:21"/>
        <d v="2021-07-27T11:15:05"/>
        <d v="2018-04-18T09:28:32"/>
        <d v="2022-01-05T16:27:47"/>
        <d v="2021-08-17T04:08:35"/>
        <d v="2021-05-12T08:50:43"/>
        <d v="2021-04-18T20:06:29"/>
        <d v="2021-12-23T14:18:41"/>
        <d v="2021-01-11T04:03:11"/>
        <d v="2021-11-23T08:22:05"/>
        <d v="2022-01-05T13:14:17"/>
        <d v="2021-12-02T02:25:15"/>
        <d v="2020-03-04T21:43:07"/>
        <d v="2020-11-15T12:50:44"/>
        <d v="2020-05-27T08:23:34"/>
        <d v="2020-03-04T12:46:21"/>
        <d v="2021-12-30T03:01:22"/>
        <d v="2021-02-08T18:07:59"/>
        <d v="2019-04-23T21:42:05"/>
        <d v="2021-12-12T21:14:52"/>
        <d v="2015-06-02T04:24:52"/>
        <d v="2022-01-04T09:13:21"/>
        <d v="2022-01-05T12:50:18"/>
        <d v="2022-01-04T04:34:57"/>
        <d v="2022-01-03T15:39:05"/>
        <d v="2021-11-08T00:39:20"/>
        <d v="2020-04-07T21:35:15"/>
        <d v="2022-01-05T01:21:31"/>
        <d v="2022-01-04T19:50:34"/>
        <d v="2021-12-07T20:28:21"/>
        <d v="2022-01-05T07:34:03"/>
        <d v="2022-01-05T06:32:20"/>
        <d v="2022-01-05T05:10:58"/>
        <d v="2021-07-05T17:41:34"/>
        <d v="2022-01-04T22:39:29"/>
        <d v="2021-12-30T05:34:59"/>
        <d v="2022-01-04T07:49:07"/>
        <d v="2021-11-17T09:03:29"/>
        <d v="2021-12-09T17:33:38"/>
        <d v="2022-01-05T06:56:37"/>
        <d v="2022-01-05T16:09:07"/>
        <d v="2022-01-05T14:37:58"/>
        <d v="2022-01-03T21:07:55"/>
        <d v="2021-12-17T05:38:46"/>
        <d v="2022-01-05T13:48:31"/>
        <d v="2021-12-30T19:22:51"/>
        <d v="2021-05-25T10:31:35"/>
        <d v="2022-01-04T08:35:53"/>
        <d v="2021-09-15T09:53:10"/>
        <d v="2021-11-25T09:17:15"/>
        <d v="2022-01-04T18:03:07"/>
        <d v="2018-05-06T15:26:49"/>
        <d v="2021-12-21T09:48:57"/>
        <d v="2021-11-12T14:18:36"/>
        <d v="2021-12-23T19:25:20"/>
        <d v="2021-09-05T13:12:39"/>
        <d v="2016-06-30T22:01:45"/>
        <d v="2021-10-12T14:55:49"/>
        <d v="2021-12-10T10:23:47"/>
        <d v="2020-02-11T15:35:10"/>
        <d v="2021-05-24T20:22:14"/>
        <d v="2021-11-07T02:07:16"/>
        <d v="2010-06-11T12:16:08"/>
        <d v="2019-09-18T15:33:13"/>
        <d v="2016-08-11T23:54:02"/>
        <d v="2021-12-13T15:21:53"/>
        <d v="2020-05-26T18:42:02"/>
        <d v="2021-02-04T09:49:10"/>
        <d v="2022-01-05T12:50:05"/>
        <d v="2022-01-05T19:32:33"/>
        <d v="2022-01-03T14:50:04"/>
        <d v="2020-12-03T20:57:03"/>
        <d v="2022-01-05T02:02:36"/>
        <d v="2022-01-05T14:13:13"/>
        <d v="2021-12-17T20:32:42"/>
        <d v="2022-01-02T21:54:27"/>
        <d v="2008-05-01T15:51:12"/>
        <d v="2021-02-11T03:27:19"/>
        <d v="2022-01-05T13:36:30"/>
        <d v="2021-06-07T08:56:16"/>
        <d v="2018-04-05T12:44:10"/>
        <d v="2021-12-09T23:40:40"/>
        <d v="2021-10-19T00:07:47"/>
        <d v="2021-12-27T21:28:45"/>
        <d v="2017-07-26T09:29:46"/>
        <d v="2022-01-05T10:40:47"/>
        <d v="2022-01-03T08:06:13"/>
        <d v="2021-02-05T19:26:01"/>
        <d v="2022-01-05T16:25:38"/>
        <d v="2021-10-11T09:55:39"/>
        <d v="2021-12-14T22:49:20"/>
        <d v="2021-01-20T02:50:23"/>
        <d v="2020-01-21T20:02:55"/>
        <d v="2020-03-18T12:59:01"/>
        <d v="2021-07-12T04:58:49"/>
        <d v="2006-10-08T21:09:01"/>
        <d v="2021-12-23T15:53:07"/>
        <d v="2021-06-14T04:17:57"/>
        <d v="2022-01-05T18:03:06"/>
        <d v="2022-01-05T08:16:44"/>
        <d v="2021-12-20T22:25:46"/>
        <d v="2021-09-15T06:14:51"/>
        <d v="2021-11-17T20:56:57"/>
        <d v="2021-12-21T17:54:37"/>
        <d v="2017-08-28T16:03:07"/>
        <d v="2020-01-27T06:53:50"/>
        <d v="2008-11-26T02:20:13"/>
        <d v="2022-01-03T13:26:04"/>
        <d v="2021-08-29T06:12:28"/>
        <d v="2019-09-25T01:28:58"/>
        <d v="2013-06-13T05:35:01"/>
        <d v="2018-01-17T15:16:23"/>
        <d v="2020-11-26T08:14:31"/>
        <d v="2022-01-05T08:35:14"/>
        <d v="2020-01-13T17:23:18"/>
        <d v="2021-12-03T08:44:52"/>
        <d v="2021-11-04T11:11:01"/>
        <d v="2008-03-01T19:47:15"/>
        <d v="2021-12-29T07:28:42"/>
        <d v="2021-12-17T09:56:43"/>
        <d v="2021-12-17T01:17:05"/>
        <d v="2018-10-02T11:30:44"/>
        <d v="2021-10-07T20:41:00"/>
        <d v="2021-03-17T12:09:51"/>
        <d v="2019-06-06T18:24:21"/>
        <d v="2018-03-20T07:26:41"/>
        <d v="2022-01-05T20:56:36"/>
        <d v="2019-08-20T10:16:04"/>
        <d v="2015-12-22T07:21:48"/>
        <d v="2009-06-02T22:00:38"/>
        <d v="2018-06-05T20:05:19"/>
        <d v="2011-06-30T03:40:37"/>
        <d v="2021-11-03T14:07:31"/>
        <d v="2021-12-12T03:10:11"/>
        <d v="2013-08-28T23:26:55"/>
        <d v="2022-01-05T20:10:47"/>
        <d v="2021-09-09T03:21:19"/>
        <d v="2021-06-18T01:14:41"/>
        <d v="2003-06-29T22:10:00"/>
        <d v="2022-01-04T12:21:59"/>
        <d v="2021-12-23T06:06:38"/>
        <d v="2010-05-31T01:53:06"/>
        <d v="2018-08-28T14:44:00"/>
        <d v="2021-12-31T16:51:41"/>
        <d v="2020-06-12T14:33:13"/>
        <d v="2022-01-05T17:19:43"/>
        <d v="2019-09-20T07:14:49"/>
        <d v="2022-01-05T04:28:39"/>
        <d v="2021-08-06T12:13:03"/>
        <d v="2022-01-03T19:44:54"/>
        <d v="2015-05-14T13:47:48"/>
        <d v="2021-12-16T04:35:23"/>
        <d v="2014-07-27T06:53:55"/>
        <d v="2021-09-06T05:48:41"/>
        <d v="2018-05-16T05:21:25"/>
        <d v="2021-12-16T08:08:51"/>
        <d v="2021-10-29T16:31:18"/>
        <d v="2019-08-13T08:55:35"/>
        <d v="2013-07-17T06:31:35"/>
        <d v="2015-12-25T11:49:21"/>
        <d v="2016-08-22T19:08:07"/>
        <d v="2010-11-25T05:29:03"/>
        <d v="2022-01-05T10:41:07"/>
        <d v="2017-11-08T15:03:18"/>
        <d v="2021-03-12T13:40:18"/>
        <d v="2021-09-27T15:45:05"/>
        <d v="2021-04-13T17:48:47"/>
        <d v="2019-07-02T02:19:54"/>
        <d v="2022-01-05T00:55:48"/>
        <d v="2021-02-21T17:49:54"/>
        <d v="2011-08-21T16:42:35"/>
        <d v="2021-12-21T00:35:22"/>
        <d v="2021-03-22T12:23:25"/>
        <d v="2006-03-27T22:20:11"/>
        <d v="2012-10-27T21:13:36"/>
        <d v="2021-10-26T11:54:55"/>
        <d v="2021-07-18T11:05:36"/>
        <d v="2021-11-19T08:00:59"/>
        <d v="2021-10-08T13:17:19"/>
        <d v="2021-12-27T09:04:58"/>
        <d v="2007-02-20T22:37:15"/>
        <d v="2022-01-05T23:04:24"/>
        <d v="2024-07-22T15:14:00"/>
        <d v="2024-10-23T19:24:00"/>
        <d v="2024-11-08T15:27:00"/>
        <d v="2024-11-07T18:52:00"/>
        <d v="2024-11-27T12:07:00"/>
        <d v="2024-08-20T08:28:00"/>
        <d v="2023-12-06T09:35:00"/>
        <d v="2024-05-28T07:48:00"/>
        <d v="2024-08-19T11:36:00"/>
        <d v="2024-11-08T21:27:00"/>
        <d v="2024-10-18T12:43:00"/>
        <d v="2024-11-08T15:39:00"/>
        <d v="2024-11-07T10:39:00"/>
        <d v="2024-03-14T16:05:00"/>
        <d v="2024-02-06T17:29:00"/>
        <d v="2024-09-23T03:42:00"/>
        <d v="2024-10-22T07:24:00"/>
        <d v="2013-09-20T05:05:00"/>
        <d v="2024-11-08T12:40:00"/>
        <d v="2024-11-13T10:13:00"/>
        <d v="2024-10-24T10:39:00"/>
        <d v="2024-10-08T16:54:00"/>
        <d v="2024-11-07T18:17:00"/>
        <d v="2021-05-19T07:26:00"/>
        <d v="2019-03-26T11:29:00"/>
        <d v="2024-11-15T15:02:00"/>
        <d v="2024-11-12T14:43:00"/>
        <d v="2024-11-06T10:20:00"/>
        <d v="2023-05-10T09:23:00"/>
        <d v="2024-11-07T16:50:00"/>
        <d v="2024-11-05T10:22:00"/>
        <d v="2024-10-16T06:46:00"/>
        <d v="2024-11-08T06:30:00"/>
        <d v="2023-02-08T01:21:00"/>
        <d v="2024-10-25T12:27:00"/>
        <d v="2024-11-08T09:06:00"/>
        <d v="2024-10-25T19:36:00"/>
        <d v="2024-03-21T20:56:00"/>
        <d v="2024-11-13T18:52:00"/>
        <d v="2024-10-24T11:12:00"/>
        <d v="2024-11-07T07:39:00"/>
        <d v="2024-11-12T21:26:00"/>
        <d v="2024-11-07T09:32:00"/>
        <d v="2024-11-13T11:29:00"/>
        <d v="2024-11-07T07:11:00"/>
        <d v="2024-11-08T18:57:00"/>
        <d v="2024-11-10T20:04:00"/>
        <d v="2024-11-14T00:57:00"/>
        <d v="2024-11-09T05:33:00"/>
        <d v="2024-11-15T13:57:00"/>
        <d v="2024-02-01T16:01:00"/>
        <d v="2024-11-10T15:39:00"/>
        <d v="2024-10-25T20:16:00"/>
        <d v="2024-11-12T09:35:00"/>
        <d v="2023-09-19T06:42:00"/>
        <d v="2024-10-29T04:22:00"/>
        <d v="2024-11-05T03:20:00"/>
        <d v="2024-10-17T02:12:00"/>
        <d v="2023-10-11T13:55:00"/>
        <d v="2024-11-08T14:23:00"/>
        <d v="2024-05-06T14:49:00"/>
        <d v="2024-09-26T17:00:00"/>
        <d v="2024-10-04T08:53:00"/>
        <d v="2024-06-12T11:48:00"/>
        <d v="2024-11-08T10:15:00"/>
        <d v="2024-10-16T08:22:00"/>
        <d v="2024-06-20T13:50:00"/>
        <d v="2024-04-16T12:57:00"/>
        <d v="2024-11-07T15:38:00"/>
        <d v="2024-09-04T07:58:00"/>
        <d v="2024-03-08T12:03:00"/>
        <d v="2024-11-12T16:59:00"/>
        <d v="2023-09-26T12:47:00"/>
        <d v="2024-11-08T11:27:00"/>
        <d v="2024-11-10T11:50:00"/>
        <d v="2024-01-02T18:15:00"/>
        <d v="2024-07-16T12:43:00"/>
        <d v="2023-11-07T13:21:00"/>
        <d v="2024-11-13T10:20:00"/>
        <d v="2024-09-23T23:00:00"/>
        <d v="2024-11-08T13:57:00"/>
        <d v="2024-07-09T18:56:00"/>
        <d v="2024-11-01T11:49:00"/>
        <d v="2024-11-08T21:05:00"/>
        <d v="2024-11-06T20:51:00"/>
        <d v="2024-09-04T14:57:00"/>
        <d v="2024-11-12T19:16:00"/>
        <d v="2024-11-08T17:02:00"/>
        <d v="2024-11-13T15:23:00"/>
        <d v="2023-04-12T08:05:00"/>
        <d v="2024-11-27T08:49:00"/>
        <d v="2024-11-13T13:16:00"/>
        <d v="2024-11-08T20:44:00"/>
        <d v="2023-09-22T13:41:00"/>
        <d v="2023-10-11T13:56:00"/>
        <d v="2024-11-11T14:51:00"/>
        <d v="2024-02-21T10:02:00"/>
        <d v="2024-11-11T15:44:00"/>
        <d v="2024-05-29T20:32:00"/>
        <d v="2024-09-26T14:18:00"/>
        <d v="2024-11-14T18:27:00"/>
        <d v="2024-11-08T20:12:00"/>
        <d v="2024-09-09T15:27:00"/>
        <d v="2024-03-12T10:42:00"/>
        <d v="2024-07-18T16:47:00"/>
        <d v="2018-06-20T18:39:00"/>
        <d v="2022-12-16T15:23:00"/>
        <d v="2024-10-16T07:42:00"/>
        <d v="2024-11-11T15:04:00"/>
        <d v="2024-04-11T13:13:00"/>
        <d v="2024-11-08T06:25:00"/>
        <d v="2023-01-04T15:36:00"/>
        <d v="2024-11-15T11:48:00"/>
        <d v="2024-11-11T12:36:00"/>
        <d v="2024-11-13T13:12:00"/>
        <d v="2024-11-11T17:05:00"/>
        <d v="2024-11-13T15:12:00"/>
        <d v="2024-11-12T10:29:00"/>
        <d v="2023-09-28T19:13:00"/>
        <d v="2024-10-24T11:27:00"/>
        <d v="2024-11-13T08:30:00"/>
        <d v="2024-10-14T15:26:00"/>
        <d v="2024-10-12T01:04:00"/>
        <d v="2024-11-11T14:36:00"/>
        <d v="2024-10-17T08:46:00"/>
        <d v="2024-11-12T11:38:00"/>
        <d v="2024-03-19T14:33:00"/>
        <d v="2024-08-21T08:51:00"/>
        <d v="2024-09-18T18:00:00"/>
        <d v="2024-01-15T09:32:00"/>
        <d v="2024-11-13T05:33:00"/>
        <d v="2024-10-30T11:27:00"/>
        <d v="2024-11-12T10:36:00"/>
        <d v="2024-07-11T15:14:00"/>
        <d v="2024-11-13T04:47:00"/>
        <d v="2021-10-07T11:12:00"/>
        <d v="2024-09-16T10:49:00"/>
        <d v="2024-11-12T09:53:00"/>
        <d v="2024-11-11T16:16:00"/>
        <d v="2024-11-07T20:04:00"/>
        <d v="2024-11-11T20:15:00"/>
        <d v="2024-11-12T09:24:00"/>
        <d v="2024-11-12T14:33:00"/>
        <d v="2024-11-08T21:56:00"/>
        <d v="2024-11-08T23:11:00"/>
        <d v="2024-11-12T12:31:00"/>
        <d v="2024-11-08T01:32:00"/>
        <d v="2024-11-11T16:58:00"/>
        <d v="2024-11-12T13:17:00"/>
        <d v="2024-11-12T13:47:00"/>
        <d v="2024-11-05T19:54:00"/>
        <d v="2024-11-13T06:26:00"/>
        <d v="2024-11-11T18:01:00"/>
        <d v="2024-11-06T19:06:00"/>
        <d v="2024-11-12T22:25:00"/>
        <d v="2024-11-07T14:15:00"/>
        <d v="2024-09-10T01:58:00"/>
        <d v="2024-10-25T16:29:00"/>
        <d v="2024-09-24T07:32:00"/>
        <d v="2024-09-17T15:39:00"/>
        <d v="2024-11-06T16:42:00"/>
        <d v="2024-11-07T18:43:00"/>
        <d v="2024-11-11T18:21:00"/>
        <d v="2024-04-24T10:54:00"/>
        <d v="2024-11-13T15:31:00"/>
        <d v="2024-04-15T09:03:00"/>
        <d v="2024-11-13T09:54:00"/>
        <d v="2024-11-15T15:58:00"/>
        <d v="2024-11-13T17:15:00"/>
        <d v="2024-11-12T16:38:00"/>
        <d v="2024-11-07T14:24:00"/>
        <d v="2024-05-09T11:43:00"/>
        <d v="2024-08-23T08:20:00"/>
        <d v="2022-09-30T06:19:00"/>
        <d v="2024-11-14T11:47:00"/>
        <d v="2024-11-13T16:19:00"/>
        <d v="2024-11-14T11:00:00"/>
        <d v="2024-11-14T02:17:00"/>
        <d v="2024-11-27T14:45:00"/>
        <d v="2024-09-20T07:57:00"/>
        <d v="2024-11-08T14:29:00"/>
        <d v="2024-10-21T18:21:00"/>
        <d v="2023-07-07T16:48:00"/>
        <d v="2024-11-13T19:56:00"/>
        <d v="2024-11-13T17:13:00"/>
        <d v="2024-11-07T12:42:00"/>
        <d v="2023-07-20T14:17:00"/>
        <d v="2021-08-27T05:34:00"/>
        <d v="2024-11-08T21:34:00"/>
        <d v="2024-11-08T16:31:00"/>
        <d v="2024-06-19T06:34:00"/>
        <d v="2024-11-15T15:56:00"/>
        <d v="2024-11-04T21:03:00"/>
        <d v="2024-11-14T13:58:00"/>
        <d v="2024-11-15T16:51:00"/>
        <d v="2024-11-13T12:25:00"/>
        <d v="2024-10-21T10:01:00"/>
        <d v="2024-10-23T08:18:00"/>
        <d v="2024-11-08T16:44:00"/>
        <d v="2024-11-14T19:33:00"/>
        <d v="2024-08-02T20:19:00"/>
        <d v="2024-04-28T01:56:00"/>
        <d v="2024-11-12T20:33:00"/>
        <d v="2024-11-14T18:07:00"/>
        <d v="2024-11-13T15:40:00"/>
        <d v="2021-05-13T09:32:00"/>
        <d v="2024-11-06T15:13:00"/>
        <d v="2024-11-06T12:18:00"/>
        <d v="2024-11-15T03:30:00"/>
        <d v="2024-11-05T07:39:00"/>
        <d v="2024-11-13T19:42:00"/>
        <d v="2024-11-13T18:01:00"/>
        <d v="2024-11-14T11:16:00"/>
        <d v="2024-08-21T16:32:00"/>
        <d v="2024-11-13T11:01:00"/>
        <d v="2024-11-14T19:18:00"/>
        <d v="2023-12-08T03:12:00"/>
        <d v="2024-05-29T23:28:00"/>
        <d v="2023-07-17T19:37:00"/>
        <d v="2020-09-17T08:12:00"/>
        <d v="2024-11-06T06:09:00"/>
        <d v="2024-11-14T11:09:00"/>
        <d v="2024-11-08T12:14:00"/>
        <d v="2024-11-11T14:18:00"/>
        <d v="2024-11-05T23:44:00"/>
        <d v="2024-11-12T10:19:00"/>
        <d v="2024-11-14T17:52:00"/>
        <d v="2022-08-04T15:03:00"/>
        <d v="2024-10-22T21:54:00"/>
        <d v="2024-11-11T12:37:00"/>
        <d v="2024-11-14T14:41:00"/>
        <d v="2024-09-13T16:36:00"/>
        <d v="2023-11-02T12:59:00"/>
        <d v="2024-11-14T10:52:00"/>
        <d v="2024-04-17T10:50:00"/>
        <d v="2024-11-15T10:39:00"/>
        <d v="2024-11-14T14:33:00"/>
        <d v="2024-03-12T10:57:00"/>
        <d v="2024-02-26T09:30:00"/>
        <d v="2024-10-24T10:59:00"/>
        <d v="2024-11-12T19:41:00"/>
        <d v="2024-09-17T13:03:00"/>
        <d v="2024-09-12T15:45:00"/>
        <d v="2024-11-13T17:37:00"/>
        <d v="2024-11-08T15:07:00"/>
        <d v="2024-10-30T20:19:00"/>
        <d v="2021-06-01T15:02:00" u="1"/>
        <d v="2016-10-25T15:43:00" u="1"/>
        <d v="2020-10-23T13:39:00" u="1"/>
        <d v="2022-06-29T11:45:00" u="1"/>
        <d v="2022-06-22T09:02:00" u="1"/>
        <d v="2021-05-28T15:03:00" u="1"/>
        <d v="2016-03-04T14:23:00" u="1"/>
        <d v="2016-10-04T14:34:00" u="1"/>
        <d v="2022-07-14T14:25:00" u="1"/>
        <d v="2021-11-16T08:58:00" u="1"/>
        <d v="2010-05-18T18:07:00" u="1"/>
        <d v="2014-12-01T15:18:00" u="1"/>
        <d v="2016-06-22T11:41:00" u="1"/>
        <d v="2019-11-02T10:55:00" u="1"/>
        <d v="2014-11-03T16:43:00" u="1"/>
        <d v="2014-04-15T10:51:00" u="1"/>
        <d v="2016-10-21T11:49:00" u="1"/>
        <d v="2021-11-17T16:03:00" u="1"/>
        <d v="2020-03-11T10:32:00" u="1"/>
        <d v="2018-01-10T11:28:00" u="1"/>
        <d v="2015-09-10T17:42:00" u="1"/>
        <d v="2017-08-24T14:39:00" u="1"/>
        <d v="2020-07-14T09:13:00" u="1"/>
        <d v="2018-01-29T15:57:00" u="1"/>
        <d v="2017-11-23T10:36:00" u="1"/>
        <d v="2011-08-08T14:03:00" u="1"/>
        <d v="2017-02-15T16:15:00" u="1"/>
        <d v="2012-06-16T00:28:00" u="1"/>
        <d v="2016-10-31T11:25:00" u="1"/>
        <d v="2012-02-16T14:02:00" u="1"/>
        <d v="2013-02-04T15:06:00" u="1"/>
        <d v="2018-09-12T17:21:00" u="1"/>
        <d v="2017-04-10T13:50:00" u="1"/>
        <d v="2017-07-08T11:38:00" u="1"/>
        <d v="2019-08-30T15:15:00" u="1"/>
        <d v="2010-08-30T18:38:00" u="1"/>
        <d v="2011-06-21T08:18:00" u="1"/>
        <d v="2012-12-21T11:16:00" u="1"/>
        <d v="2019-03-15T11:47:00" u="1"/>
        <d v="2017-12-19T10:42:00" u="1"/>
        <d v="2014-07-18T10:35:00" u="1"/>
        <d v="2019-09-10T15:56:00" u="1"/>
        <d v="2011-11-02T11:54:00" u="1"/>
        <d v="2021-11-15T22:03:36" u="1"/>
        <d v="2010-08-20T11:49:00" u="1"/>
        <d v="2012-07-15T18:48:00" u="1"/>
        <d v="2010-09-02T13:12:00" u="1"/>
        <d v="2013-12-04T10:37:00" u="1"/>
        <d v="2011-12-02T17:32:00" u="1"/>
        <d v="2013-12-04T10:35:00" u="1"/>
        <d v="2013-12-20T21:54:00" u="1"/>
        <d v="2012-11-30T11:24:00" u="1"/>
        <d v="2017-09-13T15:10:00" u="1"/>
        <d v="2018-05-25T11:08:00" u="1"/>
        <d v="2020-09-10T08:59:00" u="1"/>
        <d v="2015-11-20T18:37:00" u="1"/>
        <d v="2016-08-31T09:46:00" u="1"/>
        <d v="2016-09-14T08:23:00" u="1"/>
        <d v="2018-02-27T11:57:00" u="1"/>
        <d v="2015-04-03T08:48:00" u="1"/>
        <d v="2019-12-05T16:08:00" u="1"/>
        <d v="2018-11-21T11:08:00" u="1"/>
        <d v="2011-09-29T13:49:00" u="1"/>
        <d v="2019-05-07T13:09:00" u="1"/>
        <d v="2013-10-11T16:19:00" u="1"/>
        <d v="2014-07-31T08:42:00" u="1"/>
        <d v="2018-12-17T15:51:00" u="1"/>
        <d v="2012-06-19T15:21:00" u="1"/>
        <d v="2022-01-03T10:36:54" u="1"/>
        <d v="2015-08-21T15:18:00" u="1"/>
        <d v="2012-11-27T14:18:00" u="1"/>
        <d v="2013-04-12T09:53:00" u="1"/>
        <d v="2013-06-10T10:43:00" u="1"/>
        <d v="2013-08-21T12:50:00" u="1"/>
        <d v="2011-06-30T16:14:00" u="1"/>
        <d v="2011-08-24T09:56:00" u="1"/>
        <d v="2023-08-01T10:24:00" u="1"/>
        <d v="2011-07-01T16:39:00" u="1"/>
        <d v="2011-08-08T14:05:00" u="1"/>
        <d v="2017-09-15T15:15:00" u="1"/>
        <d v="2013-02-05T10:38:00" u="1"/>
        <d v="2013-02-05T14:30:00" u="1"/>
        <d v="2012-11-16T23:26:00" u="1"/>
        <d v="2013-01-28T12:16:00" u="1"/>
        <d v="2013-02-05T12:39:00" u="1"/>
        <d v="2013-01-07T13:00:00" u="1"/>
        <d v="2013-09-23T14:03:00" u="1"/>
        <d v="2017-05-19T19:47:00" u="1"/>
        <d v="2015-06-30T20:06:00" u="1"/>
        <d v="2014-01-09T15:52:00" u="1"/>
        <d v="2013-10-14T20:47:00" u="1"/>
        <d v="2011-09-12T21:28:00" u="1"/>
        <d v="2015-09-01T10:37:00" u="1"/>
        <d v="2013-01-08T12:43:00" u="1"/>
        <d v="2012-09-04T13:05:00" u="1"/>
        <d v="2012-07-30T16:55:00" u="1"/>
        <d v="2016-07-13T17:48:00" u="1"/>
        <d v="2021-05-05T14:30:00" u="1"/>
        <d v="2016-08-02T16:52:00" u="1"/>
        <d v="2020-02-18T10:37:00" u="1"/>
        <d v="2017-06-29T22:15:00" u="1"/>
        <d v="2014-07-04T15:46:00" u="1"/>
        <d v="2012-03-16T19:23:00" u="1"/>
        <d v="2012-07-31T12:29:00" u="1"/>
        <d v="2012-02-04T13:15:00" u="1"/>
        <d v="2017-06-21T14:05:00" u="1"/>
        <d v="2011-09-30T14:01:00" u="1"/>
        <d v="2015-06-01T15:42:00" u="1"/>
        <d v="2019-10-25T15:04:00" u="1"/>
        <d v="2018-04-26T09:15:00" u="1"/>
        <d v="2020-03-30T10:04:00" u="1"/>
        <d v="2020-10-20T15:03:00" u="1"/>
        <d v="2020-08-19T10:52:00" u="1"/>
        <d v="2017-12-11T09:03:00" u="1"/>
        <d v="2017-10-09T12:43:00" u="1"/>
        <d v="2017-05-17T13:08:00" u="1"/>
        <d v="2014-11-06T14:40:00" u="1"/>
        <d v="2012-07-24T09:59:00" u="1"/>
        <d v="2019-06-18T13:02:00" u="1"/>
        <d v="2016-01-25T10:48:00" u="1"/>
        <d v="2014-06-02T14:26:00" u="1"/>
        <d v="2011-11-25T13:59:00" u="1"/>
        <d v="2016-10-04T14:32:00" u="1"/>
        <d v="2012-07-02T12:45:00" u="1"/>
        <d v="2018-04-27T18:31:00" u="1"/>
        <d v="2013-01-10T11:26:00" u="1"/>
        <d v="2011-07-14T14:55:00" u="1"/>
        <d v="2013-03-26T14:12:00" u="1"/>
        <d v="2013-01-21T11:46:00" u="1"/>
        <d v="2012-11-12T08:47:00" u="1"/>
        <d v="2014-11-17T16:56:00" u="1"/>
        <d v="2013-03-28T18:42:00" u="1"/>
        <d v="2013-03-13T18:06:00" u="1"/>
        <d v="2012-11-27T09:32:00" u="1"/>
        <d v="2011-03-01T09:51:00" u="1"/>
        <d v="2011-10-06T12:13:00" u="1"/>
        <d v="2011-10-27T18:20:00" u="1"/>
        <d v="2011-02-23T13:17:00" u="1"/>
        <d v="2011-09-06T15:34:00" u="1"/>
        <d v="2011-07-15T13:41:00" u="1"/>
        <d v="2010-11-09T09:42:00" u="1"/>
        <d v="2011-10-12T12:01:00" u="1"/>
        <d v="2015-04-21T08:10:00" u="1"/>
        <d v="2011-10-05T14:42:00" u="1"/>
        <d v="2011-06-01T16:23:00" u="1"/>
        <d v="2010-11-22T14:50:00" u="1"/>
        <d v="2013-09-24T08:58:00" u="1"/>
        <d v="2013-01-21T11:50:00" u="1"/>
        <d v="2013-01-21T11:40:00" u="1"/>
        <d v="2011-04-29T08:37:00" u="1"/>
        <d v="2010-10-12T13:17:00" u="1"/>
        <d v="2012-06-25T11:12:00" u="1"/>
        <d v="2016-05-31T11:36:00" u="1"/>
        <d v="2014-06-06T14:48:00" u="1"/>
        <d v="2021-08-18T15:50:00" u="1"/>
        <d v="2013-08-21T12:49:00" u="1"/>
        <d v="2017-02-15T10:27:00" u="1"/>
        <d v="2020-02-20T13:12:00" u="1"/>
        <d v="2014-06-26T15:23:00" u="1"/>
        <d v="2013-03-12T10:13:00" u="1"/>
        <d v="2017-01-11T10:08:00" u="1"/>
        <d v="2011-07-01T10:49:00" u="1"/>
        <d v="2011-11-30T16:58:00" u="1"/>
        <d v="2011-06-27T18:21:00" u="1"/>
        <d v="2011-09-06T15:28:00" u="1"/>
        <d v="2015-06-26T12:13:00" u="1"/>
        <d v="2015-01-23T18:05:00" u="1"/>
        <d v="2013-10-07T23:36:00" u="1"/>
        <d v="2013-09-27T08:49:00" u="1"/>
        <d v="2013-09-27T08:50:00" u="1"/>
        <d v="2013-01-16T15:18:00" u="1"/>
        <d v="2018-01-05T09:26:00" u="1"/>
        <d v="2016-10-04T14:31:00" u="1"/>
        <d v="2017-09-21T12:16:00" u="1"/>
        <d v="2012-09-18T13:48:00" u="1"/>
        <d v="2012-05-22T07:58:00" u="1"/>
        <d v="2017-06-12T10:55:00" u="1"/>
        <d v="2017-04-27T15:38:00" u="1"/>
        <d v="2023-03-07T12:44:00" u="1"/>
        <d v="2019-09-09T15:25:00" u="1"/>
        <d v="2020-03-12T11:53:00" u="1"/>
        <d v="2011-07-18T13:43:00" u="1"/>
        <d v="2017-05-16T10:50:00" u="1"/>
        <d v="2011-06-15T14:22:00" u="1"/>
        <d v="2017-05-24T08:37:00" u="1"/>
        <d v="2017-08-31T12:07:00" u="1"/>
        <d v="2011-10-05T12:57:00" u="1"/>
        <d v="2021-12-01T13:14:00" u="1"/>
        <d v="2018-12-03T14:23:00" u="1"/>
        <d v="2016-11-09T14:42:00" u="1"/>
        <d v="2018-07-26T10:57:00" u="1"/>
        <d v="2015-07-20T15:13:00" u="1"/>
        <d v="2016-07-08T14:10:00" u="1"/>
        <d v="2013-12-06T09:24:00" u="1"/>
        <d v="2011-04-19T23:01:00" u="1"/>
        <d v="2019-05-31T14:59:00" u="1"/>
        <d v="2011-11-25T17:57:00" u="1"/>
        <d v="2019-12-17T15:58:00" u="1"/>
        <d v="2018-10-24T17:10:00" u="1"/>
        <d v="2018-02-26T16:28:00" u="1"/>
        <d v="2015-03-12T08:24:00" u="1"/>
        <d v="2019-01-23T10:46:00" u="1"/>
        <d v="2013-02-15T09:06:00" u="1"/>
        <d v="2014-04-15T10:54:00" u="1"/>
        <d v="2013-01-02T10:19:00" u="1"/>
        <d v="2012-09-04T08:45:00" u="1"/>
        <d v="2015-03-02T11:05:00" u="1"/>
        <d v="2012-07-03T11:10:00" u="1"/>
        <d v="2013-05-14T10:21:00" u="1"/>
        <d v="2014-04-15T16:23:00" u="1"/>
        <d v="2013-05-10T12:55:00" u="1"/>
        <d v="2015-03-31T20:48:00" u="1"/>
        <d v="2013-05-13T14:24:00" u="1"/>
        <d v="2014-04-18T15:09:00" u="1"/>
        <d v="2017-01-26T13:52:00" u="1"/>
        <d v="2011-02-28T11:39:00" u="1"/>
        <d v="2011-02-01T09:51:00" u="1"/>
        <d v="2015-12-30T15:14:00" u="1"/>
        <d v="2022-01-04T20:45:19" u="1"/>
        <d v="2011-03-11T14:15:00" u="1"/>
        <d v="2021-01-15T10:03:00" u="1"/>
        <d v="2020-01-21T13:54:00" u="1"/>
        <d v="2019-05-10T10:37:00" u="1"/>
        <d v="2020-03-05T16:00:00" u="1"/>
        <d v="2018-01-09T08:58:00" u="1"/>
        <d v="2016-07-14T10:57:00" u="1"/>
        <d v="2010-07-29T15:30:00" u="1"/>
        <d v="2019-07-11T15:24:00" u="1"/>
        <d v="2020-02-11T15:36:00" u="1"/>
        <d v="2011-06-27T18:22:00" u="1"/>
        <d v="2011-07-18T14:09:00" u="1"/>
        <d v="2014-11-06T14:42:00" u="1"/>
        <d v="2019-04-12T19:57:00" u="1"/>
        <d v="2019-02-21T13:58:00" u="1"/>
        <d v="2018-01-24T14:40:00" u="1"/>
        <d v="2009-12-08T11:28:00" u="1"/>
        <d v="2015-03-30T14:08:00" u="1"/>
        <d v="2013-01-07T17:33:00" u="1"/>
        <d v="2009-07-29T15:17:00" u="1"/>
        <d v="2012-11-30T15:45:00" u="1"/>
        <d v="2009-09-09T13:12:00" u="1"/>
        <d v="2012-07-01T23:25:00" u="1"/>
        <d v="2017-03-10T14:34:00" u="1"/>
        <d v="2017-01-26T14:03:00" u="1"/>
        <d v="2022-06-23T21:27:00" u="1"/>
        <d v="2010-09-20T15:56:00" u="1"/>
        <d v="2016-11-10T12:18:00" u="1"/>
        <d v="2019-03-14T13:02:00" u="1"/>
        <d v="2018-02-01T09:22:00" u="1"/>
        <d v="2014-11-06T14:35:00" u="1"/>
        <d v="2015-02-03T14:13:00" u="1"/>
        <d v="2016-11-03T17:32:00" u="1"/>
        <d v="2014-05-22T17:35:00" u="1"/>
        <d v="2018-09-26T11:39:00" u="1"/>
        <d v="2012-07-04T12:24:00" u="1"/>
        <d v="2020-02-05T15:12:00" u="1"/>
        <d v="2012-10-14T21:31:00" u="1"/>
        <d v="2016-05-20T10:30:00" u="1"/>
        <d v="2016-08-10T17:14:00" u="1"/>
        <d v="2014-10-31T11:11:00" u="1"/>
        <d v="2011-06-01T16:53:00" u="1"/>
        <d v="2017-06-09T11:13:00" u="1"/>
        <d v="2010-09-03T15:16:00" u="1"/>
        <d v="2021-08-03T07:48:00" u="1"/>
        <d v="2010-01-19T12:41:00" u="1"/>
        <d v="2018-04-25T09:44:00" u="1"/>
        <d v="2018-06-15T14:45:00" u="1"/>
        <d v="2021-02-09T16:57:00" u="1"/>
        <d v="2018-03-12T15:29:00" u="1"/>
        <d v="2014-09-17T09:48:00" u="1"/>
        <d v="2013-04-25T20:59:00" u="1"/>
        <d v="2014-08-28T21:10:00" u="1"/>
        <d v="2016-09-07T09:45:00" u="1"/>
        <d v="2011-08-11T16:28:00" u="1"/>
        <d v="2012-12-11T01:58:00" u="1"/>
        <d v="2017-06-21T14:26:00" u="1"/>
        <d v="2014-01-28T14:26:00" u="1"/>
        <d v="2017-02-01T14:17:00" u="1"/>
        <d v="2019-05-08T13:55:00" u="1"/>
        <d v="2019-01-31T14:21:00" u="1"/>
        <d v="2019-12-30T10:27:00" u="1"/>
        <d v="2013-05-10T11:55:00" u="1"/>
        <d v="2014-06-05T12:01:00" u="1"/>
        <d v="2014-07-07T13:48:00" u="1"/>
        <d v="2023-05-30T10:04:00" u="1"/>
        <d v="2018-01-04T12:37:00" u="1"/>
        <d v="2020-03-06T11:03:00" u="1"/>
        <d v="2019-01-29T22:53:00" u="1"/>
        <d v="2018-10-18T10:18:00" u="1"/>
        <d v="2018-05-24T17:00:00" u="1"/>
        <d v="2016-02-18T11:25:00" u="1"/>
        <d v="2019-06-17T11:29:00" u="1"/>
        <d v="2020-04-30T14:37:00" u="1"/>
      </sharedItems>
      <fieldGroup par="36"/>
    </cacheField>
    <cacheField name="Total PBIs (PBIs)" numFmtId="0">
      <sharedItems containsMixedTypes="1" containsNumber="1" containsInteger="1" minValue="30" maxValue="213845"/>
    </cacheField>
    <cacheField name="Filtered PBIs (PBIs)" numFmtId="0">
      <sharedItems containsMixedTypes="1" containsNumber="1" containsInteger="1" minValue="30" maxValue="213845"/>
    </cacheField>
    <cacheField name="Planned Arrivals (PBIs)" numFmtId="0">
      <sharedItems containsSemiMixedTypes="0" containsString="0" containsNumber="1" containsInteger="1" minValue="0" maxValue="74900"/>
    </cacheField>
    <cacheField name="Unplanned Arrivals (PBIs)" numFmtId="0">
      <sharedItems containsSemiMixedTypes="0" containsString="0" containsNumber="1" containsInteger="1" minValue="0" maxValue="213845"/>
    </cacheField>
    <cacheField name="Cancelled Arrivals (PBIs)" numFmtId="0">
      <sharedItems containsSemiMixedTypes="0" containsString="0" containsNumber="1" containsInteger="1" minValue="0" maxValue="180180"/>
    </cacheField>
    <cacheField name="Net Arrivals (PBIs)" numFmtId="0">
      <sharedItems containsMixedTypes="1" containsNumber="1" containsInteger="1" minValue="5" maxValue="60949"/>
    </cacheField>
    <cacheField name="Services (PBIs)" numFmtId="0">
      <sharedItems containsSemiMixedTypes="0" containsString="0" containsNumber="1" containsInteger="1" minValue="0" maxValue="58182"/>
    </cacheField>
    <cacheField name="Measured System Size (PBIs)" numFmtId="0">
      <sharedItems containsSemiMixedTypes="0" containsString="0" containsNumber="1" containsInteger="1" minValue="-2460" maxValue="19586"/>
    </cacheField>
    <cacheField name="Planned Arrival Rate - alpha (PBIs/day)" numFmtId="0">
      <sharedItems containsMixedTypes="1" containsNumber="1" minValue="0" maxValue="33.421999999999997"/>
    </cacheField>
    <cacheField name="Unplanned Arrival Rate - epsilon (PBIs/day)" numFmtId="0">
      <sharedItems containsMixedTypes="1" containsNumber="1" minValue="0" maxValue="93.349000000000004"/>
    </cacheField>
    <cacheField name="Cancelled Rate - gamma (PBIs/day)" numFmtId="0">
      <sharedItems containsMixedTypes="1" containsNumber="1" minValue="0" maxValue="154.001"/>
    </cacheField>
    <cacheField name="Service Rate - mu (PBIs/day)" numFmtId="0">
      <sharedItems containsMixedTypes="1" containsNumber="1" minValue="0" maxValue="107.5"/>
    </cacheField>
    <cacheField name="Net Arrival Rate - lambda (PBIs/day)" numFmtId="0">
      <sharedItems containsMixedTypes="1" containsNumber="1" minValue="-154.001" maxValue="19.995999999999999"/>
    </cacheField>
    <cacheField name="LS Arrival Rate - lambda_LS (PBIs/day)" numFmtId="0">
      <sharedItems containsMixedTypes="1" containsNumber="1" minValue="-154.001" maxValue="26.042999999999999"/>
    </cacheField>
    <cacheField name="Psi" numFmtId="0">
      <sharedItems containsMixedTypes="1" containsNumber="1" minValue="-291.25" maxValue="45.707999999999998"/>
    </cacheField>
    <cacheField name="Nu" numFmtId="0">
      <sharedItems containsMixedTypes="1" containsNumber="1" minValue="0" maxValue="1"/>
    </cacheField>
    <cacheField name="Zeta" numFmtId="0">
      <sharedItems containsMixedTypes="1" containsNumber="1" minValue="-63.103000000000002" maxValue="1"/>
    </cacheField>
    <cacheField name="Inventory Days" numFmtId="0">
      <sharedItems containsMixedTypes="1" containsNumber="1" minValue="0" maxValue="430904.76199999999"/>
    </cacheField>
    <cacheField name="Strategy" numFmtId="0">
      <sharedItems/>
    </cacheField>
    <cacheField name="Inter-service rate (Days/PBI)" numFmtId="0">
      <sharedItems containsMixedTypes="1" containsNumber="1" minValue="0" maxValue="1000"/>
    </cacheField>
    <cacheField name="alpha R^2" numFmtId="0">
      <sharedItems containsMixedTypes="1" containsNumber="1" minValue="0" maxValue="1"/>
    </cacheField>
    <cacheField name="epsilon R^2" numFmtId="0">
      <sharedItems containsDate="1" containsMixedTypes="1" minDate="1899-12-31T00:00:00" maxDate="1899-12-30T00:00:00"/>
    </cacheField>
    <cacheField name="gamma R^2" numFmtId="0">
      <sharedItems containsMixedTypes="1" containsNumber="1" minValue="0" maxValue="1"/>
    </cacheField>
    <cacheField name="mu R^2" numFmtId="0">
      <sharedItems containsMixedTypes="1" containsNumber="1" minValue="0" maxValue="1"/>
    </cacheField>
    <cacheField name="Date/Time of Analysis" numFmtId="47">
      <sharedItems containsSemiMixedTypes="0" containsNonDate="0" containsDate="1" containsString="0" minDate="1899-12-30T00:00:06" maxDate="2025-06-17T07:26:38"/>
    </cacheField>
    <cacheField name="Notes" numFmtId="0">
      <sharedItems count="24">
        <s v="PJR_CODEHAUS"/>
        <s v="PJR_ASF"/>
        <s v="PJD2_Apache"/>
        <s v="PJR_JBOSS"/>
        <s v="PJD2_Sakai"/>
        <s v="TAWOS"/>
        <s v="PJD2_MongoDB"/>
        <s v="PJD2_Hyperledger"/>
        <s v="PJR_SPRING"/>
        <s v="PJD2_Spring"/>
        <s v="PJD2_RedHat"/>
        <s v="PJD2_JiraEcoSystem"/>
        <s v="PJD2_Jira"/>
        <s v="PJD2_Qt"/>
        <s v="PJD2_Mojang"/>
        <s v="PJR_HIBERNATE"/>
        <s v="USD"/>
        <s v="PJD2_MariaDB"/>
        <s v="PJD2_IntelDAOS"/>
        <s v="PJD2_Sonatype"/>
        <s v="PJD2_SecondLife"/>
        <s v="PJD2_Jfrog"/>
        <s v="PJD2_Mindville"/>
        <s v="RHD"/>
      </sharedItems>
    </cacheField>
    <cacheField name="Months (Start Date &amp; Time (date))" numFmtId="0" databaseField="0">
      <fieldGroup base="3">
        <rangePr groupBy="months" startDate="1982-11-26T02:23:00" endDate="2024-11-06T19:06:00"/>
        <groupItems count="14">
          <s v="&lt;26/11/1982"/>
          <s v="Jan"/>
          <s v="Feb"/>
          <s v="Mar"/>
          <s v="Apr"/>
          <s v="May"/>
          <s v="Jun"/>
          <s v="Jul"/>
          <s v="Aug"/>
          <s v="Sept"/>
          <s v="Oct"/>
          <s v="Nov"/>
          <s v="Dec"/>
          <s v="&gt;06/11/2024"/>
        </groupItems>
      </fieldGroup>
    </cacheField>
    <cacheField name="Quarters (Start Date &amp; Time (date))" numFmtId="0" databaseField="0">
      <fieldGroup base="3">
        <rangePr groupBy="quarters" startDate="1982-11-26T02:23:00" endDate="2024-11-06T19:06:00"/>
        <groupItems count="6">
          <s v="&lt;26/11/1982"/>
          <s v="Qtr1"/>
          <s v="Qtr2"/>
          <s v="Qtr3"/>
          <s v="Qtr4"/>
          <s v="&gt;06/11/2024"/>
        </groupItems>
      </fieldGroup>
    </cacheField>
    <cacheField name="Years (Start Date &amp; Time (date))" numFmtId="0" databaseField="0">
      <fieldGroup base="3">
        <rangePr groupBy="years" startDate="1982-11-26T02:23:00" endDate="2024-11-06T19:06:00"/>
        <groupItems count="45">
          <s v="&lt;26/11/1982"/>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6/11/2024"/>
        </groupItems>
      </fieldGroup>
    </cacheField>
    <cacheField name="Months (End Date &amp; Time (date))" numFmtId="0" databaseField="0">
      <fieldGroup base="4">
        <rangePr groupBy="months" startDate="2003-06-29T22:10:00" endDate="2024-11-27T14:45:00"/>
        <groupItems count="14">
          <s v="&lt;29/06/2003"/>
          <s v="Jan"/>
          <s v="Feb"/>
          <s v="Mar"/>
          <s v="Apr"/>
          <s v="May"/>
          <s v="Jun"/>
          <s v="Jul"/>
          <s v="Aug"/>
          <s v="Sept"/>
          <s v="Oct"/>
          <s v="Nov"/>
          <s v="Dec"/>
          <s v="&gt;27/11/2024"/>
        </groupItems>
      </fieldGroup>
    </cacheField>
    <cacheField name="Quarters (End Date &amp; Time (date))" numFmtId="0" databaseField="0">
      <fieldGroup base="4">
        <rangePr groupBy="quarters" startDate="2003-06-29T22:10:00" endDate="2024-11-27T14:45:00"/>
        <groupItems count="6">
          <s v="&lt;29/06/2003"/>
          <s v="Qtr1"/>
          <s v="Qtr2"/>
          <s v="Qtr3"/>
          <s v="Qtr4"/>
          <s v="&gt;27/11/2024"/>
        </groupItems>
      </fieldGroup>
    </cacheField>
    <cacheField name="Years (End Date &amp; Time (date))" numFmtId="0" databaseField="0">
      <fieldGroup base="4">
        <rangePr groupBy="years" startDate="2003-06-29T22:10:00" endDate="2024-11-27T14:45:00"/>
        <groupItems count="24">
          <s v="&lt;29/06/2003"/>
          <s v="2003"/>
          <s v="2004"/>
          <s v="2005"/>
          <s v="2006"/>
          <s v="2007"/>
          <s v="2008"/>
          <s v="2009"/>
          <s v="2010"/>
          <s v="2011"/>
          <s v="2012"/>
          <s v="2013"/>
          <s v="2014"/>
          <s v="2015"/>
          <s v="2016"/>
          <s v="2017"/>
          <s v="2018"/>
          <s v="2019"/>
          <s v="2020"/>
          <s v="2021"/>
          <s v="2022"/>
          <s v="2023"/>
          <s v="2024"/>
          <s v="&gt;27/1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68">
  <r>
    <x v="0"/>
    <x v="0"/>
    <n v="824"/>
    <x v="0"/>
    <x v="0"/>
    <n v="93"/>
    <n v="93"/>
    <n v="12"/>
    <n v="81"/>
    <n v="2"/>
    <n v="91"/>
    <n v="67"/>
    <n v="25"/>
    <n v="8.0000000000000002E-3"/>
    <n v="0.216"/>
    <n v="0.2"/>
    <n v="1.097"/>
    <n v="2.4E-2"/>
    <n v="0.10299999999999999"/>
    <n v="45.707999999999998"/>
    <n v="3.5999999999999997E-2"/>
    <n v="0.107"/>
    <n v="22.789000000000001"/>
    <s v="Plan-up"/>
    <n v="0.91200000000000003"/>
    <n v="0.255"/>
    <n v="0.17499999999999999"/>
    <n v="1"/>
    <n v="0.57599999999999996"/>
    <d v="2025-06-16T21:02:30"/>
    <x v="0"/>
  </r>
  <r>
    <x v="1"/>
    <x v="1"/>
    <n v="0"/>
    <x v="1"/>
    <x v="1"/>
    <s v=" "/>
    <s v=" "/>
    <n v="1"/>
    <n v="1"/>
    <n v="1"/>
    <s v="N/A"/>
    <n v="1"/>
    <n v="-1"/>
    <s v="NaN"/>
    <s v="NaN"/>
    <s v="NaN"/>
    <s v="NaN"/>
    <n v="0"/>
    <s v="NaN"/>
    <s v="NaN"/>
    <s v="NaN"/>
    <s v="NaN"/>
    <s v="NaN"/>
    <s v="Scale-up"/>
    <s v="NaN"/>
    <s v="NaN"/>
    <s v="NaN"/>
    <s v="NaN"/>
    <s v="NaN"/>
    <d v="2025-06-16T17:54:13"/>
    <x v="1"/>
  </r>
  <r>
    <x v="2"/>
    <x v="0"/>
    <n v="3595"/>
    <x v="2"/>
    <x v="2"/>
    <n v="95"/>
    <n v="95"/>
    <n v="0"/>
    <n v="95"/>
    <n v="1"/>
    <n v="94"/>
    <n v="23"/>
    <n v="71"/>
    <n v="0"/>
    <n v="1.4E-2"/>
    <n v="0"/>
    <n v="0.48099999999999998"/>
    <n v="1.4E-2"/>
    <n v="1.4E-2"/>
    <n v="34.356999999999999"/>
    <n v="0"/>
    <n v="1"/>
    <n v="147.60900000000001"/>
    <s v="Catch-up"/>
    <n v="2.0790000000000002"/>
    <n v="0"/>
    <n v="3.6999999999999998E-2"/>
    <n v="0"/>
    <n v="0.84299999999999997"/>
    <d v="2025-06-17T03:09:40"/>
    <x v="2"/>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7:54:37"/>
    <x v="1"/>
  </r>
  <r>
    <x v="4"/>
    <x v="0"/>
    <n v="1742"/>
    <x v="4"/>
    <x v="4"/>
    <n v="114"/>
    <n v="114"/>
    <n v="47"/>
    <n v="67"/>
    <n v="7"/>
    <n v="107"/>
    <n v="39"/>
    <n v="68"/>
    <n v="2.5999999999999999E-2"/>
    <n v="0.03"/>
    <n v="4.8000000000000001E-2"/>
    <n v="0.218"/>
    <n v="8.0000000000000002E-3"/>
    <n v="5.1999999999999998E-2"/>
    <n v="27.25"/>
    <n v="0.46400000000000002"/>
    <n v="0.14299999999999999"/>
    <n v="311.92700000000002"/>
    <s v="Catch-up"/>
    <n v="4.5869999999999997"/>
    <n v="0.90400000000000003"/>
    <n v="0.86899999999999999"/>
    <n v="0.80600000000000005"/>
    <n v="0.88700000000000001"/>
    <d v="2025-06-16T22:16:24"/>
    <x v="3"/>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7:55:05"/>
    <x v="1"/>
  </r>
  <r>
    <x v="6"/>
    <x v="0"/>
    <n v="2516"/>
    <x v="6"/>
    <x v="6"/>
    <n v="87"/>
    <n v="87"/>
    <n v="24"/>
    <n v="63"/>
    <n v="4"/>
    <n v="83"/>
    <n v="72"/>
    <n v="11"/>
    <n v="1.4999999999999999E-2"/>
    <n v="0.03"/>
    <n v="4.2999999999999997E-2"/>
    <n v="3.4000000000000002E-2"/>
    <n v="2E-3"/>
    <n v="4.2000000000000003E-2"/>
    <n v="17"/>
    <n v="0.33300000000000002"/>
    <n v="4.3999999999999997E-2"/>
    <n v="323.529"/>
    <s v="Catch-up"/>
    <n v="29.411999999999999"/>
    <n v="0.75600000000000001"/>
    <n v="0.55500000000000005"/>
    <n v="0.71799999999999997"/>
    <n v="0.59199999999999997"/>
    <d v="2025-06-16T20:48:07"/>
    <x v="0"/>
  </r>
  <r>
    <x v="1"/>
    <x v="1"/>
    <n v="0"/>
    <x v="1"/>
    <x v="1"/>
    <s v=" "/>
    <s v=" "/>
    <n v="1"/>
    <n v="1"/>
    <n v="1"/>
    <s v="N/A"/>
    <n v="1"/>
    <n v="-1"/>
    <s v="NaN"/>
    <s v="NaN"/>
    <s v="NaN"/>
    <s v="NaN"/>
    <n v="0"/>
    <s v="NaN"/>
    <s v="NaN"/>
    <s v="NaN"/>
    <s v="NaN"/>
    <s v="NaN"/>
    <s v="Scale-up"/>
    <s v="NaN"/>
    <s v="NaN"/>
    <s v="NaN"/>
    <s v="NaN"/>
    <s v="NaN"/>
    <d v="2025-06-16T18:09:34"/>
    <x v="1"/>
  </r>
  <r>
    <x v="7"/>
    <x v="0"/>
    <n v="3756"/>
    <x v="7"/>
    <x v="7"/>
    <n v="59"/>
    <n v="59"/>
    <n v="5"/>
    <n v="54"/>
    <n v="18"/>
    <n v="41"/>
    <n v="37"/>
    <n v="4"/>
    <n v="6.0000000000000001E-3"/>
    <n v="0.02"/>
    <n v="2.3E-2"/>
    <n v="3.5999999999999997E-2"/>
    <n v="3.0000000000000001E-3"/>
    <n v="1.6E-2"/>
    <n v="12"/>
    <n v="0.23100000000000001"/>
    <n v="0.115"/>
    <n v="111.111"/>
    <s v="Catch-up"/>
    <n v="27.777999999999999"/>
    <n v="0.96299999999999997"/>
    <n v="0.47099999999999997"/>
    <n v="0.93799999999999994"/>
    <n v="0.94199999999999995"/>
    <d v="2025-06-16T19:22:58"/>
    <x v="1"/>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8:09:55"/>
    <x v="1"/>
  </r>
  <r>
    <x v="8"/>
    <x v="0"/>
    <n v="2596"/>
    <x v="8"/>
    <x v="8"/>
    <n v="39"/>
    <n v="39"/>
    <n v="32"/>
    <n v="7"/>
    <n v="0"/>
    <n v="39"/>
    <n v="6"/>
    <n v="33"/>
    <n v="0.01"/>
    <n v="1E-3"/>
    <n v="0"/>
    <n v="0.123"/>
    <n v="1.0999999999999999E-2"/>
    <n v="8.9999999999999993E-3"/>
    <n v="11.182"/>
    <n v="0.90900000000000003"/>
    <n v="1"/>
    <n v="268.29300000000001"/>
    <s v="Catch-up"/>
    <n v="8.1300000000000008"/>
    <n v="0.113"/>
    <n v="0.38500000000000001"/>
    <n v="0"/>
    <n v="0.73"/>
    <d v="2025-06-17T07:01:18"/>
    <x v="4"/>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8:10:21"/>
    <x v="1"/>
  </r>
  <r>
    <x v="9"/>
    <x v="0"/>
    <n v="1381"/>
    <x v="9"/>
    <x v="9"/>
    <n v="145"/>
    <n v="145"/>
    <n v="51"/>
    <n v="94"/>
    <n v="3"/>
    <n v="142"/>
    <n v="86"/>
    <n v="56"/>
    <n v="3.4000000000000002E-2"/>
    <n v="6.5000000000000002E-2"/>
    <n v="9.4E-2"/>
    <n v="5.0999999999999997E-2"/>
    <n v="5.0000000000000001E-3"/>
    <n v="9.6000000000000002E-2"/>
    <n v="10.199999999999999"/>
    <n v="0.34300000000000003"/>
    <n v="5.0999999999999997E-2"/>
    <n v="1098.039"/>
    <s v="Catch-up"/>
    <n v="19.608000000000001"/>
    <n v="0.88300000000000001"/>
    <n v="0.82799999999999996"/>
    <n v="0.75"/>
    <n v="0.82099999999999995"/>
    <d v="2025-06-16T18:40:21"/>
    <x v="1"/>
  </r>
  <r>
    <x v="10"/>
    <x v="1"/>
    <n v="100"/>
    <x v="10"/>
    <x v="10"/>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6T18:10:42"/>
    <x v="1"/>
  </r>
  <r>
    <x v="11"/>
    <x v="0"/>
    <n v="2144"/>
    <x v="11"/>
    <x v="11"/>
    <n v="173"/>
    <n v="173"/>
    <n v="0"/>
    <n v="173"/>
    <n v="71"/>
    <n v="102"/>
    <n v="74"/>
    <n v="28"/>
    <n v="0"/>
    <n v="0.112"/>
    <n v="0"/>
    <n v="0.83699999999999997"/>
    <n v="0.112"/>
    <n v="7.6999999999999999E-2"/>
    <n v="7.4729999999999999"/>
    <n v="0"/>
    <n v="1"/>
    <n v="33.453000000000003"/>
    <s v="Catch-up"/>
    <n v="1.1950000000000001"/>
    <n v="0"/>
    <n v="0.72"/>
    <n v="0"/>
    <n v="0.189"/>
    <d v="2025-06-17T01:44:07"/>
    <x v="2"/>
  </r>
  <r>
    <x v="12"/>
    <x v="1"/>
    <n v="92"/>
    <x v="12"/>
    <x v="12"/>
    <s v=" "/>
    <s v=" "/>
    <n v="3"/>
    <n v="4"/>
    <n v="1"/>
    <s v="N/A"/>
    <n v="1"/>
    <n v="6"/>
    <n v="2.3E-2"/>
    <n v="2.5999999999999999E-2"/>
    <s v="NaN"/>
    <s v="NaN"/>
    <n v="4.9000000000000002E-2"/>
    <n v="5.1999999999999998E-2"/>
    <s v="NaN"/>
    <s v="NaN"/>
    <s v="NaN"/>
    <s v="NaN"/>
    <s v="Catch-up"/>
    <s v="NaN"/>
    <n v="0.78300000000000003"/>
    <n v="0.77900000000000003"/>
    <s v="NaN"/>
    <s v="NaN"/>
    <d v="2025-06-16T18:11:00"/>
    <x v="1"/>
  </r>
  <r>
    <x v="13"/>
    <x v="0"/>
    <n v="5279"/>
    <x v="13"/>
    <x v="13"/>
    <n v="32"/>
    <n v="32"/>
    <n v="1"/>
    <n v="31"/>
    <n v="4"/>
    <n v="28"/>
    <n v="20"/>
    <n v="8"/>
    <n v="0"/>
    <n v="7.0000000000000001E-3"/>
    <n v="1E-3"/>
    <n v="0.04"/>
    <n v="6.0000000000000001E-3"/>
    <n v="6.0000000000000001E-3"/>
    <n v="6.6669999999999998"/>
    <n v="0"/>
    <n v="0.85699999999999998"/>
    <n v="200"/>
    <s v="Catch-up"/>
    <n v="25"/>
    <n v="0"/>
    <n v="0.73099999999999998"/>
    <n v="0.68700000000000006"/>
    <n v="0.76300000000000001"/>
    <d v="2025-06-17T02:30:16"/>
    <x v="2"/>
  </r>
  <r>
    <x v="14"/>
    <x v="1"/>
    <n v="95"/>
    <x v="14"/>
    <x v="14"/>
    <s v=" "/>
    <s v=" "/>
    <n v="1"/>
    <n v="11"/>
    <n v="2"/>
    <s v="N/A"/>
    <n v="5"/>
    <n v="4"/>
    <s v="NaN"/>
    <n v="8.8999999999999996E-2"/>
    <n v="3.6999999999999998E-2"/>
    <n v="3.9E-2"/>
    <n v="5.1999999999999998E-2"/>
    <n v="6.8000000000000005E-2"/>
    <s v="NaN"/>
    <s v="NaN"/>
    <s v="NaN"/>
    <s v="NaN"/>
    <s v="Scale-up"/>
    <n v="25.640999999999998"/>
    <s v="NaN"/>
    <n v="0.871"/>
    <n v="1"/>
    <n v="0.84299999999999997"/>
    <d v="2025-06-16T18:11:20"/>
    <x v="1"/>
  </r>
  <r>
    <x v="15"/>
    <x v="0"/>
    <n v="3824"/>
    <x v="15"/>
    <x v="15"/>
    <n v="345"/>
    <n v="345"/>
    <n v="34"/>
    <n v="311"/>
    <n v="225"/>
    <n v="120"/>
    <n v="60"/>
    <n v="60"/>
    <n v="1.0999999999999999E-2"/>
    <n v="0.14000000000000001"/>
    <n v="0.14299999999999999"/>
    <n v="4.4999999999999998E-2"/>
    <n v="8.0000000000000002E-3"/>
    <n v="3.5999999999999997E-2"/>
    <n v="5.625"/>
    <n v="7.2999999999999995E-2"/>
    <n v="5.2999999999999999E-2"/>
    <n v="1333.3330000000001"/>
    <s v="Catch-up"/>
    <n v="22.222000000000001"/>
    <n v="0.81799999999999995"/>
    <n v="0.96099999999999997"/>
    <n v="8.6999999999999994E-2"/>
    <n v="0.47499999999999998"/>
    <d v="2025-06-17T02:57:47"/>
    <x v="2"/>
  </r>
  <r>
    <x v="16"/>
    <x v="1"/>
    <n v="35"/>
    <x v="16"/>
    <x v="16"/>
    <s v=" "/>
    <s v=" "/>
    <n v="1"/>
    <n v="6"/>
    <n v="1"/>
    <s v="N/A"/>
    <n v="9"/>
    <n v="-3"/>
    <s v="NaN"/>
    <n v="0.14099999999999999"/>
    <s v="NaN"/>
    <n v="0.192"/>
    <n v="0"/>
    <n v="0.159"/>
    <s v="NaN"/>
    <s v="NaN"/>
    <s v="NaN"/>
    <s v="NaN"/>
    <s v="Scale-up"/>
    <n v="5.2080000000000002"/>
    <s v="NaN"/>
    <n v="0.91"/>
    <s v="NaN"/>
    <n v="0.91300000000000003"/>
    <d v="2025-06-16T18:11:39"/>
    <x v="1"/>
  </r>
  <r>
    <x v="17"/>
    <x v="1"/>
    <n v="83"/>
    <x v="17"/>
    <x v="17"/>
    <s v=" "/>
    <s v=" "/>
    <n v="1"/>
    <n v="3"/>
    <n v="1"/>
    <s v="N/A"/>
    <n v="1"/>
    <n v="2"/>
    <s v="NaN"/>
    <n v="2.4E-2"/>
    <s v="NaN"/>
    <s v="NaN"/>
    <n v="0"/>
    <n v="2.4E-2"/>
    <s v="NaN"/>
    <s v="NaN"/>
    <s v="NaN"/>
    <s v="NaN"/>
    <s v="Scale-up"/>
    <s v="NaN"/>
    <s v="NaN"/>
    <n v="0.98799999999999999"/>
    <s v="NaN"/>
    <s v="NaN"/>
    <d v="2025-06-16T18:11:58"/>
    <x v="1"/>
  </r>
  <r>
    <x v="18"/>
    <x v="1"/>
    <n v="99"/>
    <x v="18"/>
    <x v="18"/>
    <s v=" "/>
    <s v=" "/>
    <n v="4"/>
    <n v="68"/>
    <n v="36"/>
    <s v="N/A"/>
    <n v="71"/>
    <n v="-34"/>
    <n v="2.9000000000000001E-2"/>
    <n v="0.77300000000000002"/>
    <n v="0.46300000000000002"/>
    <n v="0.83099999999999996"/>
    <n v="0.33900000000000002"/>
    <n v="0.35599999999999998"/>
    <n v="2.4510000000000001"/>
    <n v="3.5999999999999997E-2"/>
    <n v="0.42299999999999999"/>
    <n v="677.49699999999996"/>
    <s v="Catch-up"/>
    <n v="1.2030000000000001"/>
    <n v="0.63300000000000001"/>
    <n v="0.94599999999999995"/>
    <n v="0.79600000000000004"/>
    <n v="0.85399999999999998"/>
    <d v="2025-06-16T18:12:23"/>
    <x v="1"/>
  </r>
  <r>
    <x v="19"/>
    <x v="0"/>
    <n v="1014"/>
    <x v="19"/>
    <x v="19"/>
    <n v="1236"/>
    <n v="1175"/>
    <n v="349"/>
    <n v="826"/>
    <n v="387"/>
    <n v="788"/>
    <n v="676"/>
    <n v="112"/>
    <n v="0.46300000000000002"/>
    <n v="0.88200000000000001"/>
    <n v="0.99399999999999999"/>
    <n v="1.825"/>
    <n v="0.35099999999999998"/>
    <n v="0.89200000000000002"/>
    <n v="5.1989999999999998"/>
    <n v="0.34399999999999997"/>
    <n v="0.26100000000000001"/>
    <n v="61.37"/>
    <s v="Catch-up"/>
    <n v="0.54800000000000004"/>
    <n v="0.77100000000000002"/>
    <n v="0.91500000000000004"/>
    <n v="0.41699999999999998"/>
    <n v="0.313"/>
    <d v="2025-06-17T01:01:51"/>
    <x v="5"/>
  </r>
  <r>
    <x v="20"/>
    <x v="1"/>
    <n v="98"/>
    <x v="20"/>
    <x v="20"/>
    <s v=" "/>
    <s v=" "/>
    <n v="1"/>
    <n v="4"/>
    <n v="3"/>
    <s v="N/A"/>
    <n v="6"/>
    <n v="-6"/>
    <s v="NaN"/>
    <n v="2.8000000000000001E-2"/>
    <n v="4.3999999999999997E-2"/>
    <n v="4.5999999999999999E-2"/>
    <n v="-1.59999999999999E-2"/>
    <n v="1.0999999999999999E-2"/>
    <s v="NaN"/>
    <s v="NaN"/>
    <s v="NaN"/>
    <s v="NaN"/>
    <s v="Catch-up"/>
    <n v="21.739000000000001"/>
    <s v="NaN"/>
    <n v="0.76700000000000002"/>
    <n v="0.79200000000000004"/>
    <n v="0.89300000000000002"/>
    <d v="2025-06-16T18:12:44"/>
    <x v="1"/>
  </r>
  <r>
    <x v="21"/>
    <x v="0"/>
    <n v="2547"/>
    <x v="21"/>
    <x v="21"/>
    <n v="54"/>
    <n v="54"/>
    <n v="26"/>
    <n v="28"/>
    <n v="7"/>
    <n v="47"/>
    <n v="30"/>
    <n v="17"/>
    <n v="1.0999999999999999E-2"/>
    <n v="1.9E-2"/>
    <n v="1.7000000000000001E-2"/>
    <n v="6.0999999999999999E-2"/>
    <n v="1.2999999999999999E-2"/>
    <n v="2.1999999999999999E-2"/>
    <n v="4.6920000000000002"/>
    <n v="0.36699999999999999"/>
    <n v="0.433"/>
    <n v="278.68900000000002"/>
    <s v="Catch-up"/>
    <n v="16.393000000000001"/>
    <n v="0.82299999999999995"/>
    <n v="0.66200000000000003"/>
    <n v="0.82099999999999995"/>
    <n v="0.872"/>
    <d v="2025-06-16T22:11:06"/>
    <x v="3"/>
  </r>
  <r>
    <x v="22"/>
    <x v="1"/>
    <n v="98"/>
    <x v="22"/>
    <x v="22"/>
    <s v=" "/>
    <s v=" "/>
    <n v="1"/>
    <n v="20"/>
    <n v="1"/>
    <s v="N/A"/>
    <n v="13"/>
    <n v="6"/>
    <s v="NaN"/>
    <n v="0.17499999999999999"/>
    <s v="NaN"/>
    <n v="0.152"/>
    <n v="0"/>
    <n v="0.17"/>
    <s v="NaN"/>
    <s v="NaN"/>
    <s v="NaN"/>
    <s v="NaN"/>
    <s v="Scale-up"/>
    <n v="6.5789999999999997"/>
    <s v="NaN"/>
    <n v="0.97"/>
    <s v="NaN"/>
    <n v="0.86499999999999999"/>
    <d v="2025-06-16T18:13:04"/>
    <x v="1"/>
  </r>
  <r>
    <x v="23"/>
    <x v="0"/>
    <n v="3558"/>
    <x v="23"/>
    <x v="23"/>
    <n v="159"/>
    <n v="159"/>
    <n v="48"/>
    <n v="111"/>
    <n v="12"/>
    <n v="147"/>
    <n v="84"/>
    <n v="63"/>
    <n v="8.0000000000000002E-3"/>
    <n v="3.5000000000000003E-2"/>
    <n v="1.6E-2"/>
    <n v="0.12"/>
    <n v="2.7E-2"/>
    <n v="2.8000000000000001E-2"/>
    <n v="4.444"/>
    <n v="0.186"/>
    <n v="0.628"/>
    <n v="525"/>
    <s v="Catch-up"/>
    <n v="8.3330000000000002"/>
    <n v="0.77400000000000002"/>
    <n v="0.36299999999999999"/>
    <n v="0.83"/>
    <n v="0.86899999999999999"/>
    <d v="2025-06-17T01:53:38"/>
    <x v="2"/>
  </r>
  <r>
    <x v="24"/>
    <x v="1"/>
    <n v="99"/>
    <x v="24"/>
    <x v="24"/>
    <s v=" "/>
    <s v=" "/>
    <n v="19"/>
    <n v="233"/>
    <n v="53"/>
    <s v="N/A"/>
    <n v="109"/>
    <n v="89"/>
    <n v="0.18"/>
    <n v="2.2480000000000002"/>
    <n v="0.47399999999999998"/>
    <n v="1.1419999999999999"/>
    <s v="1.9540000000000004"/>
    <n v="1.907"/>
    <n v="0.58399999999999996"/>
    <n v="7.3999999999999996E-2"/>
    <n v="0.80500000000000005"/>
    <n v="346.76"/>
    <s v="Scale-up"/>
    <n v="0.876"/>
    <n v="0.92800000000000005"/>
    <n v="0.98799999999999999"/>
    <n v="0.95499999999999996"/>
    <n v="0.97299999999999998"/>
    <d v="2025-06-16T18:13:29"/>
    <x v="1"/>
  </r>
  <r>
    <x v="25"/>
    <x v="0"/>
    <n v="3610"/>
    <x v="25"/>
    <x v="25"/>
    <n v="726"/>
    <n v="726"/>
    <n v="444"/>
    <n v="282"/>
    <n v="90"/>
    <n v="636"/>
    <n v="543"/>
    <n v="93"/>
    <n v="0.28899999999999998"/>
    <n v="0.16700000000000001"/>
    <n v="0.16500000000000001"/>
    <n v="1.222"/>
    <n v="0.29099999999999998"/>
    <n v="0.433"/>
    <n v="4.1989999999999998"/>
    <n v="0.63400000000000001"/>
    <n v="0.63800000000000001"/>
    <n v="76.105000000000004"/>
    <s v="Catch-up"/>
    <n v="0.81799999999999995"/>
    <n v="0.40500000000000003"/>
    <d v="1899-12-30T08:39:50"/>
    <n v="0.96499999999999997"/>
    <n v="0.96599999999999997"/>
    <d v="2025-06-17T05:23:33"/>
    <x v="6"/>
  </r>
  <r>
    <x v="26"/>
    <x v="1"/>
    <n v="99"/>
    <x v="26"/>
    <x v="26"/>
    <s v=" "/>
    <s v=" "/>
    <n v="13"/>
    <n v="58"/>
    <n v="8"/>
    <s v="N/A"/>
    <n v="67"/>
    <n v="-5"/>
    <n v="0.13300000000000001"/>
    <n v="0.57299999999999995"/>
    <n v="7.0999999999999994E-2"/>
    <n v="0.65400000000000003"/>
    <n v="0.63500000000000001"/>
    <n v="0.65"/>
    <n v="1.03"/>
    <n v="0.188"/>
    <n v="0.89900000000000002"/>
    <n v="149.84700000000001"/>
    <s v="Catch-up"/>
    <n v="1.5289999999999999"/>
    <n v="0.94"/>
    <n v="0.98099999999999998"/>
    <n v="0.82299999999999995"/>
    <n v="0.95899999999999996"/>
    <d v="2025-06-16T18:14:02"/>
    <x v="1"/>
  </r>
  <r>
    <x v="27"/>
    <x v="0"/>
    <n v="1574"/>
    <x v="27"/>
    <x v="27"/>
    <n v="43"/>
    <n v="43"/>
    <n v="18"/>
    <n v="25"/>
    <n v="1"/>
    <n v="42"/>
    <n v="24"/>
    <n v="18"/>
    <n v="7.0000000000000001E-3"/>
    <n v="4.2000000000000003E-2"/>
    <n v="0"/>
    <n v="0.19800000000000001"/>
    <n v="4.9000000000000002E-2"/>
    <n v="2.1999999999999999E-2"/>
    <n v="4.0410000000000004"/>
    <n v="0.14299999999999999"/>
    <n v="1"/>
    <n v="90.909000000000006"/>
    <s v="Catch-up"/>
    <n v="5.0510000000000002"/>
    <n v="0.27200000000000002"/>
    <n v="0.36799999999999999"/>
    <n v="0"/>
    <n v="0.94"/>
    <d v="2025-06-16T20:46:12"/>
    <x v="0"/>
  </r>
  <r>
    <x v="28"/>
    <x v="1"/>
    <n v="99"/>
    <x v="28"/>
    <x v="28"/>
    <s v=" "/>
    <s v=" "/>
    <n v="5"/>
    <n v="98"/>
    <n v="28"/>
    <s v="N/A"/>
    <n v="74"/>
    <n v="2"/>
    <n v="0.05"/>
    <n v="0.95"/>
    <n v="0.26900000000000002"/>
    <n v="0.74"/>
    <n v="0.73099999999999998"/>
    <n v="0.72599999999999998"/>
    <n v="1.012"/>
    <n v="0.05"/>
    <n v="0.73099999999999998"/>
    <n v="200"/>
    <s v="Catch-up"/>
    <n v="1.351"/>
    <n v="0.80900000000000005"/>
    <n v="0.97899999999999998"/>
    <n v="0.98499999999999999"/>
    <n v="0.97399999999999998"/>
    <d v="2025-06-16T18:14:31"/>
    <x v="1"/>
  </r>
  <r>
    <x v="29"/>
    <x v="0"/>
    <n v="5578"/>
    <x v="29"/>
    <x v="29"/>
    <n v="56"/>
    <n v="56"/>
    <n v="16"/>
    <n v="40"/>
    <n v="20"/>
    <n v="36"/>
    <n v="31"/>
    <n v="5"/>
    <n v="2E-3"/>
    <n v="7.0000000000000001E-3"/>
    <n v="7.0000000000000001E-3"/>
    <n v="8.0000000000000002E-3"/>
    <n v="2E-3"/>
    <n v="4.0000000000000001E-3"/>
    <n v="4"/>
    <n v="0.222"/>
    <n v="0.222"/>
    <n v="625"/>
    <s v="Catch-up"/>
    <n v="125"/>
    <n v="0.67900000000000005"/>
    <n v="0.97799999999999998"/>
    <n v="0.6"/>
    <n v="0.80300000000000005"/>
    <d v="2025-06-17T02:44:01"/>
    <x v="2"/>
  </r>
  <r>
    <x v="30"/>
    <x v="1"/>
    <n v="90"/>
    <x v="30"/>
    <x v="30"/>
    <s v=" "/>
    <s v=" "/>
    <n v="2"/>
    <n v="9"/>
    <n v="1"/>
    <s v="N/A"/>
    <n v="4"/>
    <n v="6"/>
    <n v="2.1999999999999999E-2"/>
    <n v="7.2999999999999995E-2"/>
    <s v="NaN"/>
    <n v="5.1999999999999998E-2"/>
    <n v="9.5000000000000001E-2"/>
    <n v="9.4E-2"/>
    <s v="NaN"/>
    <s v="NaN"/>
    <s v="NaN"/>
    <s v="NaN"/>
    <s v="Scale-up"/>
    <n v="19.231000000000002"/>
    <n v="1"/>
    <n v="0.89700000000000002"/>
    <s v="NaN"/>
    <n v="0.73899999999999999"/>
    <d v="2025-06-16T18:14:51"/>
    <x v="1"/>
  </r>
  <r>
    <x v="31"/>
    <x v="0"/>
    <n v="6521"/>
    <x v="31"/>
    <x v="31"/>
    <n v="3006"/>
    <n v="3006"/>
    <n v="79"/>
    <n v="2927"/>
    <n v="1365"/>
    <n v="1641"/>
    <n v="1397"/>
    <n v="244"/>
    <n v="3.1E-2"/>
    <n v="1.1100000000000001"/>
    <n v="0.81899999999999995"/>
    <n v="1.2749999999999999"/>
    <n v="0.32200000000000001"/>
    <n v="0.65700000000000003"/>
    <n v="3.96"/>
    <n v="2.7E-2"/>
    <n v="0.28199999999999997"/>
    <n v="191.37299999999999"/>
    <s v="Catch-up"/>
    <n v="0.78400000000000003"/>
    <n v="0.68200000000000005"/>
    <n v="0.83"/>
    <n v="0.26500000000000001"/>
    <n v="0.42399999999999999"/>
    <d v="2025-06-17T01:39:42"/>
    <x v="2"/>
  </r>
  <r>
    <x v="32"/>
    <x v="1"/>
    <n v="0"/>
    <x v="32"/>
    <x v="32"/>
    <s v=" "/>
    <s v=" "/>
    <n v="1"/>
    <n v="1"/>
    <n v="1"/>
    <s v="N/A"/>
    <n v="1"/>
    <n v="0"/>
    <s v="NaN"/>
    <s v="NaN"/>
    <s v="NaN"/>
    <s v="NaN"/>
    <n v="0"/>
    <s v="NaN"/>
    <s v="NaN"/>
    <s v="NaN"/>
    <s v="NaN"/>
    <s v="NaN"/>
    <s v="Scale-up"/>
    <s v="NaN"/>
    <s v="NaN"/>
    <s v="NaN"/>
    <s v="NaN"/>
    <s v="NaN"/>
    <d v="2025-06-16T18:15:09"/>
    <x v="1"/>
  </r>
  <r>
    <x v="33"/>
    <x v="0"/>
    <n v="4164"/>
    <x v="33"/>
    <x v="33"/>
    <n v="90"/>
    <n v="90"/>
    <n v="7"/>
    <n v="83"/>
    <n v="38"/>
    <n v="52"/>
    <n v="48"/>
    <n v="4"/>
    <n v="3.0000000000000001E-3"/>
    <n v="2.7E-2"/>
    <n v="1.2E-2"/>
    <n v="7.0999999999999994E-2"/>
    <n v="1.7999999999999999E-2"/>
    <n v="1.2E-2"/>
    <n v="3.944"/>
    <n v="0.1"/>
    <n v="0.6"/>
    <n v="56.338000000000001"/>
    <s v="Catch-up"/>
    <n v="14.085000000000001"/>
    <n v="0.90100000000000002"/>
    <n v="0.65"/>
    <n v="0.61499999999999999"/>
    <n v="6.5000000000000002E-2"/>
    <d v="2025-06-16T22:38:58"/>
    <x v="3"/>
  </r>
  <r>
    <x v="34"/>
    <x v="1"/>
    <n v="55"/>
    <x v="34"/>
    <x v="34"/>
    <s v=" "/>
    <s v=" "/>
    <n v="1"/>
    <n v="2"/>
    <n v="1"/>
    <s v="N/A"/>
    <n v="4"/>
    <n v="-2"/>
    <s v="NaN"/>
    <n v="1.7999999999999999E-2"/>
    <s v="NaN"/>
    <n v="9.7000000000000003E-2"/>
    <n v="0"/>
    <n v="3.5999999999999997E-2"/>
    <s v="NaN"/>
    <s v="NaN"/>
    <s v="NaN"/>
    <s v="NaN"/>
    <s v="Catch-up"/>
    <n v="10.308999999999999"/>
    <s v="NaN"/>
    <n v="1"/>
    <s v="NaN"/>
    <n v="0.9"/>
    <d v="2025-06-16T18:15:29"/>
    <x v="1"/>
  </r>
  <r>
    <x v="35"/>
    <x v="0"/>
    <n v="800"/>
    <x v="35"/>
    <x v="35"/>
    <n v="35"/>
    <n v="35"/>
    <n v="20"/>
    <n v="15"/>
    <n v="2"/>
    <n v="33"/>
    <n v="12"/>
    <n v="21"/>
    <n v="3.5000000000000003E-2"/>
    <n v="1.6E-2"/>
    <n v="2.5999999999999999E-2"/>
    <n v="9.8000000000000004E-2"/>
    <n v="2.5000000000000001E-2"/>
    <n v="4.1000000000000002E-2"/>
    <n v="3.92"/>
    <n v="0.68600000000000005"/>
    <n v="0.49"/>
    <n v="214.286"/>
    <s v="Catch-up"/>
    <n v="10.204000000000001"/>
    <n v="0.66100000000000003"/>
    <n v="0.61899999999999999"/>
    <n v="1"/>
    <n v="0.85499999999999998"/>
    <d v="2025-06-16T22:50:28"/>
    <x v="3"/>
  </r>
  <r>
    <x v="36"/>
    <x v="1"/>
    <n v="29"/>
    <x v="36"/>
    <x v="36"/>
    <s v=" "/>
    <s v=" "/>
    <n v="3"/>
    <n v="3"/>
    <n v="2"/>
    <s v="N/A"/>
    <n v="1"/>
    <n v="3"/>
    <n v="1.5"/>
    <n v="5.5E-2"/>
    <n v="0.5"/>
    <s v="NaN"/>
    <n v="1.0549999999999999"/>
    <n v="6.8000000000000005E-2"/>
    <s v="NaN"/>
    <s v="NaN"/>
    <s v="NaN"/>
    <s v="NaN"/>
    <s v="Scale-up"/>
    <s v="NaN"/>
    <n v="0.75"/>
    <n v="0.80100000000000005"/>
    <n v="1"/>
    <s v="NaN"/>
    <d v="2025-06-16T18:15:49"/>
    <x v="1"/>
  </r>
  <r>
    <x v="19"/>
    <x v="0"/>
    <n v="1316"/>
    <x v="37"/>
    <x v="37"/>
    <n v="2164"/>
    <n v="2164"/>
    <n v="1338"/>
    <n v="826"/>
    <n v="526"/>
    <n v="1638"/>
    <n v="1319"/>
    <n v="319"/>
    <n v="1.335"/>
    <n v="0.88200000000000001"/>
    <n v="1.3720000000000001"/>
    <n v="3.1989999999999998"/>
    <n v="0.84499999999999997"/>
    <n v="1.6890000000000001"/>
    <n v="3.786"/>
    <n v="0.60199999999999998"/>
    <n v="0.38100000000000001"/>
    <n v="99.718999999999994"/>
    <s v="Catch-up"/>
    <n v="0.313"/>
    <n v="0.95799999999999996"/>
    <n v="0.91500000000000004"/>
    <n v="0.59399999999999997"/>
    <n v="0.48399999999999999"/>
    <d v="2025-06-17T04:18:24"/>
    <x v="7"/>
  </r>
  <r>
    <x v="37"/>
    <x v="1"/>
    <n v="99"/>
    <x v="38"/>
    <x v="38"/>
    <s v=" "/>
    <s v=" "/>
    <n v="36"/>
    <n v="220"/>
    <n v="11"/>
    <s v="N/A"/>
    <n v="206"/>
    <n v="40"/>
    <n v="0.33600000000000002"/>
    <n v="2.254"/>
    <n v="0.107"/>
    <n v="2.02"/>
    <s v="2.4829999999999997"/>
    <n v="2.4809999999999999"/>
    <n v="0.81399999999999995"/>
    <n v="0.13"/>
    <n v="0.95899999999999996"/>
    <n v="171.28700000000001"/>
    <s v="Scale-up"/>
    <n v="0.495"/>
    <n v="0.95199999999999996"/>
    <n v="0.997"/>
    <n v="0.95699999999999996"/>
    <n v="0.99"/>
    <d v="2025-06-16T18:16:16"/>
    <x v="1"/>
  </r>
  <r>
    <x v="38"/>
    <x v="0"/>
    <n v="4327"/>
    <x v="39"/>
    <x v="39"/>
    <n v="373"/>
    <n v="373"/>
    <n v="10"/>
    <n v="363"/>
    <n v="70"/>
    <n v="303"/>
    <n v="280"/>
    <n v="23"/>
    <n v="1.6E-2"/>
    <n v="0.1"/>
    <n v="5.2999999999999999E-2"/>
    <n v="0.221"/>
    <n v="6.3E-2"/>
    <n v="0.08"/>
    <n v="3.508"/>
    <n v="0.13800000000000001"/>
    <n v="0.54300000000000004"/>
    <n v="104.072"/>
    <s v="Catch-up"/>
    <n v="4.5250000000000004"/>
    <n v="0.78500000000000003"/>
    <n v="0.99099999999999999"/>
    <n v="0.47799999999999998"/>
    <n v="0.66700000000000004"/>
    <d v="2025-06-16T18:45:16"/>
    <x v="1"/>
  </r>
  <r>
    <x v="39"/>
    <x v="1"/>
    <n v="100"/>
    <x v="40"/>
    <x v="40"/>
    <s v=" "/>
    <s v=" "/>
    <n v="24"/>
    <n v="221"/>
    <n v="36"/>
    <s v="N/A"/>
    <n v="130"/>
    <n v="78"/>
    <n v="0.186"/>
    <n v="2.081"/>
    <n v="0.33300000000000002"/>
    <n v="1.3129999999999999"/>
    <n v="1.9339999999999999"/>
    <n v="1.946"/>
    <n v="0.67900000000000005"/>
    <n v="8.2000000000000003E-2"/>
    <n v="0.85299999999999998"/>
    <n v="399.08600000000001"/>
    <s v="Scale-up"/>
    <n v="0.76200000000000001"/>
    <n v="0.90700000000000003"/>
    <n v="0.97599999999999998"/>
    <n v="0.93600000000000005"/>
    <n v="0.95499999999999996"/>
    <d v="2025-06-16T18:16:42"/>
    <x v="1"/>
  </r>
  <r>
    <x v="40"/>
    <x v="0"/>
    <n v="885"/>
    <x v="41"/>
    <x v="41"/>
    <n v="221"/>
    <n v="221"/>
    <n v="83"/>
    <n v="138"/>
    <n v="20"/>
    <n v="201"/>
    <n v="135"/>
    <n v="66"/>
    <n v="9.6000000000000002E-2"/>
    <n v="0.34100000000000003"/>
    <n v="0.13200000000000001"/>
    <n v="1.0669999999999999"/>
    <n v="0.30499999999999999"/>
    <n v="0.28899999999999998"/>
    <n v="3.4980000000000002"/>
    <n v="0.22"/>
    <n v="0.69799999999999995"/>
    <n v="61.856000000000002"/>
    <s v="Catch-up"/>
    <n v="0.93700000000000006"/>
    <n v="0.67"/>
    <n v="0.44800000000000001"/>
    <n v="0.93400000000000005"/>
    <n v="0.91700000000000004"/>
    <d v="2025-06-16T22:49:06"/>
    <x v="3"/>
  </r>
  <r>
    <x v="41"/>
    <x v="1"/>
    <n v="99"/>
    <x v="42"/>
    <x v="42"/>
    <s v=" "/>
    <s v=" "/>
    <n v="12"/>
    <n v="36"/>
    <n v="3"/>
    <s v="N/A"/>
    <n v="42"/>
    <n v="4"/>
    <n v="0.10299999999999999"/>
    <n v="0.34399999999999997"/>
    <n v="2.8000000000000001E-2"/>
    <n v="0.41799999999999998"/>
    <s v="0.41899999999999993"/>
    <n v="0.41699999999999998"/>
    <n v="0.998"/>
    <n v="0.23"/>
    <n v="0.93700000000000006"/>
    <n v="447.36799999999999"/>
    <s v="Scale-up"/>
    <n v="2.3919999999999999"/>
    <n v="0.748"/>
    <n v="0.97399999999999998"/>
    <n v="0.90300000000000002"/>
    <n v="0.96899999999999997"/>
    <d v="2025-06-16T18:17:12"/>
    <x v="1"/>
  </r>
  <r>
    <x v="1"/>
    <x v="0"/>
    <n v="7066"/>
    <x v="43"/>
    <x v="43"/>
    <n v="92"/>
    <n v="92"/>
    <n v="1"/>
    <n v="91"/>
    <n v="38"/>
    <n v="54"/>
    <n v="17"/>
    <n v="37"/>
    <n v="0"/>
    <n v="1.7000000000000001E-2"/>
    <n v="7.0000000000000001E-3"/>
    <n v="3.4000000000000002E-2"/>
    <n v="0.01"/>
    <n v="1.0999999999999999E-2"/>
    <n v="3.4"/>
    <n v="0"/>
    <n v="0.58799999999999997"/>
    <n v="1088.2349999999999"/>
    <s v="Catch-up"/>
    <n v="29.411999999999999"/>
    <n v="0"/>
    <n v="0.84199999999999997"/>
    <n v="0.16900000000000001"/>
    <n v="0.16700000000000001"/>
    <d v="2025-06-17T01:15:05"/>
    <x v="2"/>
  </r>
  <r>
    <x v="42"/>
    <x v="1"/>
    <n v="0"/>
    <x v="44"/>
    <x v="44"/>
    <s v=" "/>
    <s v=" "/>
    <n v="1"/>
    <n v="2"/>
    <n v="1"/>
    <s v="N/A"/>
    <n v="1"/>
    <n v="1"/>
    <s v="NaN"/>
    <n v="1"/>
    <s v="NaN"/>
    <s v="NaN"/>
    <n v="0"/>
    <n v="1"/>
    <s v="NaN"/>
    <s v="NaN"/>
    <s v="NaN"/>
    <s v="NaN"/>
    <s v="Scale-up"/>
    <s v="NaN"/>
    <s v="NaN"/>
    <n v="1"/>
    <s v="NaN"/>
    <s v="NaN"/>
    <d v="2025-06-16T18:17:42"/>
    <x v="1"/>
  </r>
  <r>
    <x v="13"/>
    <x v="0"/>
    <n v="3692"/>
    <x v="45"/>
    <x v="45"/>
    <n v="30"/>
    <n v="30"/>
    <n v="1"/>
    <n v="29"/>
    <n v="4"/>
    <n v="26"/>
    <n v="20"/>
    <n v="6"/>
    <n v="0"/>
    <n v="1.2999999999999999E-2"/>
    <n v="1E-3"/>
    <n v="0.04"/>
    <n v="1.2E-2"/>
    <n v="8.0000000000000002E-3"/>
    <n v="3.3330000000000002"/>
    <n v="0"/>
    <n v="0.92300000000000004"/>
    <n v="150"/>
    <s v="Catch-up"/>
    <n v="25"/>
    <n v="0"/>
    <n v="0.97199999999999998"/>
    <n v="0.68700000000000006"/>
    <n v="0.76300000000000001"/>
    <d v="2025-06-16T19:03:36"/>
    <x v="1"/>
  </r>
  <r>
    <x v="43"/>
    <x v="1"/>
    <n v="62"/>
    <x v="46"/>
    <x v="46"/>
    <s v=" "/>
    <s v=" "/>
    <n v="1"/>
    <n v="4"/>
    <n v="1"/>
    <s v="N/A"/>
    <n v="1"/>
    <n v="2"/>
    <s v="NaN"/>
    <n v="4.4999999999999998E-2"/>
    <s v="NaN"/>
    <s v="NaN"/>
    <n v="0"/>
    <n v="2.7E-2"/>
    <s v="NaN"/>
    <s v="NaN"/>
    <s v="NaN"/>
    <s v="NaN"/>
    <s v="Catch-up"/>
    <s v="NaN"/>
    <s v="NaN"/>
    <n v="0.86699999999999999"/>
    <s v="NaN"/>
    <s v="NaN"/>
    <d v="2025-06-16T18:18:03"/>
    <x v="1"/>
  </r>
  <r>
    <x v="44"/>
    <x v="0"/>
    <n v="1725"/>
    <x v="47"/>
    <x v="47"/>
    <n v="383"/>
    <n v="383"/>
    <n v="177"/>
    <n v="206"/>
    <n v="34"/>
    <n v="349"/>
    <n v="260"/>
    <n v="89"/>
    <n v="0.187"/>
    <n v="0.13300000000000001"/>
    <n v="0.114"/>
    <n v="0.68"/>
    <n v="0.20599999999999999"/>
    <n v="0.26300000000000001"/>
    <n v="3.3010000000000002"/>
    <n v="0.58399999999999996"/>
    <n v="0.64400000000000002"/>
    <n v="130.88200000000001"/>
    <s v="Catch-up"/>
    <n v="1.4710000000000001"/>
    <n v="0.54100000000000004"/>
    <n v="0.72899999999999998"/>
    <n v="0.93400000000000005"/>
    <n v="0.90900000000000003"/>
    <d v="2025-06-16T20:37:44"/>
    <x v="0"/>
  </r>
  <r>
    <x v="45"/>
    <x v="1"/>
    <n v="24"/>
    <x v="48"/>
    <x v="48"/>
    <s v=" "/>
    <s v=" "/>
    <n v="5"/>
    <n v="1"/>
    <n v="1"/>
    <s v="N/A"/>
    <n v="2"/>
    <n v="2"/>
    <n v="0.27800000000000002"/>
    <s v="NaN"/>
    <s v="NaN"/>
    <n v="0.5"/>
    <n v="0"/>
    <n v="0.27800000000000002"/>
    <s v="NaN"/>
    <s v="NaN"/>
    <s v="NaN"/>
    <s v="NaN"/>
    <s v="Scale-up"/>
    <n v="2"/>
    <n v="0.5"/>
    <s v="NaN"/>
    <s v="NaN"/>
    <n v="1"/>
    <d v="2025-06-16T18:18:23"/>
    <x v="1"/>
  </r>
  <r>
    <x v="46"/>
    <x v="0"/>
    <n v="1778"/>
    <x v="49"/>
    <x v="49"/>
    <n v="35"/>
    <n v="35"/>
    <n v="25"/>
    <n v="10"/>
    <n v="0"/>
    <n v="35"/>
    <n v="18"/>
    <n v="17"/>
    <n v="0.01"/>
    <n v="4.0000000000000001E-3"/>
    <n v="0"/>
    <n v="4.4999999999999998E-2"/>
    <n v="1.4E-2"/>
    <n v="1.4E-2"/>
    <n v="3.214"/>
    <n v="0.71399999999999997"/>
    <n v="1"/>
    <n v="377.77800000000002"/>
    <s v="Catch-up"/>
    <n v="22.222000000000001"/>
    <n v="0.63600000000000001"/>
    <n v="0.52"/>
    <n v="0"/>
    <n v="0.53900000000000003"/>
    <d v="2025-06-16T23:13:43"/>
    <x v="8"/>
  </r>
  <r>
    <x v="47"/>
    <x v="1"/>
    <n v="89"/>
    <x v="50"/>
    <x v="50"/>
    <s v=" "/>
    <s v=" "/>
    <n v="1"/>
    <n v="4"/>
    <n v="1"/>
    <s v="N/A"/>
    <n v="1"/>
    <n v="3"/>
    <s v="NaN"/>
    <n v="2.5999999999999999E-2"/>
    <s v="NaN"/>
    <s v="NaN"/>
    <n v="0"/>
    <n v="3.4000000000000002E-2"/>
    <s v="NaN"/>
    <s v="NaN"/>
    <s v="NaN"/>
    <s v="NaN"/>
    <s v="Catch-up"/>
    <s v="NaN"/>
    <s v="NaN"/>
    <n v="0.877"/>
    <s v="NaN"/>
    <s v="NaN"/>
    <d v="2025-06-16T18:18:43"/>
    <x v="1"/>
  </r>
  <r>
    <x v="46"/>
    <x v="0"/>
    <n v="1778"/>
    <x v="51"/>
    <x v="51"/>
    <n v="35"/>
    <n v="35"/>
    <n v="25"/>
    <n v="10"/>
    <n v="0"/>
    <n v="35"/>
    <n v="18"/>
    <n v="17"/>
    <n v="0.01"/>
    <n v="4.0000000000000001E-3"/>
    <n v="0"/>
    <n v="4.4999999999999998E-2"/>
    <n v="1.4E-2"/>
    <n v="1.4E-2"/>
    <n v="3.214"/>
    <n v="0.71399999999999997"/>
    <n v="1"/>
    <n v="377.77800000000002"/>
    <s v="Catch-up"/>
    <n v="22.222000000000001"/>
    <n v="0.63600000000000001"/>
    <n v="0.52"/>
    <n v="0"/>
    <n v="0.53900000000000003"/>
    <d v="2025-06-17T07:11:54"/>
    <x v="9"/>
  </r>
  <r>
    <x v="48"/>
    <x v="1"/>
    <n v="86"/>
    <x v="52"/>
    <x v="52"/>
    <s v=" "/>
    <s v=" "/>
    <n v="1"/>
    <n v="3"/>
    <n v="1"/>
    <s v="N/A"/>
    <n v="2"/>
    <n v="0"/>
    <s v="NaN"/>
    <n v="2.3E-2"/>
    <s v="NaN"/>
    <n v="0.05"/>
    <n v="0"/>
    <n v="2.3E-2"/>
    <s v="NaN"/>
    <s v="NaN"/>
    <s v="NaN"/>
    <s v="NaN"/>
    <s v="Scale-up"/>
    <n v="20"/>
    <s v="NaN"/>
    <n v="0.999"/>
    <s v="NaN"/>
    <n v="1"/>
    <d v="2025-06-16T18:19:01"/>
    <x v="1"/>
  </r>
  <r>
    <x v="49"/>
    <x v="0"/>
    <n v="2917"/>
    <x v="53"/>
    <x v="53"/>
    <n v="344"/>
    <n v="344"/>
    <n v="104"/>
    <n v="240"/>
    <n v="54"/>
    <n v="290"/>
    <n v="221"/>
    <n v="69"/>
    <n v="9.7000000000000003E-2"/>
    <n v="0.112"/>
    <n v="0.02"/>
    <n v="0.58099999999999996"/>
    <n v="0.189"/>
    <n v="0.13700000000000001"/>
    <n v="3.0739999999999998"/>
    <n v="0.46400000000000002"/>
    <n v="0.90400000000000003"/>
    <n v="118.761"/>
    <s v="Catch-up"/>
    <n v="1.7210000000000001"/>
    <n v="0.441"/>
    <n v="0.38100000000000001"/>
    <n v="0.39500000000000002"/>
    <n v="0.871"/>
    <d v="2025-06-16T21:39:46"/>
    <x v="0"/>
  </r>
  <r>
    <x v="50"/>
    <x v="1"/>
    <n v="0"/>
    <x v="54"/>
    <x v="54"/>
    <s v=" "/>
    <s v=" "/>
    <n v="1"/>
    <n v="1"/>
    <n v="1"/>
    <s v="N/A"/>
    <n v="1"/>
    <n v="0"/>
    <s v="NaN"/>
    <s v="NaN"/>
    <s v="NaN"/>
    <s v="NaN"/>
    <n v="0"/>
    <s v="NaN"/>
    <s v="NaN"/>
    <s v="NaN"/>
    <s v="NaN"/>
    <s v="NaN"/>
    <s v="Catch-up"/>
    <s v="NaN"/>
    <s v="NaN"/>
    <s v="NaN"/>
    <s v="NaN"/>
    <s v="NaN"/>
    <d v="2025-06-16T18:19:19"/>
    <x v="1"/>
  </r>
  <r>
    <x v="51"/>
    <x v="0"/>
    <n v="1301"/>
    <x v="55"/>
    <x v="55"/>
    <n v="49"/>
    <n v="49"/>
    <n v="7"/>
    <n v="42"/>
    <n v="44"/>
    <n v="5"/>
    <n v="5"/>
    <n v="0"/>
    <n v="5.0000000000000001E-3"/>
    <n v="3.5000000000000003E-2"/>
    <n v="3.9E-2"/>
    <n v="3.0000000000000001E-3"/>
    <n v="1E-3"/>
    <n v="3.0000000000000001E-3"/>
    <n v="3"/>
    <n v="0.125"/>
    <n v="2.5000000000000001E-2"/>
    <n v="0"/>
    <s v="Plan-up"/>
    <n v="333.33300000000003"/>
    <n v="0.92700000000000005"/>
    <n v="0.97599999999999998"/>
    <n v="0.95699999999999996"/>
    <n v="0.63400000000000001"/>
    <d v="2025-06-17T07:18:54"/>
    <x v="9"/>
  </r>
  <r>
    <x v="52"/>
    <x v="1"/>
    <n v="90"/>
    <x v="56"/>
    <x v="56"/>
    <s v=" "/>
    <s v=" "/>
    <n v="1"/>
    <n v="4"/>
    <n v="1"/>
    <s v="N/A"/>
    <n v="1"/>
    <n v="3"/>
    <s v="NaN"/>
    <n v="3.2000000000000001E-2"/>
    <s v="NaN"/>
    <s v="NaN"/>
    <n v="0"/>
    <n v="2.7E-2"/>
    <s v="NaN"/>
    <s v="NaN"/>
    <s v="NaN"/>
    <s v="NaN"/>
    <s v="Scale-up"/>
    <s v="NaN"/>
    <s v="NaN"/>
    <n v="0.96499999999999997"/>
    <s v="NaN"/>
    <s v="NaN"/>
    <d v="2025-06-16T18:19:39"/>
    <x v="1"/>
  </r>
  <r>
    <x v="53"/>
    <x v="1"/>
    <n v="75"/>
    <x v="57"/>
    <x v="57"/>
    <s v=" "/>
    <s v=" "/>
    <n v="1"/>
    <n v="3"/>
    <n v="1"/>
    <s v="N/A"/>
    <n v="1"/>
    <n v="1"/>
    <s v="NaN"/>
    <n v="2.1999999999999999E-2"/>
    <s v="NaN"/>
    <s v="NaN"/>
    <n v="0"/>
    <n v="2.1999999999999999E-2"/>
    <s v="NaN"/>
    <s v="NaN"/>
    <s v="NaN"/>
    <s v="NaN"/>
    <s v="Scale-up"/>
    <s v="NaN"/>
    <s v="NaN"/>
    <n v="0.81799999999999995"/>
    <s v="NaN"/>
    <s v="NaN"/>
    <d v="2025-06-16T18:19:59"/>
    <x v="1"/>
  </r>
  <r>
    <x v="54"/>
    <x v="0"/>
    <n v="731"/>
    <x v="58"/>
    <x v="58"/>
    <n v="71"/>
    <n v="71"/>
    <n v="51"/>
    <n v="20"/>
    <n v="19"/>
    <n v="52"/>
    <n v="52"/>
    <n v="0"/>
    <n v="0.06"/>
    <n v="3.5000000000000003E-2"/>
    <n v="4.7E-2"/>
    <n v="0.13900000000000001"/>
    <n v="4.8000000000000001E-2"/>
    <n v="7.0000000000000007E-2"/>
    <n v="2.8959999999999999"/>
    <n v="0.63200000000000001"/>
    <n v="0.505"/>
    <n v="0"/>
    <s v="Plan-up"/>
    <n v="7.194"/>
    <n v="0.751"/>
    <n v="0.76400000000000001"/>
    <n v="0.86099999999999999"/>
    <n v="0.73699999999999999"/>
    <d v="2025-06-16T22:02:08"/>
    <x v="3"/>
  </r>
  <r>
    <x v="55"/>
    <x v="1"/>
    <n v="78"/>
    <x v="59"/>
    <x v="59"/>
    <s v=" "/>
    <s v=" "/>
    <n v="1"/>
    <n v="4"/>
    <n v="1"/>
    <s v="N/A"/>
    <n v="1"/>
    <n v="3"/>
    <s v="NaN"/>
    <n v="2.7E-2"/>
    <s v="NaN"/>
    <s v="NaN"/>
    <n v="0"/>
    <n v="2.7E-2"/>
    <s v="NaN"/>
    <s v="NaN"/>
    <s v="NaN"/>
    <s v="NaN"/>
    <s v="Scale-up"/>
    <s v="NaN"/>
    <s v="NaN"/>
    <n v="0.83499999999999996"/>
    <s v="NaN"/>
    <s v="NaN"/>
    <d v="2025-06-16T18:20:18"/>
    <x v="1"/>
  </r>
  <r>
    <x v="56"/>
    <x v="0"/>
    <n v="5778"/>
    <x v="60"/>
    <x v="60"/>
    <n v="105"/>
    <n v="105"/>
    <n v="66"/>
    <n v="39"/>
    <n v="7"/>
    <n v="98"/>
    <n v="43"/>
    <n v="55"/>
    <n v="1.4E-2"/>
    <n v="7.0000000000000001E-3"/>
    <n v="1E-3"/>
    <n v="5.6000000000000001E-2"/>
    <n v="0.02"/>
    <n v="0.02"/>
    <n v="2.8"/>
    <n v="0.66700000000000004"/>
    <n v="0.95199999999999996"/>
    <n v="982.14300000000003"/>
    <s v="Catch-up"/>
    <n v="17.856999999999999"/>
    <n v="0.52600000000000002"/>
    <n v="0.61"/>
    <n v="0.94899999999999995"/>
    <n v="0.91200000000000003"/>
    <d v="2025-06-17T06:25:17"/>
    <x v="10"/>
  </r>
  <r>
    <x v="57"/>
    <x v="1"/>
    <n v="0"/>
    <x v="61"/>
    <x v="61"/>
    <s v=" "/>
    <s v=" "/>
    <n v="1"/>
    <n v="1"/>
    <n v="1"/>
    <s v="N/A"/>
    <n v="1"/>
    <n v="0"/>
    <n v="0"/>
    <s v="NaN"/>
    <s v="NaN"/>
    <s v="NaN"/>
    <n v="0"/>
    <s v="NaN"/>
    <s v="NaN"/>
    <s v="NaN"/>
    <s v="NaN"/>
    <s v="NaN"/>
    <s v="Scale-up"/>
    <s v="NaN"/>
    <n v="0"/>
    <s v="NaN"/>
    <s v="NaN"/>
    <s v="NaN"/>
    <d v="2025-06-16T18:20:34"/>
    <x v="1"/>
  </r>
  <r>
    <x v="58"/>
    <x v="1"/>
    <n v="96"/>
    <x v="62"/>
    <x v="62"/>
    <s v=" "/>
    <s v=" "/>
    <n v="1"/>
    <n v="3"/>
    <n v="1"/>
    <s v="N/A"/>
    <n v="1"/>
    <n v="3"/>
    <s v="NaN"/>
    <n v="1.9E-2"/>
    <s v="NaN"/>
    <s v="NaN"/>
    <n v="0"/>
    <n v="0.03"/>
    <s v="NaN"/>
    <s v="NaN"/>
    <s v="NaN"/>
    <s v="NaN"/>
    <s v="Scale-up"/>
    <s v="NaN"/>
    <s v="NaN"/>
    <n v="0.93300000000000005"/>
    <s v="NaN"/>
    <s v="NaN"/>
    <d v="2025-06-16T18:20:53"/>
    <x v="1"/>
  </r>
  <r>
    <x v="59"/>
    <x v="0"/>
    <n v="2059"/>
    <x v="63"/>
    <x v="63"/>
    <n v="467"/>
    <n v="467"/>
    <n v="54"/>
    <n v="413"/>
    <n v="53"/>
    <n v="414"/>
    <n v="304"/>
    <n v="110"/>
    <n v="2.3E-2"/>
    <n v="0.184"/>
    <n v="2.3E-2"/>
    <n v="0.504"/>
    <n v="0.184"/>
    <n v="0.183"/>
    <n v="2.7389999999999999"/>
    <n v="0.111"/>
    <n v="0.88900000000000001"/>
    <n v="218.25399999999999"/>
    <s v="Catch-up"/>
    <n v="1.984"/>
    <n v="0.75700000000000001"/>
    <n v="0.505"/>
    <n v="0.54900000000000004"/>
    <n v="0.92600000000000005"/>
    <d v="2025-06-16T19:13:17"/>
    <x v="1"/>
  </r>
  <r>
    <x v="60"/>
    <x v="1"/>
    <n v="16"/>
    <x v="64"/>
    <x v="64"/>
    <s v=" "/>
    <s v=" "/>
    <n v="1"/>
    <n v="2"/>
    <n v="1"/>
    <s v="N/A"/>
    <n v="1"/>
    <n v="1"/>
    <s v="NaN"/>
    <n v="5.8999999999999997E-2"/>
    <s v="NaN"/>
    <s v="NaN"/>
    <n v="0"/>
    <n v="5.8999999999999997E-2"/>
    <s v="NaN"/>
    <s v="NaN"/>
    <s v="NaN"/>
    <s v="NaN"/>
    <s v="Catch-up"/>
    <s v="NaN"/>
    <s v="NaN"/>
    <n v="1"/>
    <s v="NaN"/>
    <s v="NaN"/>
    <d v="2025-06-16T18:21:11"/>
    <x v="1"/>
  </r>
  <r>
    <x v="61"/>
    <x v="0"/>
    <n v="6110"/>
    <x v="65"/>
    <x v="65"/>
    <n v="8125"/>
    <n v="8124"/>
    <n v="655"/>
    <n v="7469"/>
    <n v="2373"/>
    <n v="5751"/>
    <n v="3750"/>
    <n v="2001"/>
    <n v="0.42899999999999999"/>
    <n v="2.3919999999999999"/>
    <n v="1.016"/>
    <n v="4.8579999999999997"/>
    <n v="1.8049999999999999"/>
    <n v="1.994"/>
    <n v="2.6909999999999998"/>
    <n v="0.152"/>
    <n v="0.64"/>
    <n v="411.89800000000002"/>
    <s v="Catch-up"/>
    <n v="0.20599999999999999"/>
    <n v="0.67600000000000005"/>
    <n v="0.73299999999999998"/>
    <n v="0.86099999999999999"/>
    <n v="0.82199999999999995"/>
    <d v="2025-06-17T00:54:25"/>
    <x v="5"/>
  </r>
  <r>
    <x v="62"/>
    <x v="1"/>
    <n v="99"/>
    <x v="66"/>
    <x v="66"/>
    <s v=" "/>
    <s v=" "/>
    <n v="1"/>
    <n v="10"/>
    <n v="5"/>
    <s v="N/A"/>
    <n v="16"/>
    <n v="-9"/>
    <s v="NaN"/>
    <n v="9.6000000000000002E-2"/>
    <n v="5.8000000000000003E-2"/>
    <n v="0.14599999999999999"/>
    <n v="3.7999999999999999E-2"/>
    <n v="8.7999999999999995E-2"/>
    <s v="NaN"/>
    <s v="NaN"/>
    <s v="NaN"/>
    <s v="NaN"/>
    <s v="Catch-up"/>
    <n v="6.8490000000000002"/>
    <s v="NaN"/>
    <n v="0.89800000000000002"/>
    <n v="0.76"/>
    <n v="0.97599999999999998"/>
    <d v="2025-06-16T18:21:30"/>
    <x v="1"/>
  </r>
  <r>
    <x v="63"/>
    <x v="0"/>
    <n v="2708"/>
    <x v="67"/>
    <x v="67"/>
    <n v="59"/>
    <n v="59"/>
    <n v="6"/>
    <n v="53"/>
    <n v="4"/>
    <n v="55"/>
    <n v="16"/>
    <n v="39"/>
    <n v="2E-3"/>
    <n v="2.5000000000000001E-2"/>
    <n v="4.0000000000000001E-3"/>
    <n v="6.0999999999999999E-2"/>
    <n v="2.3E-2"/>
    <n v="2.3E-2"/>
    <n v="2.6520000000000001"/>
    <n v="7.3999999999999996E-2"/>
    <n v="0.85199999999999998"/>
    <n v="639.34400000000005"/>
    <s v="Catch-up"/>
    <n v="16.393000000000001"/>
    <n v="0.67700000000000005"/>
    <n v="0.86699999999999999"/>
    <n v="0.6"/>
    <n v="0.39200000000000002"/>
    <d v="2025-06-16T20:41:13"/>
    <x v="0"/>
  </r>
  <r>
    <x v="64"/>
    <x v="1"/>
    <n v="0"/>
    <x v="68"/>
    <x v="68"/>
    <s v=" "/>
    <s v=" "/>
    <n v="1"/>
    <n v="1"/>
    <n v="1"/>
    <s v="N/A"/>
    <n v="1"/>
    <n v="-1"/>
    <s v="NaN"/>
    <s v="NaN"/>
    <s v="NaN"/>
    <s v="NaN"/>
    <n v="0"/>
    <s v="NaN"/>
    <s v="NaN"/>
    <s v="NaN"/>
    <s v="NaN"/>
    <s v="NaN"/>
    <s v="Catch-up"/>
    <s v="NaN"/>
    <s v="NaN"/>
    <s v="NaN"/>
    <s v="NaN"/>
    <s v="NaN"/>
    <d v="2025-06-16T18:21:50"/>
    <x v="1"/>
  </r>
  <r>
    <x v="65"/>
    <x v="0"/>
    <n v="4701"/>
    <x v="69"/>
    <x v="69"/>
    <n v="2325"/>
    <n v="2325"/>
    <n v="15"/>
    <n v="2310"/>
    <n v="786"/>
    <n v="1539"/>
    <n v="1167"/>
    <n v="372"/>
    <n v="4.1000000000000002E-2"/>
    <n v="0.47399999999999998"/>
    <n v="0.28499999999999998"/>
    <n v="0.60399999999999998"/>
    <n v="0.23"/>
    <n v="0.33300000000000002"/>
    <n v="2.6259999999999999"/>
    <n v="0.08"/>
    <n v="0.44700000000000001"/>
    <n v="615.89400000000001"/>
    <s v="Catch-up"/>
    <n v="1.6559999999999999"/>
    <n v="0.96099999999999997"/>
    <n v="0.98399999999999999"/>
    <n v="0.125"/>
    <n v="0.189"/>
    <d v="2025-06-16T19:25:31"/>
    <x v="1"/>
  </r>
  <r>
    <x v="66"/>
    <x v="1"/>
    <n v="99"/>
    <x v="70"/>
    <x v="70"/>
    <s v=" "/>
    <s v=" "/>
    <n v="115"/>
    <n v="738"/>
    <n v="131"/>
    <s v="N/A"/>
    <n v="523"/>
    <n v="198"/>
    <n v="1.1279999999999999"/>
    <n v="7.3890000000000002"/>
    <n v="1.2649999999999999"/>
    <n v="5.0629999999999997"/>
    <n v="7.2519999999999998"/>
    <n v="7.4779999999999998"/>
    <n v="0.69799999999999995"/>
    <n v="0.13200000000000001"/>
    <n v="0.85099999999999998"/>
    <n v="213.51"/>
    <s v="Scale-up"/>
    <n v="0.19800000000000001"/>
    <n v="0.97099999999999997"/>
    <n v="0.98799999999999999"/>
    <n v="0.89700000000000002"/>
    <n v="0.97499999999999998"/>
    <d v="2025-06-16T18:22:19"/>
    <x v="1"/>
  </r>
  <r>
    <x v="67"/>
    <x v="0"/>
    <n v="384"/>
    <x v="71"/>
    <x v="71"/>
    <n v="30"/>
    <n v="30"/>
    <n v="28"/>
    <n v="2"/>
    <n v="0"/>
    <n v="30"/>
    <n v="16"/>
    <n v="14"/>
    <n v="6.4000000000000001E-2"/>
    <n v="0"/>
    <n v="0"/>
    <n v="0.16800000000000001"/>
    <n v="6.4000000000000001E-2"/>
    <n v="7.0000000000000007E-2"/>
    <n v="2.625"/>
    <n v="1"/>
    <n v="1"/>
    <n v="83.332999999999998"/>
    <s v="Catch-up"/>
    <n v="5.952"/>
    <n v="0.59199999999999997"/>
    <d v="1899-12-30T00:00:00"/>
    <n v="0"/>
    <n v="0.84899999999999998"/>
    <d v="2025-06-17T05:04:13"/>
    <x v="11"/>
  </r>
  <r>
    <x v="68"/>
    <x v="1"/>
    <n v="0"/>
    <x v="72"/>
    <x v="72"/>
    <s v=" "/>
    <s v=" "/>
    <n v="1"/>
    <n v="1"/>
    <n v="1"/>
    <s v="N/A"/>
    <n v="1"/>
    <n v="0"/>
    <s v="NaN"/>
    <s v="NaN"/>
    <s v="NaN"/>
    <s v="NaN"/>
    <n v="0"/>
    <s v="NaN"/>
    <s v="NaN"/>
    <s v="NaN"/>
    <s v="NaN"/>
    <s v="NaN"/>
    <s v="Scale-up"/>
    <s v="NaN"/>
    <s v="NaN"/>
    <s v="NaN"/>
    <s v="NaN"/>
    <s v="NaN"/>
    <d v="2025-06-16T18:22:36"/>
    <x v="1"/>
  </r>
  <r>
    <x v="69"/>
    <x v="1"/>
    <n v="88"/>
    <x v="73"/>
    <x v="73"/>
    <s v=" "/>
    <s v=" "/>
    <n v="1"/>
    <n v="16"/>
    <n v="1"/>
    <s v="N/A"/>
    <n v="5"/>
    <n v="10"/>
    <s v="NaN"/>
    <n v="0.155"/>
    <s v="NaN"/>
    <n v="5.3999999999999999E-2"/>
    <n v="0"/>
    <n v="0.153"/>
    <s v="NaN"/>
    <s v="NaN"/>
    <s v="NaN"/>
    <s v="NaN"/>
    <s v="Scale-up"/>
    <n v="18.518999999999998"/>
    <s v="NaN"/>
    <n v="0.93400000000000005"/>
    <s v="NaN"/>
    <n v="0.90300000000000002"/>
    <d v="2025-06-16T18:22:55"/>
    <x v="1"/>
  </r>
  <r>
    <x v="70"/>
    <x v="1"/>
    <n v="99"/>
    <x v="74"/>
    <x v="74"/>
    <s v=" "/>
    <s v=" "/>
    <n v="1"/>
    <n v="20"/>
    <n v="3"/>
    <s v="N/A"/>
    <n v="42"/>
    <n v="-26"/>
    <s v="NaN"/>
    <n v="0.191"/>
    <n v="0.188"/>
    <n v="0.65900000000000003"/>
    <n v="3.0000000000000001E-3"/>
    <n v="0.14799999999999999"/>
    <s v="NaN"/>
    <s v="NaN"/>
    <s v="NaN"/>
    <s v="NaN"/>
    <s v="Scale-up"/>
    <n v="1.5169999999999999"/>
    <s v="NaN"/>
    <n v="0.94199999999999995"/>
    <n v="0.75"/>
    <n v="0.54800000000000004"/>
    <d v="2025-06-16T18:23:19"/>
    <x v="1"/>
  </r>
  <r>
    <x v="71"/>
    <x v="1"/>
    <n v="0"/>
    <x v="75"/>
    <x v="75"/>
    <s v=" "/>
    <s v=" "/>
    <n v="1"/>
    <n v="1"/>
    <n v="1"/>
    <s v="N/A"/>
    <n v="1"/>
    <n v="-1"/>
    <s v="NaN"/>
    <s v="NaN"/>
    <s v="NaN"/>
    <s v="NaN"/>
    <n v="0"/>
    <s v="NaN"/>
    <s v="NaN"/>
    <s v="NaN"/>
    <s v="NaN"/>
    <s v="NaN"/>
    <s v="Scale-up"/>
    <s v="NaN"/>
    <s v="NaN"/>
    <s v="NaN"/>
    <s v="NaN"/>
    <s v="NaN"/>
    <d v="2025-06-16T18:23:39"/>
    <x v="1"/>
  </r>
  <r>
    <x v="72"/>
    <x v="1"/>
    <n v="93"/>
    <x v="76"/>
    <x v="76"/>
    <s v=" "/>
    <s v=" "/>
    <n v="1"/>
    <n v="3"/>
    <n v="1"/>
    <s v="N/A"/>
    <n v="1"/>
    <n v="0"/>
    <s v="NaN"/>
    <n v="1.9E-2"/>
    <s v="NaN"/>
    <s v="NaN"/>
    <n v="0"/>
    <n v="1.6E-2"/>
    <s v="NaN"/>
    <s v="NaN"/>
    <s v="NaN"/>
    <s v="NaN"/>
    <s v="Scale-up"/>
    <s v="NaN"/>
    <s v="NaN"/>
    <n v="0.90700000000000003"/>
    <s v="NaN"/>
    <s v="NaN"/>
    <d v="2025-06-16T18:24:00"/>
    <x v="1"/>
  </r>
  <r>
    <x v="73"/>
    <x v="0"/>
    <n v="3897"/>
    <x v="77"/>
    <x v="77"/>
    <n v="36"/>
    <n v="36"/>
    <n v="20"/>
    <n v="16"/>
    <n v="2"/>
    <n v="34"/>
    <n v="31"/>
    <n v="3"/>
    <n v="1.2E-2"/>
    <n v="3.0000000000000001E-3"/>
    <n v="2E-3"/>
    <n v="3.2000000000000001E-2"/>
    <n v="1.2999999999999999E-2"/>
    <n v="8.9999999999999993E-3"/>
    <n v="2.4620000000000002"/>
    <n v="0.8"/>
    <n v="0.86699999999999999"/>
    <n v="93.75"/>
    <s v="Catch-up"/>
    <n v="31.25"/>
    <n v="0.52100000000000002"/>
    <n v="0.57299999999999995"/>
    <n v="1"/>
    <n v="0.77900000000000003"/>
    <d v="2025-06-17T07:07:27"/>
    <x v="9"/>
  </r>
  <r>
    <x v="74"/>
    <x v="1"/>
    <n v="48"/>
    <x v="78"/>
    <x v="78"/>
    <s v=" "/>
    <s v=" "/>
    <n v="1"/>
    <n v="3"/>
    <n v="1"/>
    <s v="N/A"/>
    <n v="1"/>
    <n v="2"/>
    <s v="NaN"/>
    <n v="4.2000000000000003E-2"/>
    <s v="NaN"/>
    <s v="NaN"/>
    <n v="0"/>
    <n v="3.3000000000000002E-2"/>
    <s v="NaN"/>
    <s v="NaN"/>
    <s v="NaN"/>
    <s v="NaN"/>
    <s v="Scale-up"/>
    <s v="NaN"/>
    <s v="NaN"/>
    <n v="0.88700000000000001"/>
    <s v="NaN"/>
    <s v="NaN"/>
    <d v="2025-06-16T18:24:25"/>
    <x v="1"/>
  </r>
  <r>
    <x v="75"/>
    <x v="0"/>
    <n v="1309"/>
    <x v="79"/>
    <x v="79"/>
    <n v="177"/>
    <n v="177"/>
    <n v="109"/>
    <n v="68"/>
    <n v="18"/>
    <n v="159"/>
    <n v="136"/>
    <n v="23"/>
    <n v="0.14299999999999999"/>
    <n v="0.111"/>
    <n v="5.8000000000000003E-2"/>
    <n v="0.47299999999999998"/>
    <n v="0.19600000000000001"/>
    <n v="0.23699999999999999"/>
    <n v="2.4129999999999998"/>
    <n v="0.56299999999999994"/>
    <n v="0.77200000000000002"/>
    <n v="48.625999999999998"/>
    <s v="Catch-up"/>
    <n v="2.1139999999999999"/>
    <n v="0.60699999999999998"/>
    <n v="0.72299999999999998"/>
    <n v="0.90600000000000003"/>
    <n v="0.97899999999999998"/>
    <d v="2025-06-16T22:28:12"/>
    <x v="3"/>
  </r>
  <r>
    <x v="76"/>
    <x v="1"/>
    <n v="32"/>
    <x v="80"/>
    <x v="80"/>
    <s v=" "/>
    <s v=" "/>
    <n v="1"/>
    <n v="4"/>
    <n v="1"/>
    <s v="N/A"/>
    <n v="1"/>
    <n v="3"/>
    <s v="NaN"/>
    <n v="7.0999999999999994E-2"/>
    <s v="NaN"/>
    <s v="NaN"/>
    <n v="0"/>
    <n v="7.0999999999999994E-2"/>
    <s v="NaN"/>
    <s v="NaN"/>
    <s v="NaN"/>
    <s v="NaN"/>
    <s v="Scale-up"/>
    <s v="NaN"/>
    <s v="NaN"/>
    <n v="0.69899999999999995"/>
    <s v="NaN"/>
    <s v="NaN"/>
    <d v="2025-06-16T18:24:43"/>
    <x v="1"/>
  </r>
  <r>
    <x v="77"/>
    <x v="0"/>
    <n v="352"/>
    <x v="81"/>
    <x v="81"/>
    <n v="53"/>
    <n v="53"/>
    <n v="11"/>
    <n v="42"/>
    <n v="8"/>
    <n v="45"/>
    <n v="12"/>
    <n v="33"/>
    <n v="9.6000000000000002E-2"/>
    <n v="0.14499999999999999"/>
    <n v="0.16"/>
    <n v="0.188"/>
    <n v="8.1000000000000003E-2"/>
    <n v="0.16300000000000001"/>
    <n v="2.3210000000000002"/>
    <n v="0.39800000000000002"/>
    <n v="0.33600000000000002"/>
    <n v="175.53200000000001"/>
    <s v="Catch-up"/>
    <n v="5.319"/>
    <n v="0.82299999999999995"/>
    <n v="0.45300000000000001"/>
    <n v="0.76200000000000001"/>
    <n v="0.84899999999999998"/>
    <d v="2025-06-17T03:47:13"/>
    <x v="2"/>
  </r>
  <r>
    <x v="78"/>
    <x v="1"/>
    <n v="42"/>
    <x v="82"/>
    <x v="82"/>
    <s v=" "/>
    <s v=" "/>
    <n v="1"/>
    <n v="6"/>
    <n v="2"/>
    <s v="N/A"/>
    <n v="3"/>
    <n v="1"/>
    <s v="NaN"/>
    <n v="0.114"/>
    <n v="7.0999999999999994E-2"/>
    <n v="9.5000000000000001E-2"/>
    <n v="4.2999999999999997E-2"/>
    <n v="8.6999999999999994E-2"/>
    <s v="NaN"/>
    <s v="NaN"/>
    <s v="NaN"/>
    <s v="NaN"/>
    <s v="Catch-up"/>
    <n v="10.526"/>
    <s v="NaN"/>
    <n v="0.96"/>
    <n v="1"/>
    <n v="0.99299999999999999"/>
    <d v="2025-06-16T18:25:02"/>
    <x v="1"/>
  </r>
  <r>
    <x v="79"/>
    <x v="0"/>
    <n v="2720"/>
    <x v="83"/>
    <x v="83"/>
    <n v="41"/>
    <n v="41"/>
    <n v="32"/>
    <n v="9"/>
    <n v="1"/>
    <n v="40"/>
    <n v="29"/>
    <n v="11"/>
    <n v="1.4E-2"/>
    <n v="5.0000000000000001E-3"/>
    <n v="0"/>
    <n v="4.3999999999999997E-2"/>
    <n v="1.9E-2"/>
    <n v="1.7000000000000001E-2"/>
    <n v="2.3159999999999998"/>
    <n v="0.73699999999999999"/>
    <n v="1"/>
    <n v="250"/>
    <s v="Catch-up"/>
    <n v="22.727"/>
    <n v="0.70699999999999996"/>
    <n v="0.502"/>
    <n v="0"/>
    <n v="0.75800000000000001"/>
    <d v="2025-06-16T22:47:15"/>
    <x v="3"/>
  </r>
  <r>
    <x v="80"/>
    <x v="1"/>
    <n v="99"/>
    <x v="84"/>
    <x v="84"/>
    <s v=" "/>
    <s v=" "/>
    <n v="6"/>
    <n v="71"/>
    <n v="22"/>
    <s v="N/A"/>
    <n v="51"/>
    <n v="3"/>
    <n v="5.7000000000000002E-2"/>
    <n v="0.61099999999999999"/>
    <n v="0.16500000000000001"/>
    <n v="0.41099999999999998"/>
    <n v="0.503"/>
    <n v="0.52100000000000002"/>
    <n v="0.81699999999999995"/>
    <n v="8.5000000000000006E-2"/>
    <n v="0.753"/>
    <n v="321.16800000000001"/>
    <s v="Scale-up"/>
    <n v="2.4329999999999998"/>
    <n v="0.85899999999999999"/>
    <n v="0.98199999999999998"/>
    <n v="0.89"/>
    <n v="0.96399999999999997"/>
    <d v="2025-06-16T18:25:27"/>
    <x v="1"/>
  </r>
  <r>
    <x v="81"/>
    <x v="0"/>
    <n v="1216"/>
    <x v="85"/>
    <x v="85"/>
    <n v="49"/>
    <n v="49"/>
    <n v="22"/>
    <n v="27"/>
    <n v="8"/>
    <n v="41"/>
    <n v="21"/>
    <n v="20"/>
    <n v="1.7000000000000001E-2"/>
    <n v="2.4E-2"/>
    <n v="1.7999999999999999E-2"/>
    <n v="5.2999999999999999E-2"/>
    <n v="2.3E-2"/>
    <n v="3.3000000000000002E-2"/>
    <n v="2.3039999999999998"/>
    <n v="0.41499999999999998"/>
    <n v="0.56100000000000005"/>
    <n v="377.358"/>
    <s v="Catch-up"/>
    <n v="18.867999999999999"/>
    <n v="0.91600000000000004"/>
    <n v="0.80600000000000005"/>
    <n v="0.623"/>
    <n v="0.84099999999999997"/>
    <d v="2025-06-16T22:09:53"/>
    <x v="3"/>
  </r>
  <r>
    <x v="82"/>
    <x v="1"/>
    <n v="100"/>
    <x v="86"/>
    <x v="86"/>
    <s v=" "/>
    <s v=" "/>
    <n v="3"/>
    <n v="39"/>
    <n v="8"/>
    <s v="N/A"/>
    <n v="29"/>
    <n v="4"/>
    <n v="2.3E-2"/>
    <n v="0.42599999999999999"/>
    <n v="9.6000000000000002E-2"/>
    <n v="0.47"/>
    <n v="0.35299999999999998"/>
    <n v="0.35699999999999998"/>
    <n v="1.331"/>
    <n v="5.0999999999999997E-2"/>
    <n v="0.78600000000000003"/>
    <n v="1334.0429999999999"/>
    <s v="Catch-up"/>
    <n v="2.1280000000000001"/>
    <n v="0.96099999999999997"/>
    <n v="0.98099999999999998"/>
    <n v="0.84199999999999997"/>
    <n v="0.82499999999999996"/>
    <d v="2025-06-16T18:25:53"/>
    <x v="1"/>
  </r>
  <r>
    <x v="83"/>
    <x v="0"/>
    <n v="7225"/>
    <x v="87"/>
    <x v="87"/>
    <n v="171"/>
    <n v="171"/>
    <n v="6"/>
    <n v="165"/>
    <n v="62"/>
    <n v="109"/>
    <n v="94"/>
    <n v="15"/>
    <n v="1E-3"/>
    <n v="2.5000000000000001E-2"/>
    <n v="1.2E-2"/>
    <n v="3.2000000000000001E-2"/>
    <n v="1.4E-2"/>
    <n v="1.2999999999999999E-2"/>
    <n v="2.286"/>
    <n v="3.7999999999999999E-2"/>
    <n v="0.53800000000000003"/>
    <n v="468.75"/>
    <s v="Catch-up"/>
    <n v="31.25"/>
    <n v="0.97199999999999998"/>
    <n v="0.79200000000000004"/>
    <n v="0.61899999999999999"/>
    <n v="0.748"/>
    <d v="2025-06-17T02:48:22"/>
    <x v="2"/>
  </r>
  <r>
    <x v="84"/>
    <x v="1"/>
    <n v="93"/>
    <x v="88"/>
    <x v="88"/>
    <s v=" "/>
    <s v=" "/>
    <n v="5"/>
    <n v="21"/>
    <n v="1"/>
    <s v="N/A"/>
    <n v="25"/>
    <n v="0"/>
    <n v="5.1999999999999998E-2"/>
    <n v="0.188"/>
    <s v="NaN"/>
    <n v="0.22500000000000001"/>
    <n v="0.24"/>
    <n v="0.23599999999999999"/>
    <s v="NaN"/>
    <s v="NaN"/>
    <s v="NaN"/>
    <s v="NaN"/>
    <s v="Scale-up"/>
    <n v="4.444"/>
    <n v="0.61899999999999999"/>
    <n v="0.68899999999999995"/>
    <s v="NaN"/>
    <n v="0.748"/>
    <d v="2025-06-16T18:26:15"/>
    <x v="1"/>
  </r>
  <r>
    <x v="85"/>
    <x v="0"/>
    <n v="2561"/>
    <x v="89"/>
    <x v="89"/>
    <n v="79"/>
    <n v="79"/>
    <n v="67"/>
    <n v="12"/>
    <n v="12"/>
    <n v="67"/>
    <n v="50"/>
    <n v="18"/>
    <n v="3.5999999999999997E-2"/>
    <n v="1.4E-2"/>
    <n v="2.5999999999999999E-2"/>
    <n v="5.3999999999999999E-2"/>
    <n v="2.4E-2"/>
    <n v="3.5000000000000003E-2"/>
    <n v="2.25"/>
    <n v="0.72"/>
    <n v="0.48"/>
    <n v="333.33300000000003"/>
    <s v="Catch-up"/>
    <n v="18.518999999999998"/>
    <n v="0.57199999999999995"/>
    <n v="0.93400000000000005"/>
    <n v="0.23100000000000001"/>
    <n v="0.90500000000000003"/>
    <d v="2025-06-16T22:46:16"/>
    <x v="3"/>
  </r>
  <r>
    <x v="86"/>
    <x v="1"/>
    <n v="99"/>
    <x v="90"/>
    <x v="90"/>
    <s v=" "/>
    <s v=" "/>
    <n v="45"/>
    <n v="122"/>
    <n v="15"/>
    <s v="N/A"/>
    <n v="139"/>
    <n v="14"/>
    <n v="0.46200000000000002"/>
    <n v="1.23"/>
    <n v="0.254"/>
    <n v="1.5509999999999999"/>
    <n v="1.4379999999999999"/>
    <n v="1.5469999999999999"/>
    <n v="1.079"/>
    <n v="0.27300000000000002"/>
    <n v="0.85"/>
    <n v="285.62200000000001"/>
    <s v="Catch-up"/>
    <n v="0.64500000000000002"/>
    <n v="0.83899999999999997"/>
    <n v="0.99099999999999999"/>
    <n v="0.93200000000000005"/>
    <n v="0.95"/>
    <d v="2025-06-16T18:26:41"/>
    <x v="1"/>
  </r>
  <r>
    <x v="56"/>
    <x v="0"/>
    <n v="3021"/>
    <x v="91"/>
    <x v="91"/>
    <n v="102"/>
    <n v="102"/>
    <n v="64"/>
    <n v="38"/>
    <n v="6"/>
    <n v="96"/>
    <n v="43"/>
    <n v="53"/>
    <n v="1.6E-2"/>
    <n v="0.01"/>
    <n v="1E-3"/>
    <n v="5.6000000000000001E-2"/>
    <n v="2.5000000000000001E-2"/>
    <n v="2.5000000000000001E-2"/>
    <n v="2.2400000000000002"/>
    <n v="0.61499999999999999"/>
    <n v="0.96199999999999997"/>
    <n v="946.42899999999997"/>
    <s v="Catch-up"/>
    <n v="17.856999999999999"/>
    <n v="0.504"/>
    <n v="0.70799999999999996"/>
    <n v="0.91900000000000004"/>
    <n v="0.91200000000000003"/>
    <d v="2025-06-16T21:48:30"/>
    <x v="3"/>
  </r>
  <r>
    <x v="87"/>
    <x v="1"/>
    <n v="99"/>
    <x v="92"/>
    <x v="92"/>
    <s v=" "/>
    <s v=" "/>
    <n v="37"/>
    <n v="63"/>
    <n v="5"/>
    <s v="N/A"/>
    <n v="79"/>
    <n v="17"/>
    <n v="0.46400000000000002"/>
    <n v="0.754"/>
    <n v="7.1999999999999995E-2"/>
    <n v="1.018"/>
    <n v="1.1459999999999999"/>
    <n v="1.1579999999999999"/>
    <n v="0.88800000000000001"/>
    <n v="0.38100000000000001"/>
    <n v="0.94099999999999995"/>
    <n v="43.222000000000001"/>
    <s v="Scale-up"/>
    <n v="0.98199999999999998"/>
    <n v="0.93899999999999995"/>
    <n v="0.90700000000000003"/>
    <n v="0.58499999999999996"/>
    <n v="0.92500000000000004"/>
    <d v="2025-06-16T18:27:05"/>
    <x v="1"/>
  </r>
  <r>
    <x v="88"/>
    <x v="0"/>
    <n v="278"/>
    <x v="93"/>
    <x v="93"/>
    <n v="52"/>
    <n v="52"/>
    <n v="52"/>
    <n v="0"/>
    <n v="3"/>
    <n v="49"/>
    <n v="43"/>
    <n v="7"/>
    <n v="0.14499999999999999"/>
    <n v="0"/>
    <n v="9.4E-2"/>
    <n v="0.113"/>
    <n v="5.0999999999999997E-2"/>
    <n v="0.13300000000000001"/>
    <n v="2.2160000000000002"/>
    <n v="1"/>
    <n v="0.35199999999999998"/>
    <n v="61.947000000000003"/>
    <s v="Catch-up"/>
    <n v="8.85"/>
    <n v="0.57999999999999996"/>
    <n v="0"/>
    <n v="0.75"/>
    <n v="0.56699999999999995"/>
    <d v="2025-06-16T21:49:57"/>
    <x v="3"/>
  </r>
  <r>
    <x v="89"/>
    <x v="1"/>
    <n v="99"/>
    <x v="94"/>
    <x v="94"/>
    <s v=" "/>
    <s v=" "/>
    <n v="47"/>
    <n v="86"/>
    <n v="10"/>
    <s v="N/A"/>
    <n v="102"/>
    <n v="22"/>
    <n v="0.38300000000000001"/>
    <n v="0.73699999999999999"/>
    <n v="0.34300000000000003"/>
    <n v="0.93400000000000005"/>
    <s v="0.7770000000000001"/>
    <n v="1.032"/>
    <n v="1.202"/>
    <n v="0.34200000000000003"/>
    <n v="0.69399999999999995"/>
    <n v="127.40900000000001"/>
    <s v="Catch-up"/>
    <n v="1.071"/>
    <n v="0.95099999999999996"/>
    <n v="0.98299999999999998"/>
    <n v="0.59699999999999998"/>
    <n v="0.97899999999999998"/>
    <d v="2025-06-16T18:27:30"/>
    <x v="1"/>
  </r>
  <r>
    <x v="90"/>
    <x v="1"/>
    <n v="99"/>
    <x v="95"/>
    <x v="95"/>
    <s v=" "/>
    <s v=" "/>
    <n v="13"/>
    <n v="255"/>
    <n v="42"/>
    <s v="N/A"/>
    <n v="131"/>
    <n v="96"/>
    <n v="0.127"/>
    <n v="2.5670000000000002"/>
    <n v="0.42099999999999999"/>
    <n v="1.325"/>
    <n v="2.2730000000000001"/>
    <n v="2.278"/>
    <n v="0.58299999999999996"/>
    <n v="4.7E-2"/>
    <n v="0.84399999999999997"/>
    <n v="1107.925"/>
    <s v="Scale-up"/>
    <n v="0.755"/>
    <n v="0.93700000000000006"/>
    <n v="0.99199999999999999"/>
    <n v="0.98899999999999999"/>
    <n v="0.996"/>
    <d v="2025-06-16T18:27:57"/>
    <x v="1"/>
  </r>
  <r>
    <x v="91"/>
    <x v="1"/>
    <n v="56"/>
    <x v="96"/>
    <x v="96"/>
    <s v=" "/>
    <s v=" "/>
    <n v="1"/>
    <n v="1"/>
    <n v="1"/>
    <s v="N/A"/>
    <n v="4"/>
    <n v="-4"/>
    <s v="NaN"/>
    <s v="NaN"/>
    <s v="NaN"/>
    <n v="3.9E-2"/>
    <n v="0"/>
    <s v="NaN"/>
    <s v="NaN"/>
    <s v="NaN"/>
    <s v="NaN"/>
    <s v="NaN"/>
    <s v="Scale-up"/>
    <n v="25.640999999999998"/>
    <s v="NaN"/>
    <s v="NaN"/>
    <s v="NaN"/>
    <n v="0.68600000000000005"/>
    <d v="2025-06-16T18:28:16"/>
    <x v="1"/>
  </r>
  <r>
    <x v="64"/>
    <x v="0"/>
    <n v="4960"/>
    <x v="97"/>
    <x v="97"/>
    <n v="345"/>
    <n v="345"/>
    <n v="104"/>
    <n v="241"/>
    <n v="55"/>
    <n v="290"/>
    <n v="232"/>
    <n v="58"/>
    <n v="2.8000000000000001E-2"/>
    <n v="8.4000000000000005E-2"/>
    <n v="1.4E-2"/>
    <n v="0.21199999999999999"/>
    <n v="9.8000000000000004E-2"/>
    <n v="7.6999999999999999E-2"/>
    <n v="2.1629999999999998"/>
    <n v="0.25"/>
    <n v="0.875"/>
    <n v="273.58499999999998"/>
    <s v="Catch-up"/>
    <n v="4.7169999999999996"/>
    <n v="0.40300000000000002"/>
    <n v="0.31900000000000001"/>
    <n v="0.58399999999999996"/>
    <n v="0.56599999999999995"/>
    <d v="2025-06-17T02:52:02"/>
    <x v="2"/>
  </r>
  <r>
    <x v="92"/>
    <x v="1"/>
    <n v="97"/>
    <x v="98"/>
    <x v="98"/>
    <s v=" "/>
    <s v=" "/>
    <n v="7"/>
    <n v="22"/>
    <n v="2"/>
    <s v="N/A"/>
    <n v="29"/>
    <n v="-1"/>
    <n v="7.2999999999999995E-2"/>
    <n v="0.2"/>
    <n v="2.9000000000000001E-2"/>
    <n v="0.22900000000000001"/>
    <s v="0.24400000000000002"/>
    <n v="0.248"/>
    <n v="0.93899999999999995"/>
    <n v="0.26700000000000002"/>
    <n v="0.89400000000000002"/>
    <n v="362.44499999999999"/>
    <s v="Scale-up"/>
    <n v="4.367"/>
    <n v="0.93300000000000005"/>
    <n v="0.86099999999999999"/>
    <n v="1"/>
    <n v="0.93100000000000005"/>
    <d v="2025-06-16T18:28:40"/>
    <x v="1"/>
  </r>
  <r>
    <x v="93"/>
    <x v="0"/>
    <n v="1827"/>
    <x v="99"/>
    <x v="99"/>
    <n v="2145"/>
    <n v="2145"/>
    <n v="1018"/>
    <n v="1127"/>
    <n v="233"/>
    <n v="1912"/>
    <n v="1058"/>
    <n v="854"/>
    <n v="0.99099999999999999"/>
    <n v="1.47"/>
    <n v="0.86599999999999999"/>
    <n v="3.431"/>
    <n v="1.595"/>
    <n v="2.13"/>
    <n v="2.1509999999999998"/>
    <n v="0.40300000000000002"/>
    <n v="0.64800000000000002"/>
    <n v="248.90700000000001"/>
    <s v="Catch-up"/>
    <n v="0.29099999999999998"/>
    <n v="0.86399999999999999"/>
    <n v="0.84099999999999997"/>
    <n v="0.97599999999999998"/>
    <n v="0.99299999999999999"/>
    <d v="2025-06-16T22:00:58"/>
    <x v="3"/>
  </r>
  <r>
    <x v="94"/>
    <x v="1"/>
    <n v="47"/>
    <x v="100"/>
    <x v="100"/>
    <s v=" "/>
    <s v=" "/>
    <n v="1"/>
    <n v="2"/>
    <n v="1"/>
    <s v="N/A"/>
    <n v="1"/>
    <n v="1"/>
    <s v="NaN"/>
    <n v="2.1000000000000001E-2"/>
    <s v="NaN"/>
    <s v="NaN"/>
    <n v="0"/>
    <n v="2.1000000000000001E-2"/>
    <s v="NaN"/>
    <s v="NaN"/>
    <s v="NaN"/>
    <s v="NaN"/>
    <s v="Catch-up"/>
    <s v="NaN"/>
    <s v="NaN"/>
    <n v="1"/>
    <s v="NaN"/>
    <s v="NaN"/>
    <d v="2025-06-16T18:28:58"/>
    <x v="1"/>
  </r>
  <r>
    <x v="95"/>
    <x v="0"/>
    <n v="4278"/>
    <x v="101"/>
    <x v="101"/>
    <n v="235"/>
    <n v="235"/>
    <n v="12"/>
    <n v="223"/>
    <n v="50"/>
    <n v="185"/>
    <n v="182"/>
    <n v="3"/>
    <n v="4.0000000000000001E-3"/>
    <n v="5.3999999999999999E-2"/>
    <n v="1.9E-2"/>
    <n v="8.3000000000000004E-2"/>
    <n v="3.9E-2"/>
    <n v="4.3999999999999997E-2"/>
    <n v="2.1280000000000001"/>
    <n v="6.9000000000000006E-2"/>
    <n v="0.67200000000000004"/>
    <n v="36.145000000000003"/>
    <s v="Catch-up"/>
    <n v="12.048"/>
    <n v="0.97199999999999998"/>
    <n v="0.99299999999999999"/>
    <n v="0.88100000000000001"/>
    <n v="0.85699999999999998"/>
    <d v="2025-06-16T18:51:23"/>
    <x v="1"/>
  </r>
  <r>
    <x v="96"/>
    <x v="1"/>
    <n v="54"/>
    <x v="102"/>
    <x v="102"/>
    <s v=" "/>
    <s v=" "/>
    <n v="1"/>
    <n v="3"/>
    <n v="1"/>
    <s v="N/A"/>
    <n v="1"/>
    <n v="1"/>
    <s v="NaN"/>
    <n v="3.1E-2"/>
    <s v="NaN"/>
    <s v="NaN"/>
    <n v="0"/>
    <n v="3.1E-2"/>
    <s v="NaN"/>
    <s v="NaN"/>
    <s v="NaN"/>
    <s v="NaN"/>
    <s v="Catch-up"/>
    <s v="NaN"/>
    <s v="NaN"/>
    <n v="0.84399999999999997"/>
    <s v="NaN"/>
    <s v="NaN"/>
    <d v="2025-06-16T18:29:17"/>
    <x v="1"/>
  </r>
  <r>
    <x v="97"/>
    <x v="0"/>
    <n v="2826"/>
    <x v="103"/>
    <x v="103"/>
    <n v="35"/>
    <n v="35"/>
    <n v="4"/>
    <n v="31"/>
    <n v="9"/>
    <n v="26"/>
    <n v="19"/>
    <n v="7"/>
    <n v="3.0000000000000001E-3"/>
    <n v="1.2999999999999999E-2"/>
    <n v="8.0000000000000002E-3"/>
    <n v="1.7000000000000001E-2"/>
    <n v="8.0000000000000002E-3"/>
    <n v="1.0999999999999999E-2"/>
    <n v="2.125"/>
    <n v="0.188"/>
    <n v="0.5"/>
    <n v="411.76499999999999"/>
    <s v="Catch-up"/>
    <n v="58.823999999999998"/>
    <n v="0.96599999999999997"/>
    <n v="0.69599999999999995"/>
    <n v="0.80900000000000005"/>
    <n v="0.89400000000000002"/>
    <d v="2025-06-17T07:09:05"/>
    <x v="9"/>
  </r>
  <r>
    <x v="98"/>
    <x v="1"/>
    <n v="99"/>
    <x v="104"/>
    <x v="104"/>
    <s v=" "/>
    <s v=" "/>
    <n v="1"/>
    <n v="3"/>
    <n v="1"/>
    <s v="N/A"/>
    <n v="1"/>
    <n v="3"/>
    <s v="NaN"/>
    <n v="2.9000000000000001E-2"/>
    <s v="NaN"/>
    <s v="NaN"/>
    <n v="0"/>
    <n v="2.9000000000000001E-2"/>
    <s v="NaN"/>
    <s v="NaN"/>
    <s v="NaN"/>
    <s v="NaN"/>
    <s v="Scale-up"/>
    <s v="NaN"/>
    <s v="NaN"/>
    <n v="0.76400000000000001"/>
    <s v="NaN"/>
    <s v="NaN"/>
    <d v="2025-06-16T18:29:36"/>
    <x v="1"/>
  </r>
  <r>
    <x v="99"/>
    <x v="0"/>
    <n v="2741"/>
    <x v="105"/>
    <x v="105"/>
    <n v="389"/>
    <n v="389"/>
    <n v="98"/>
    <n v="291"/>
    <n v="28"/>
    <n v="361"/>
    <n v="257"/>
    <n v="104"/>
    <n v="4.3999999999999997E-2"/>
    <n v="0.34399999999999997"/>
    <n v="6.8000000000000005E-2"/>
    <n v="0.67900000000000005"/>
    <n v="0.32"/>
    <n v="0.28799999999999998"/>
    <n v="2.1219999999999999"/>
    <n v="0.113"/>
    <n v="0.82499999999999996"/>
    <n v="153.166"/>
    <s v="Catch-up"/>
    <n v="1.4730000000000001"/>
    <n v="0.32600000000000001"/>
    <n v="0.55200000000000005"/>
    <n v="0.93"/>
    <n v="0.93"/>
    <d v="2025-06-16T22:38:16"/>
    <x v="3"/>
  </r>
  <r>
    <x v="100"/>
    <x v="1"/>
    <n v="99"/>
    <x v="106"/>
    <x v="106"/>
    <s v=" "/>
    <s v=" "/>
    <n v="9"/>
    <n v="107"/>
    <n v="13"/>
    <s v="N/A"/>
    <n v="77"/>
    <n v="25"/>
    <n v="0.123"/>
    <n v="1.0249999999999999"/>
    <n v="0.14499999999999999"/>
    <n v="0.69699999999999995"/>
    <n v="1.0029999999999999"/>
    <n v="1.0069999999999999"/>
    <n v="0.69499999999999995"/>
    <n v="0.107"/>
    <n v="0.874"/>
    <n v="634.14599999999996"/>
    <s v="Scale-up"/>
    <n v="1.4350000000000001"/>
    <n v="0.91100000000000003"/>
    <n v="0.97699999999999998"/>
    <n v="0.84399999999999997"/>
    <n v="0.98299999999999998"/>
    <d v="2025-06-16T18:30:02"/>
    <x v="1"/>
  </r>
  <r>
    <x v="101"/>
    <x v="0"/>
    <n v="2003"/>
    <x v="107"/>
    <x v="107"/>
    <n v="136"/>
    <n v="136"/>
    <n v="0"/>
    <n v="136"/>
    <n v="4"/>
    <n v="132"/>
    <n v="27"/>
    <n v="105"/>
    <n v="0"/>
    <n v="6.2E-2"/>
    <n v="1.7000000000000001E-2"/>
    <n v="9.2999999999999999E-2"/>
    <n v="4.4999999999999998E-2"/>
    <n v="6.0999999999999999E-2"/>
    <n v="2.0670000000000002"/>
    <n v="0"/>
    <n v="0.72599999999999998"/>
    <n v="1129.0319999999999"/>
    <s v="Catch-up"/>
    <n v="10.753"/>
    <n v="0"/>
    <n v="0.39100000000000001"/>
    <n v="0.89400000000000002"/>
    <n v="0.83399999999999996"/>
    <d v="2025-06-17T04:30:03"/>
    <x v="12"/>
  </r>
  <r>
    <x v="102"/>
    <x v="1"/>
    <n v="99"/>
    <x v="108"/>
    <x v="108"/>
    <s v=" "/>
    <s v=" "/>
    <n v="23"/>
    <n v="152"/>
    <n v="10"/>
    <s v="N/A"/>
    <n v="120"/>
    <n v="44"/>
    <n v="0.25700000000000001"/>
    <n v="1.7250000000000001"/>
    <n v="0.08"/>
    <n v="1.3919999999999999"/>
    <s v="1.9020000000000001"/>
    <n v="1.9059999999999999"/>
    <n v="0.73199999999999998"/>
    <n v="0.13"/>
    <n v="0.96"/>
    <n v="107.04"/>
    <s v="Scale-up"/>
    <n v="0.71799999999999997"/>
    <n v="0.89300000000000002"/>
    <n v="0.98699999999999999"/>
    <n v="0.82899999999999996"/>
    <n v="0.98899999999999999"/>
    <d v="2025-06-16T18:30:27"/>
    <x v="1"/>
  </r>
  <r>
    <x v="103"/>
    <x v="0"/>
    <n v="621"/>
    <x v="109"/>
    <x v="109"/>
    <n v="80"/>
    <n v="80"/>
    <n v="76"/>
    <n v="4"/>
    <n v="1"/>
    <n v="79"/>
    <n v="39"/>
    <n v="40"/>
    <n v="0.11899999999999999"/>
    <n v="5.3999999999999999E-2"/>
    <n v="0"/>
    <n v="0.35499999999999998"/>
    <n v="0.17299999999999999"/>
    <n v="0.129"/>
    <n v="2.052"/>
    <n v="0.68799999999999994"/>
    <n v="1"/>
    <n v="112.676"/>
    <s v="Catch-up"/>
    <n v="2.8170000000000002"/>
    <n v="0.35"/>
    <n v="0.67900000000000005"/>
    <n v="0"/>
    <n v="0.96"/>
    <d v="2025-06-17T06:01:57"/>
    <x v="10"/>
  </r>
  <r>
    <x v="104"/>
    <x v="1"/>
    <n v="99"/>
    <x v="110"/>
    <x v="110"/>
    <s v=" "/>
    <s v=" "/>
    <n v="9"/>
    <n v="50"/>
    <n v="3"/>
    <s v="N/A"/>
    <n v="36"/>
    <n v="19"/>
    <n v="9.1999999999999998E-2"/>
    <n v="0.45500000000000002"/>
    <n v="2.1999999999999999E-2"/>
    <n v="0.38400000000000001"/>
    <n v="0.52500000000000002"/>
    <n v="0.52700000000000002"/>
    <n v="0.73099999999999998"/>
    <n v="0.16800000000000001"/>
    <n v="0.96"/>
    <n v="471.35399999999998"/>
    <s v="Scale-up"/>
    <n v="2.6040000000000001"/>
    <n v="0.875"/>
    <n v="0.97099999999999997"/>
    <n v="0.82099999999999995"/>
    <n v="0.98599999999999999"/>
    <d v="2025-06-16T18:30:52"/>
    <x v="1"/>
  </r>
  <r>
    <x v="47"/>
    <x v="0"/>
    <n v="4626"/>
    <x v="111"/>
    <x v="50"/>
    <n v="761"/>
    <n v="761"/>
    <n v="48"/>
    <n v="713"/>
    <n v="235"/>
    <n v="526"/>
    <n v="447"/>
    <n v="79"/>
    <n v="1.9E-2"/>
    <n v="0.182"/>
    <n v="9.1999999999999998E-2"/>
    <n v="0.219"/>
    <n v="0.109"/>
    <n v="0.121"/>
    <n v="2.0089999999999999"/>
    <n v="9.5000000000000001E-2"/>
    <n v="0.54200000000000004"/>
    <n v="360.73099999999999"/>
    <s v="Catch-up"/>
    <n v="4.5659999999999998"/>
    <n v="0.90600000000000003"/>
    <n v="0.98199999999999998"/>
    <n v="0.90100000000000002"/>
    <n v="0.91500000000000004"/>
    <d v="2025-06-16T18:18:43"/>
    <x v="1"/>
  </r>
  <r>
    <x v="105"/>
    <x v="1"/>
    <n v="99"/>
    <x v="112"/>
    <x v="111"/>
    <s v=" "/>
    <s v=" "/>
    <n v="69"/>
    <n v="16"/>
    <n v="8"/>
    <s v="N/A"/>
    <n v="69"/>
    <n v="7"/>
    <n v="0.73599999999999999"/>
    <n v="0.216"/>
    <n v="9.7000000000000003E-2"/>
    <n v="0.71899999999999997"/>
    <n v="0.85499999999999998"/>
    <n v="0.86499999999999999"/>
    <n v="0.84099999999999997"/>
    <n v="0.77300000000000002"/>
    <n v="0.89800000000000002"/>
    <n v="151.59899999999999"/>
    <s v="Scale-up"/>
    <n v="1.391"/>
    <n v="0.91500000000000004"/>
    <n v="0.90400000000000003"/>
    <n v="0.82099999999999995"/>
    <n v="0.90300000000000002"/>
    <d v="2025-06-16T18:31:17"/>
    <x v="1"/>
  </r>
  <r>
    <x v="106"/>
    <x v="0"/>
    <n v="3903"/>
    <x v="113"/>
    <x v="112"/>
    <n v="135"/>
    <n v="135"/>
    <n v="9"/>
    <n v="126"/>
    <n v="39"/>
    <n v="96"/>
    <n v="93"/>
    <n v="3"/>
    <n v="3.0000000000000001E-3"/>
    <n v="3.1E-2"/>
    <n v="1.6E-2"/>
    <n v="3.5999999999999997E-2"/>
    <n v="1.7999999999999999E-2"/>
    <n v="2.1999999999999999E-2"/>
    <n v="2"/>
    <n v="8.7999999999999995E-2"/>
    <n v="0.52900000000000003"/>
    <n v="83.332999999999998"/>
    <s v="Catch-up"/>
    <n v="27.777999999999999"/>
    <n v="0.99199999999999999"/>
    <n v="0.95799999999999996"/>
    <n v="0.81699999999999995"/>
    <n v="0.89400000000000002"/>
    <d v="2025-06-16T19:40:08"/>
    <x v="1"/>
  </r>
  <r>
    <x v="107"/>
    <x v="1"/>
    <n v="5"/>
    <x v="114"/>
    <x v="113"/>
    <s v=" "/>
    <s v=" "/>
    <n v="1"/>
    <n v="1"/>
    <n v="1"/>
    <s v="N/A"/>
    <n v="5"/>
    <n v="-4"/>
    <s v="NaN"/>
    <s v="NaN"/>
    <s v="NaN"/>
    <n v="0.41699999999999998"/>
    <n v="0"/>
    <s v="NaN"/>
    <s v="NaN"/>
    <s v="NaN"/>
    <s v="NaN"/>
    <s v="NaN"/>
    <s v="Scale-up"/>
    <n v="2.3980000000000001"/>
    <s v="NaN"/>
    <s v="NaN"/>
    <s v="NaN"/>
    <n v="0.75"/>
    <d v="2025-06-16T18:31:35"/>
    <x v="1"/>
  </r>
  <r>
    <x v="108"/>
    <x v="0"/>
    <n v="1162"/>
    <x v="115"/>
    <x v="114"/>
    <n v="56"/>
    <n v="56"/>
    <n v="6"/>
    <n v="50"/>
    <n v="4"/>
    <n v="52"/>
    <n v="31"/>
    <n v="21"/>
    <n v="1.0999999999999999E-2"/>
    <n v="4.9000000000000002E-2"/>
    <n v="2.8000000000000001E-2"/>
    <n v="6.4000000000000001E-2"/>
    <n v="3.2000000000000001E-2"/>
    <n v="5.0999999999999997E-2"/>
    <n v="2"/>
    <n v="0.183"/>
    <n v="0.53300000000000003"/>
    <n v="328.125"/>
    <s v="Catch-up"/>
    <n v="15.625"/>
    <n v="0.93300000000000005"/>
    <n v="0.84699999999999998"/>
    <n v="0.67200000000000004"/>
    <n v="0.9"/>
    <d v="2025-06-16T21:37:51"/>
    <x v="0"/>
  </r>
  <r>
    <x v="109"/>
    <x v="1"/>
    <n v="12"/>
    <x v="116"/>
    <x v="115"/>
    <s v=" "/>
    <s v=" "/>
    <n v="15"/>
    <n v="363"/>
    <n v="20"/>
    <s v="N/A"/>
    <n v="11"/>
    <n v="346"/>
    <s v="NaN"/>
    <s v="NaN"/>
    <n v="0.90900000000000003"/>
    <s v="NaN"/>
    <n v="0"/>
    <n v="21.475000000000001"/>
    <s v="NaN"/>
    <s v="NaN"/>
    <s v="NaN"/>
    <s v="NaN"/>
    <s v="Indeterminate"/>
    <s v="NaN"/>
    <s v="NaN"/>
    <s v="NaN"/>
    <n v="0.38300000000000001"/>
    <s v="NaN"/>
    <d v="2025-06-16T18:31:52"/>
    <x v="1"/>
  </r>
  <r>
    <x v="110"/>
    <x v="0"/>
    <n v="4111"/>
    <x v="117"/>
    <x v="116"/>
    <n v="94"/>
    <n v="94"/>
    <n v="38"/>
    <n v="56"/>
    <n v="25"/>
    <n v="69"/>
    <n v="66"/>
    <n v="3"/>
    <n v="0.01"/>
    <n v="1.7000000000000001E-2"/>
    <n v="1.7000000000000001E-2"/>
    <n v="0.02"/>
    <n v="0.01"/>
    <n v="2.1000000000000001E-2"/>
    <n v="2"/>
    <n v="0.37"/>
    <n v="0.37"/>
    <n v="150"/>
    <s v="Catch-up"/>
    <n v="50"/>
    <n v="0.89900000000000002"/>
    <d v="1899-12-30T22:29:17"/>
    <n v="0.63800000000000001"/>
    <n v="0.94299999999999995"/>
    <d v="2025-06-17T04:59:07"/>
    <x v="11"/>
  </r>
  <r>
    <x v="111"/>
    <x v="1"/>
    <n v="0"/>
    <x v="118"/>
    <x v="117"/>
    <s v=" "/>
    <s v=" "/>
    <n v="1"/>
    <n v="1"/>
    <n v="1"/>
    <s v="N/A"/>
    <n v="1"/>
    <n v="0"/>
    <s v="NaN"/>
    <s v="NaN"/>
    <s v="NaN"/>
    <s v="NaN"/>
    <n v="0"/>
    <s v="NaN"/>
    <s v="NaN"/>
    <s v="NaN"/>
    <s v="NaN"/>
    <s v="NaN"/>
    <s v="Catch-up"/>
    <s v="NaN"/>
    <s v="NaN"/>
    <s v="NaN"/>
    <s v="NaN"/>
    <s v="NaN"/>
    <d v="2025-06-16T18:32:10"/>
    <x v="1"/>
  </r>
  <r>
    <x v="112"/>
    <x v="0"/>
    <n v="7494"/>
    <x v="119"/>
    <x v="118"/>
    <n v="569"/>
    <n v="569"/>
    <n v="18"/>
    <n v="551"/>
    <n v="100"/>
    <n v="469"/>
    <n v="358"/>
    <n v="111"/>
    <n v="2E-3"/>
    <n v="0.28299999999999997"/>
    <n v="7.8E-2"/>
    <n v="0.40200000000000002"/>
    <n v="0.20699999999999999"/>
    <n v="0.157"/>
    <n v="1.9419999999999999"/>
    <n v="7.0000000000000001E-3"/>
    <n v="0.72599999999999998"/>
    <n v="276.11900000000003"/>
    <s v="Catch-up"/>
    <n v="2.488"/>
    <n v="0.38200000000000001"/>
    <n v="0.63300000000000001"/>
    <n v="0.16300000000000001"/>
    <n v="0.26100000000000001"/>
    <d v="2025-06-17T02:57:29"/>
    <x v="2"/>
  </r>
  <r>
    <x v="113"/>
    <x v="1"/>
    <n v="92"/>
    <x v="120"/>
    <x v="119"/>
    <s v=" "/>
    <s v=" "/>
    <n v="3"/>
    <n v="35"/>
    <n v="2"/>
    <s v="N/A"/>
    <n v="14"/>
    <n v="21"/>
    <n v="2.8000000000000001E-2"/>
    <n v="0.36699999999999999"/>
    <n v="0.2"/>
    <n v="0.124"/>
    <n v="0.19500000000000001"/>
    <n v="0.38100000000000001"/>
    <n v="0.63600000000000001"/>
    <n v="7.0999999999999994E-2"/>
    <n v="0.49399999999999999"/>
    <n v="1951.6130000000001"/>
    <s v="Scale-up"/>
    <n v="8.0649999999999995"/>
    <n v="0.97499999999999998"/>
    <n v="0.99199999999999999"/>
    <n v="1"/>
    <n v="0.78400000000000003"/>
    <d v="2025-06-16T18:32:34"/>
    <x v="1"/>
  </r>
  <r>
    <x v="114"/>
    <x v="0"/>
    <n v="3935"/>
    <x v="121"/>
    <x v="120"/>
    <n v="31"/>
    <n v="31"/>
    <n v="5"/>
    <n v="26"/>
    <n v="2"/>
    <n v="29"/>
    <n v="26"/>
    <n v="3"/>
    <n v="1E-3"/>
    <n v="1.6E-2"/>
    <n v="1E-3"/>
    <n v="3.1E-2"/>
    <n v="1.6E-2"/>
    <n v="1.0999999999999999E-2"/>
    <n v="1.9379999999999999"/>
    <n v="5.8999999999999997E-2"/>
    <n v="0.94099999999999995"/>
    <n v="96.774000000000001"/>
    <s v="Catch-up"/>
    <n v="32.258000000000003"/>
    <n v="0.56699999999999995"/>
    <n v="0.68200000000000005"/>
    <n v="1"/>
    <n v="0.81399999999999995"/>
    <d v="2025-06-17T03:22:45"/>
    <x v="2"/>
  </r>
  <r>
    <x v="115"/>
    <x v="1"/>
    <n v="89"/>
    <x v="122"/>
    <x v="121"/>
    <s v=" "/>
    <s v=" "/>
    <n v="3"/>
    <n v="47"/>
    <n v="4"/>
    <s v="N/A"/>
    <n v="50"/>
    <n v="-3"/>
    <n v="0.32100000000000001"/>
    <n v="0.498"/>
    <n v="6.0999999999999999E-2"/>
    <n v="0.48499999999999999"/>
    <n v="0.75800000000000001"/>
    <n v="0.48799999999999999"/>
    <n v="0.64"/>
    <n v="0.39200000000000002"/>
    <n v="0.92600000000000005"/>
    <n v="92.784000000000006"/>
    <s v="Scale-up"/>
    <n v="2.0619999999999998"/>
    <n v="0.96399999999999997"/>
    <n v="0.94799999999999995"/>
    <n v="0.90900000000000003"/>
    <n v="0.93300000000000005"/>
    <d v="2025-06-16T18:32:58"/>
    <x v="1"/>
  </r>
  <r>
    <x v="50"/>
    <x v="0"/>
    <n v="4210"/>
    <x v="123"/>
    <x v="122"/>
    <n v="193"/>
    <n v="193"/>
    <n v="8"/>
    <n v="185"/>
    <n v="61"/>
    <n v="132"/>
    <n v="115"/>
    <n v="17"/>
    <n v="2E-3"/>
    <n v="5.5E-2"/>
    <n v="2.3E-2"/>
    <n v="6.5000000000000002E-2"/>
    <n v="3.4000000000000002E-2"/>
    <n v="3.4000000000000002E-2"/>
    <n v="1.9119999999999999"/>
    <n v="3.5000000000000003E-2"/>
    <n v="0.59599999999999997"/>
    <n v="261.53800000000001"/>
    <s v="Catch-up"/>
    <n v="15.385"/>
    <n v="0.92300000000000004"/>
    <n v="0.93100000000000005"/>
    <n v="0.65100000000000002"/>
    <n v="0.76900000000000002"/>
    <d v="2025-06-17T01:14:49"/>
    <x v="2"/>
  </r>
  <r>
    <x v="116"/>
    <x v="1"/>
    <n v="95"/>
    <x v="124"/>
    <x v="123"/>
    <s v=" "/>
    <s v=" "/>
    <n v="8"/>
    <n v="12"/>
    <n v="2"/>
    <s v="N/A"/>
    <n v="8"/>
    <n v="9"/>
    <n v="0.104"/>
    <n v="8.7999999999999995E-2"/>
    <n v="2.5000000000000001E-2"/>
    <n v="0.11"/>
    <n v="0.16700000000000001"/>
    <n v="0.155"/>
    <n v="0.65900000000000003"/>
    <n v="0.54200000000000004"/>
    <n v="0.87"/>
    <n v="1690.9090000000001"/>
    <s v="Scale-up"/>
    <n v="9.0909999999999993"/>
    <n v="0.92100000000000004"/>
    <n v="0.90900000000000003"/>
    <n v="1"/>
    <n v="0.84499999999999997"/>
    <d v="2025-06-16T18:33:23"/>
    <x v="1"/>
  </r>
  <r>
    <x v="117"/>
    <x v="0"/>
    <n v="3373"/>
    <x v="125"/>
    <x v="124"/>
    <n v="37"/>
    <n v="37"/>
    <n v="15"/>
    <n v="22"/>
    <n v="1"/>
    <n v="36"/>
    <n v="22"/>
    <n v="14"/>
    <n v="1.4999999999999999E-2"/>
    <n v="7.0000000000000001E-3"/>
    <n v="0"/>
    <n v="4.2000000000000003E-2"/>
    <n v="2.1999999999999999E-2"/>
    <n v="1.4E-2"/>
    <n v="1.909"/>
    <n v="0.68200000000000005"/>
    <n v="1"/>
    <n v="333.33300000000003"/>
    <s v="Catch-up"/>
    <n v="23.81"/>
    <n v="0.88400000000000001"/>
    <n v="0.504"/>
    <n v="0"/>
    <n v="0.80800000000000005"/>
    <d v="2025-06-17T02:13:38"/>
    <x v="2"/>
  </r>
  <r>
    <x v="118"/>
    <x v="1"/>
    <n v="94"/>
    <x v="126"/>
    <x v="125"/>
    <s v=" "/>
    <s v=" "/>
    <n v="14"/>
    <n v="45"/>
    <n v="5"/>
    <s v="N/A"/>
    <n v="49"/>
    <n v="4"/>
    <n v="0.156"/>
    <n v="0.51800000000000002"/>
    <n v="8.6999999999999994E-2"/>
    <n v="0.68799999999999994"/>
    <s v="0.5870000000000001"/>
    <n v="0.60299999999999998"/>
    <n v="1.1719999999999999"/>
    <n v="0.23100000000000001"/>
    <n v="0.871"/>
    <n v="270.34899999999999"/>
    <s v="Catch-up"/>
    <n v="1.4530000000000001"/>
    <n v="0.97199999999999998"/>
    <n v="0.96599999999999997"/>
    <n v="0.872"/>
    <n v="0.89700000000000002"/>
    <d v="2025-06-16T18:33:48"/>
    <x v="1"/>
  </r>
  <r>
    <x v="34"/>
    <x v="0"/>
    <n v="1369"/>
    <x v="127"/>
    <x v="34"/>
    <n v="117"/>
    <n v="117"/>
    <n v="13"/>
    <n v="104"/>
    <n v="2"/>
    <n v="115"/>
    <n v="96"/>
    <n v="19"/>
    <n v="8.0000000000000002E-3"/>
    <n v="7.1999999999999995E-2"/>
    <n v="4.8000000000000001E-2"/>
    <n v="6.0999999999999999E-2"/>
    <n v="3.2000000000000001E-2"/>
    <n v="7.5999999999999998E-2"/>
    <n v="1.9059999999999999"/>
    <n v="0.1"/>
    <n v="0.4"/>
    <n v="311.47500000000002"/>
    <s v="Catch-up"/>
    <n v="16.393000000000001"/>
    <n v="0.93"/>
    <n v="0.65900000000000003"/>
    <n v="1"/>
    <n v="0.629"/>
    <d v="2025-06-16T18:15:29"/>
    <x v="1"/>
  </r>
  <r>
    <x v="119"/>
    <x v="1"/>
    <n v="97"/>
    <x v="128"/>
    <x v="126"/>
    <s v=" "/>
    <s v=" "/>
    <n v="3"/>
    <n v="11"/>
    <n v="2"/>
    <s v="N/A"/>
    <n v="12"/>
    <n v="-1"/>
    <n v="0.28999999999999998"/>
    <n v="9.6000000000000002E-2"/>
    <n v="0.25"/>
    <n v="1.181"/>
    <n v="0.13600000000000001"/>
    <n v="0.10299999999999999"/>
    <n v="8.6839999999999993"/>
    <n v="0.751"/>
    <n v="0.35199999999999998"/>
    <n v="18.628"/>
    <s v="Plan-up"/>
    <n v="0.84699999999999998"/>
    <n v="0.871"/>
    <n v="0.77"/>
    <n v="1"/>
    <n v="0.51600000000000001"/>
    <d v="2025-06-16T18:34:12"/>
    <x v="1"/>
  </r>
  <r>
    <x v="120"/>
    <x v="0"/>
    <n v="3283"/>
    <x v="129"/>
    <x v="127"/>
    <n v="218"/>
    <n v="218"/>
    <n v="114"/>
    <n v="104"/>
    <n v="22"/>
    <n v="196"/>
    <n v="149"/>
    <n v="47"/>
    <n v="4.7E-2"/>
    <n v="4.7E-2"/>
    <n v="0.01"/>
    <n v="0.158"/>
    <n v="8.4000000000000005E-2"/>
    <n v="8.5000000000000006E-2"/>
    <n v="1.881"/>
    <n v="0.5"/>
    <n v="0.89400000000000002"/>
    <n v="297.46800000000002"/>
    <s v="Catch-up"/>
    <n v="6.3289999999999997"/>
    <n v="0.626"/>
    <n v="0.63400000000000001"/>
    <n v="0.36799999999999999"/>
    <n v="0.88800000000000001"/>
    <d v="2025-06-16T22:34:47"/>
    <x v="3"/>
  </r>
  <r>
    <x v="121"/>
    <x v="1"/>
    <n v="78"/>
    <x v="130"/>
    <x v="128"/>
    <s v=" "/>
    <s v=" "/>
    <n v="1"/>
    <n v="7"/>
    <n v="2"/>
    <s v="N/A"/>
    <n v="1"/>
    <n v="4"/>
    <s v="NaN"/>
    <n v="7.0000000000000007E-2"/>
    <n v="0.5"/>
    <s v="NaN"/>
    <n v="-0.43"/>
    <n v="4.1000000000000002E-2"/>
    <s v="NaN"/>
    <s v="NaN"/>
    <s v="NaN"/>
    <s v="NaN"/>
    <s v="Catch-up"/>
    <s v="NaN"/>
    <s v="NaN"/>
    <n v="0.96"/>
    <n v="1"/>
    <s v="NaN"/>
    <d v="2025-06-16T18:34:33"/>
    <x v="1"/>
  </r>
  <r>
    <x v="122"/>
    <x v="0"/>
    <n v="4421"/>
    <x v="131"/>
    <x v="129"/>
    <n v="1387"/>
    <n v="1387"/>
    <n v="63"/>
    <n v="1324"/>
    <n v="438"/>
    <n v="949"/>
    <n v="922"/>
    <n v="27"/>
    <n v="2.3E-2"/>
    <n v="0.27600000000000002"/>
    <n v="0.14499999999999999"/>
    <n v="0.28599999999999998"/>
    <n v="0.154"/>
    <n v="0.16900000000000001"/>
    <n v="1.857"/>
    <n v="7.6999999999999999E-2"/>
    <n v="0.51500000000000001"/>
    <n v="94.406000000000006"/>
    <s v="Catch-up"/>
    <n v="3.4969999999999999"/>
    <n v="0.95199999999999996"/>
    <n v="0.99199999999999999"/>
    <n v="0.88900000000000001"/>
    <n v="0.89500000000000002"/>
    <d v="2025-06-16T19:15:16"/>
    <x v="1"/>
  </r>
  <r>
    <x v="123"/>
    <x v="1"/>
    <n v="99"/>
    <x v="132"/>
    <x v="130"/>
    <s v=" "/>
    <s v=" "/>
    <n v="5"/>
    <n v="94"/>
    <n v="20"/>
    <s v="N/A"/>
    <n v="48"/>
    <n v="30"/>
    <n v="3.5000000000000003E-2"/>
    <n v="0.81499999999999995"/>
    <n v="0.19900000000000001"/>
    <n v="0.48899999999999999"/>
    <n v="0.65100000000000002"/>
    <n v="0.63600000000000001"/>
    <n v="0.751"/>
    <n v="4.1000000000000002E-2"/>
    <n v="0.76600000000000001"/>
    <n v="957.05499999999995"/>
    <s v="Scale-up"/>
    <n v="2.0449999999999999"/>
    <n v="0.80700000000000005"/>
    <n v="0.97899999999999998"/>
    <n v="0.9"/>
    <n v="0.81100000000000005"/>
    <d v="2025-06-16T18:34:58"/>
    <x v="1"/>
  </r>
  <r>
    <x v="65"/>
    <x v="0"/>
    <n v="7643"/>
    <x v="133"/>
    <x v="131"/>
    <n v="3040"/>
    <n v="3040"/>
    <n v="51"/>
    <n v="2989"/>
    <n v="966"/>
    <n v="2074"/>
    <n v="1517"/>
    <n v="557"/>
    <n v="1.4999999999999999E-2"/>
    <n v="0.40400000000000003"/>
    <n v="0.23"/>
    <n v="0.35"/>
    <n v="0.189"/>
    <n v="0.245"/>
    <n v="1.8520000000000001"/>
    <n v="3.5999999999999997E-2"/>
    <n v="0.45100000000000001"/>
    <n v="1591.4290000000001"/>
    <s v="Catch-up"/>
    <n v="2.8570000000000002"/>
    <n v="0.80800000000000005"/>
    <n v="0.97399999999999998"/>
    <n v="0.497"/>
    <n v="0.57199999999999995"/>
    <d v="2025-06-17T03:24:05"/>
    <x v="2"/>
  </r>
  <r>
    <x v="124"/>
    <x v="1"/>
    <n v="100"/>
    <x v="134"/>
    <x v="132"/>
    <s v=" "/>
    <s v=" "/>
    <n v="53"/>
    <n v="165"/>
    <n v="20"/>
    <s v="N/A"/>
    <n v="150"/>
    <n v="49"/>
    <n v="0.50700000000000001"/>
    <n v="1.429"/>
    <n v="0.186"/>
    <n v="1.28"/>
    <n v="1.75"/>
    <n v="1.772"/>
    <n v="0.73099999999999998"/>
    <n v="0.26200000000000001"/>
    <n v="0.90400000000000003"/>
    <n v="68.75"/>
    <s v="Scale-up"/>
    <n v="0.78100000000000003"/>
    <n v="0.96399999999999997"/>
    <n v="0.98599999999999999"/>
    <n v="0.93400000000000005"/>
    <n v="0.97699999999999998"/>
    <d v="2025-06-16T18:35:23"/>
    <x v="1"/>
  </r>
  <r>
    <x v="83"/>
    <x v="0"/>
    <n v="4263"/>
    <x v="135"/>
    <x v="133"/>
    <n v="153"/>
    <n v="153"/>
    <n v="4"/>
    <n v="149"/>
    <n v="56"/>
    <n v="97"/>
    <n v="90"/>
    <n v="7"/>
    <n v="1E-3"/>
    <n v="3.6999999999999998E-2"/>
    <n v="1.9E-2"/>
    <n v="3.5000000000000003E-2"/>
    <n v="1.9E-2"/>
    <n v="2.1000000000000001E-2"/>
    <n v="1.8420000000000001"/>
    <n v="2.5999999999999999E-2"/>
    <n v="0.5"/>
    <n v="200"/>
    <s v="Catch-up"/>
    <n v="28.571000000000002"/>
    <n v="0.98099999999999998"/>
    <n v="0.874"/>
    <n v="0.57599999999999996"/>
    <n v="0.73699999999999999"/>
    <d v="2025-06-16T19:14:18"/>
    <x v="1"/>
  </r>
  <r>
    <x v="125"/>
    <x v="1"/>
    <n v="99"/>
    <x v="136"/>
    <x v="134"/>
    <s v=" "/>
    <s v=" "/>
    <n v="5"/>
    <n v="35"/>
    <n v="8"/>
    <s v="N/A"/>
    <n v="60"/>
    <n v="-29"/>
    <n v="8.5999999999999993E-2"/>
    <n v="0.28899999999999998"/>
    <n v="0.17799999999999999"/>
    <n v="0.83799999999999997"/>
    <n v="0.19700000000000001"/>
    <n v="0.25600000000000001"/>
    <n v="4.2539999999999996"/>
    <n v="0.22900000000000001"/>
    <n v="0.52500000000000002"/>
    <n v="128.87799999999999"/>
    <s v="Catch-up"/>
    <n v="1.1930000000000001"/>
    <n v="0.93200000000000005"/>
    <n v="0.89700000000000002"/>
    <n v="0.92300000000000004"/>
    <n v="0.71699999999999997"/>
    <d v="2025-06-16T18:35:47"/>
    <x v="1"/>
  </r>
  <r>
    <x v="126"/>
    <x v="0"/>
    <n v="1999"/>
    <x v="137"/>
    <x v="135"/>
    <n v="101"/>
    <n v="101"/>
    <n v="34"/>
    <n v="67"/>
    <n v="5"/>
    <n v="96"/>
    <n v="81"/>
    <n v="15"/>
    <n v="5.8000000000000003E-2"/>
    <n v="5.0999999999999997E-2"/>
    <n v="4.0000000000000001E-3"/>
    <n v="0.191"/>
    <n v="0.105"/>
    <n v="8.5999999999999993E-2"/>
    <n v="1.819"/>
    <n v="0.53200000000000003"/>
    <n v="0.96299999999999997"/>
    <n v="78.534000000000006"/>
    <s v="Catch-up"/>
    <n v="5.2359999999999998"/>
    <n v="0.94499999999999995"/>
    <n v="0.5"/>
    <n v="0.76300000000000001"/>
    <n v="0.95499999999999996"/>
    <d v="2025-06-16T20:36:06"/>
    <x v="0"/>
  </r>
  <r>
    <x v="31"/>
    <x v="1"/>
    <n v="90"/>
    <x v="138"/>
    <x v="136"/>
    <s v=" "/>
    <s v=" "/>
    <n v="1"/>
    <n v="2"/>
    <n v="1"/>
    <s v="N/A"/>
    <n v="1"/>
    <n v="1"/>
    <s v="NaN"/>
    <n v="1.0999999999999999E-2"/>
    <s v="NaN"/>
    <s v="NaN"/>
    <n v="0"/>
    <n v="1.0999999999999999E-2"/>
    <s v="NaN"/>
    <s v="NaN"/>
    <s v="NaN"/>
    <s v="NaN"/>
    <s v="Scale-up"/>
    <s v="NaN"/>
    <s v="NaN"/>
    <n v="1"/>
    <s v="NaN"/>
    <s v="NaN"/>
    <d v="2025-06-16T18:36:07"/>
    <x v="1"/>
  </r>
  <r>
    <x v="127"/>
    <x v="0"/>
    <n v="2501"/>
    <x v="139"/>
    <x v="137"/>
    <n v="306"/>
    <n v="306"/>
    <n v="36"/>
    <n v="270"/>
    <n v="30"/>
    <n v="276"/>
    <n v="166"/>
    <n v="110"/>
    <n v="0.02"/>
    <n v="0.14799999999999999"/>
    <n v="4.2000000000000003E-2"/>
    <n v="0.22500000000000001"/>
    <n v="0.126"/>
    <n v="0.14699999999999999"/>
    <n v="1.786"/>
    <n v="0.11899999999999999"/>
    <n v="0.75"/>
    <n v="488.88900000000001"/>
    <s v="Catch-up"/>
    <n v="4.444"/>
    <n v="0.92700000000000005"/>
    <d v="1899-12-30T19:40:48"/>
    <n v="0.77300000000000002"/>
    <n v="0.79200000000000004"/>
    <d v="2025-06-17T04:49:43"/>
    <x v="11"/>
  </r>
  <r>
    <x v="128"/>
    <x v="1"/>
    <n v="0"/>
    <x v="140"/>
    <x v="138"/>
    <s v=" "/>
    <s v=" "/>
    <n v="1"/>
    <n v="1"/>
    <n v="1"/>
    <s v="N/A"/>
    <n v="1"/>
    <n v="0"/>
    <s v="NaN"/>
    <s v="NaN"/>
    <s v="NaN"/>
    <s v="NaN"/>
    <n v="0"/>
    <s v="NaN"/>
    <s v="NaN"/>
    <s v="NaN"/>
    <s v="NaN"/>
    <s v="NaN"/>
    <s v="Scale-up"/>
    <s v="NaN"/>
    <s v="NaN"/>
    <s v="NaN"/>
    <s v="NaN"/>
    <s v="NaN"/>
    <d v="2025-06-16T18:36:25"/>
    <x v="1"/>
  </r>
  <r>
    <x v="129"/>
    <x v="0"/>
    <n v="3365"/>
    <x v="141"/>
    <x v="139"/>
    <n v="48"/>
    <n v="48"/>
    <n v="14"/>
    <n v="34"/>
    <n v="4"/>
    <n v="44"/>
    <n v="40"/>
    <n v="4"/>
    <n v="3.0000000000000001E-3"/>
    <n v="1.4999999999999999E-2"/>
    <n v="8.9999999999999993E-3"/>
    <n v="1.6E-2"/>
    <n v="8.9999999999999993E-3"/>
    <n v="1.4999999999999999E-2"/>
    <n v="1.778"/>
    <n v="0.16700000000000001"/>
    <n v="0.5"/>
    <n v="250"/>
    <s v="Catch-up"/>
    <n v="62.5"/>
    <n v="0.83499999999999996"/>
    <n v="0.66300000000000003"/>
    <n v="0.81299999999999994"/>
    <n v="0.2"/>
    <d v="2025-06-17T07:02:14"/>
    <x v="4"/>
  </r>
  <r>
    <x v="130"/>
    <x v="1"/>
    <n v="0"/>
    <x v="142"/>
    <x v="140"/>
    <s v=" "/>
    <s v=" "/>
    <n v="1"/>
    <n v="1"/>
    <n v="1"/>
    <s v="N/A"/>
    <n v="1"/>
    <n v="0"/>
    <s v="NaN"/>
    <s v="NaN"/>
    <s v="NaN"/>
    <s v="NaN"/>
    <n v="0"/>
    <s v="NaN"/>
    <s v="NaN"/>
    <s v="NaN"/>
    <s v="NaN"/>
    <s v="NaN"/>
    <s v="Scale-up"/>
    <s v="NaN"/>
    <s v="NaN"/>
    <s v="NaN"/>
    <s v="NaN"/>
    <s v="NaN"/>
    <d v="2025-06-16T18:36:43"/>
    <x v="1"/>
  </r>
  <r>
    <x v="131"/>
    <x v="0"/>
    <n v="4420"/>
    <x v="143"/>
    <x v="141"/>
    <n v="454"/>
    <n v="454"/>
    <n v="32"/>
    <n v="422"/>
    <n v="156"/>
    <n v="298"/>
    <n v="195"/>
    <n v="103"/>
    <n v="1.0999999999999999E-2"/>
    <n v="9.5000000000000001E-2"/>
    <n v="6.9000000000000006E-2"/>
    <n v="6.5000000000000002E-2"/>
    <n v="3.6999999999999998E-2"/>
    <n v="5.6000000000000001E-2"/>
    <n v="1.7569999999999999"/>
    <n v="0.104"/>
    <n v="0.34899999999999998"/>
    <n v="1584.615"/>
    <s v="Catch-up"/>
    <n v="15.385"/>
    <n v="0.88"/>
    <n v="0.94699999999999995"/>
    <n v="0.74099999999999999"/>
    <n v="0.68100000000000005"/>
    <d v="2025-06-16T19:49:25"/>
    <x v="1"/>
  </r>
  <r>
    <x v="132"/>
    <x v="1"/>
    <n v="99"/>
    <x v="144"/>
    <x v="142"/>
    <s v=" "/>
    <s v=" "/>
    <n v="52"/>
    <n v="276"/>
    <n v="55"/>
    <s v="N/A"/>
    <n v="180"/>
    <n v="94"/>
    <n v="0.54800000000000004"/>
    <n v="2.875"/>
    <n v="0.55900000000000005"/>
    <n v="1.827"/>
    <n v="2.8639999999999999"/>
    <n v="2.8559999999999999"/>
    <n v="0.63800000000000001"/>
    <n v="0.16"/>
    <n v="0.83699999999999997"/>
    <n v="863.71100000000001"/>
    <s v="Scale-up"/>
    <n v="0.54700000000000004"/>
    <n v="0.99199999999999999"/>
    <n v="0.996"/>
    <n v="0.98899999999999999"/>
    <n v="0.97699999999999998"/>
    <d v="2025-06-16T18:37:11"/>
    <x v="1"/>
  </r>
  <r>
    <x v="57"/>
    <x v="0"/>
    <n v="7276"/>
    <x v="145"/>
    <x v="143"/>
    <n v="55"/>
    <n v="55"/>
    <n v="1"/>
    <n v="54"/>
    <n v="9"/>
    <n v="46"/>
    <n v="28"/>
    <n v="18"/>
    <n v="0"/>
    <n v="8.0000000000000002E-3"/>
    <n v="0"/>
    <n v="1.4E-2"/>
    <n v="8.0000000000000002E-3"/>
    <n v="6.0000000000000001E-3"/>
    <n v="1.75"/>
    <n v="0"/>
    <n v="1"/>
    <n v="1285.7139999999999"/>
    <s v="Catch-up"/>
    <n v="71.429000000000002"/>
    <n v="0"/>
    <n v="0.55100000000000005"/>
    <n v="0"/>
    <n v="0.104"/>
    <d v="2025-06-17T01:16:00"/>
    <x v="2"/>
  </r>
  <r>
    <x v="133"/>
    <x v="1"/>
    <n v="88"/>
    <x v="146"/>
    <x v="144"/>
    <s v=" "/>
    <s v=" "/>
    <n v="1"/>
    <n v="6"/>
    <n v="1"/>
    <s v="N/A"/>
    <n v="5"/>
    <n v="0"/>
    <s v="NaN"/>
    <n v="5.8000000000000003E-2"/>
    <s v="NaN"/>
    <n v="7.5999999999999998E-2"/>
    <n v="0"/>
    <n v="5.8000000000000003E-2"/>
    <s v="NaN"/>
    <s v="NaN"/>
    <s v="NaN"/>
    <s v="NaN"/>
    <s v="Scale-up"/>
    <n v="13.157999999999999"/>
    <s v="NaN"/>
    <n v="0.79100000000000004"/>
    <s v="NaN"/>
    <n v="0.67900000000000005"/>
    <d v="2025-06-16T18:37:31"/>
    <x v="1"/>
  </r>
  <r>
    <x v="134"/>
    <x v="0"/>
    <n v="1554"/>
    <x v="147"/>
    <x v="145"/>
    <n v="56"/>
    <n v="56"/>
    <n v="14"/>
    <n v="42"/>
    <n v="7"/>
    <n v="49"/>
    <n v="40"/>
    <n v="9"/>
    <n v="8.8999999999999996E-2"/>
    <n v="2.9000000000000001E-2"/>
    <n v="7.0000000000000001E-3"/>
    <n v="0.191"/>
    <n v="0.111"/>
    <n v="3.5000000000000003E-2"/>
    <n v="1.7210000000000001"/>
    <n v="0.754"/>
    <n v="0.94099999999999995"/>
    <n v="47.12"/>
    <s v="Catch-up"/>
    <n v="5.2359999999999998"/>
    <n v="0.67"/>
    <n v="0.52200000000000002"/>
    <n v="0.54"/>
    <n v="0.88700000000000001"/>
    <d v="2025-06-16T21:38:43"/>
    <x v="0"/>
  </r>
  <r>
    <x v="135"/>
    <x v="1"/>
    <n v="56"/>
    <x v="148"/>
    <x v="146"/>
    <s v=" "/>
    <s v=" "/>
    <n v="1"/>
    <n v="5"/>
    <n v="1"/>
    <s v="N/A"/>
    <n v="5"/>
    <n v="0"/>
    <s v="NaN"/>
    <n v="5.8000000000000003E-2"/>
    <s v="NaN"/>
    <n v="5.7000000000000002E-2"/>
    <n v="0"/>
    <n v="6.4000000000000001E-2"/>
    <s v="NaN"/>
    <s v="NaN"/>
    <s v="NaN"/>
    <s v="NaN"/>
    <s v="Scale-up"/>
    <n v="17.544"/>
    <s v="NaN"/>
    <n v="0.753"/>
    <s v="NaN"/>
    <n v="0.71099999999999997"/>
    <d v="2025-06-16T18:37:50"/>
    <x v="1"/>
  </r>
  <r>
    <x v="136"/>
    <x v="0"/>
    <n v="3669"/>
    <x v="149"/>
    <x v="147"/>
    <n v="646"/>
    <n v="646"/>
    <n v="213"/>
    <n v="433"/>
    <n v="138"/>
    <n v="508"/>
    <n v="322"/>
    <n v="186"/>
    <n v="0.11899999999999999"/>
    <n v="0.23"/>
    <n v="0.151"/>
    <n v="0.33800000000000002"/>
    <n v="0.19800000000000001"/>
    <n v="0.28000000000000003"/>
    <n v="1.7070000000000001"/>
    <n v="0.34100000000000003"/>
    <n v="0.56699999999999995"/>
    <n v="550.29600000000005"/>
    <s v="Catch-up"/>
    <n v="2.9590000000000001"/>
    <n v="0.89800000000000002"/>
    <d v="1899-12-30T18:57:36"/>
    <n v="0.94799999999999995"/>
    <n v="0.93100000000000005"/>
    <d v="2025-06-17T05:36:54"/>
    <x v="13"/>
  </r>
  <r>
    <x v="137"/>
    <x v="1"/>
    <n v="0"/>
    <x v="150"/>
    <x v="148"/>
    <s v=" "/>
    <s v=" "/>
    <n v="1"/>
    <n v="1"/>
    <n v="1"/>
    <s v="N/A"/>
    <n v="1"/>
    <n v="0"/>
    <s v="NaN"/>
    <s v="NaN"/>
    <s v="NaN"/>
    <s v="NaN"/>
    <n v="0"/>
    <s v="NaN"/>
    <s v="NaN"/>
    <s v="NaN"/>
    <s v="NaN"/>
    <s v="NaN"/>
    <s v="Scale-up"/>
    <s v="NaN"/>
    <s v="NaN"/>
    <s v="NaN"/>
    <s v="NaN"/>
    <s v="NaN"/>
    <d v="2025-06-16T18:38:08"/>
    <x v="1"/>
  </r>
  <r>
    <x v="138"/>
    <x v="0"/>
    <n v="649"/>
    <x v="151"/>
    <x v="149"/>
    <n v="6484"/>
    <n v="6484"/>
    <n v="0"/>
    <n v="6484"/>
    <n v="5690"/>
    <n v="794"/>
    <n v="552"/>
    <n v="242"/>
    <n v="0"/>
    <n v="9.532"/>
    <n v="8.8469999999999995"/>
    <n v="1.151"/>
    <n v="0.68500000000000005"/>
    <n v="0.2"/>
    <n v="1.68"/>
    <n v="0"/>
    <n v="7.1999999999999995E-2"/>
    <n v="210.25200000000001"/>
    <s v="Catch-up"/>
    <n v="0.86899999999999999"/>
    <n v="0"/>
    <d v="1899-12-30T19:14:53"/>
    <n v="0.92700000000000005"/>
    <n v="0.90200000000000002"/>
    <d v="2025-06-17T05:13:27"/>
    <x v="14"/>
  </r>
  <r>
    <x v="139"/>
    <x v="1"/>
    <n v="94"/>
    <x v="152"/>
    <x v="150"/>
    <s v=" "/>
    <s v=" "/>
    <n v="40"/>
    <n v="63"/>
    <n v="7"/>
    <s v="N/A"/>
    <n v="43"/>
    <n v="52"/>
    <n v="0.379"/>
    <n v="0.68100000000000005"/>
    <n v="5.1999999999999998E-2"/>
    <n v="0.39800000000000002"/>
    <n v="1.008"/>
    <n v="0.99099999999999999"/>
    <n v="0.39500000000000002"/>
    <n v="0.35799999999999998"/>
    <n v="0.95099999999999996"/>
    <n v="190.95500000000001"/>
    <s v="Scale-up"/>
    <n v="2.5129999999999999"/>
    <n v="0.96399999999999997"/>
    <n v="0.876"/>
    <n v="0.63500000000000001"/>
    <n v="0.91300000000000003"/>
    <d v="2025-06-16T18:38:32"/>
    <x v="1"/>
  </r>
  <r>
    <x v="140"/>
    <x v="0"/>
    <n v="3866"/>
    <x v="153"/>
    <x v="151"/>
    <n v="1051"/>
    <n v="1051"/>
    <n v="194"/>
    <n v="857"/>
    <n v="132"/>
    <n v="919"/>
    <n v="825"/>
    <n v="94"/>
    <n v="8.5999999999999993E-2"/>
    <n v="0.20799999999999999"/>
    <n v="6.4000000000000001E-2"/>
    <n v="0.38500000000000001"/>
    <n v="0.23"/>
    <n v="0.23499999999999999"/>
    <n v="1.6739999999999999"/>
    <n v="0.29299999999999998"/>
    <n v="0.78200000000000003"/>
    <n v="244.15600000000001"/>
    <s v="Catch-up"/>
    <n v="2.597"/>
    <n v="0.93"/>
    <n v="0.86099999999999999"/>
    <n v="0.97099999999999997"/>
    <n v="0.97599999999999998"/>
    <d v="2025-06-16T18:53:39"/>
    <x v="1"/>
  </r>
  <r>
    <x v="141"/>
    <x v="1"/>
    <n v="99"/>
    <x v="154"/>
    <x v="152"/>
    <s v=" "/>
    <s v=" "/>
    <n v="30"/>
    <n v="212"/>
    <n v="12"/>
    <s v="N/A"/>
    <n v="167"/>
    <n v="62"/>
    <n v="0.32400000000000001"/>
    <n v="2.1480000000000001"/>
    <n v="0.106"/>
    <n v="1.857"/>
    <n v="2.3660000000000001"/>
    <n v="2.3410000000000002"/>
    <n v="0.78500000000000003"/>
    <n v="0.13100000000000001"/>
    <n v="0.95699999999999996"/>
    <n v="210.01599999999999"/>
    <s v="Scale-up"/>
    <n v="0.53900000000000003"/>
    <n v="0.93600000000000005"/>
    <n v="0.94"/>
    <n v="0.95199999999999996"/>
    <n v="0.95899999999999996"/>
    <d v="2025-06-16T18:38:59"/>
    <x v="1"/>
  </r>
  <r>
    <x v="43"/>
    <x v="0"/>
    <n v="4592"/>
    <x v="155"/>
    <x v="46"/>
    <n v="2571"/>
    <n v="2571"/>
    <n v="63"/>
    <n v="2508"/>
    <n v="727"/>
    <n v="1844"/>
    <n v="1207"/>
    <n v="637"/>
    <n v="1.6E-2"/>
    <n v="0.77400000000000002"/>
    <n v="0.38200000000000001"/>
    <n v="0.67"/>
    <n v="0.40799999999999997"/>
    <n v="0.51400000000000001"/>
    <n v="1.6419999999999999"/>
    <n v="0.02"/>
    <n v="0.51600000000000001"/>
    <n v="950.74599999999998"/>
    <s v="Catch-up"/>
    <n v="1.4930000000000001"/>
    <n v="0.88900000000000001"/>
    <n v="0.78600000000000003"/>
    <n v="0.33400000000000002"/>
    <n v="0.35299999999999998"/>
    <d v="2025-06-16T18:18:03"/>
    <x v="1"/>
  </r>
  <r>
    <x v="142"/>
    <x v="1"/>
    <n v="6"/>
    <x v="156"/>
    <x v="153"/>
    <s v=" "/>
    <s v=" "/>
    <n v="4"/>
    <n v="46"/>
    <n v="1"/>
    <s v="N/A"/>
    <n v="1"/>
    <n v="48"/>
    <s v="NaN"/>
    <n v="9.2590000000000003"/>
    <n v="0"/>
    <s v="NaN"/>
    <n v="9.2590000000000003"/>
    <n v="10.068"/>
    <s v="NaN"/>
    <s v="NaN"/>
    <s v="NaN"/>
    <s v="NaN"/>
    <s v="Indeterminate"/>
    <s v="NaN"/>
    <s v="NaN"/>
    <n v="0.41399999999999998"/>
    <n v="0"/>
    <s v="NaN"/>
    <d v="2025-06-16T18:39:16"/>
    <x v="1"/>
  </r>
  <r>
    <x v="143"/>
    <x v="0"/>
    <n v="4241"/>
    <x v="157"/>
    <x v="154"/>
    <n v="175"/>
    <n v="175"/>
    <n v="21"/>
    <n v="154"/>
    <n v="37"/>
    <n v="138"/>
    <n v="118"/>
    <n v="20"/>
    <n v="8.9999999999999993E-3"/>
    <n v="3.4000000000000002E-2"/>
    <n v="1.4E-2"/>
    <n v="4.7E-2"/>
    <n v="2.9000000000000001E-2"/>
    <n v="2.9000000000000001E-2"/>
    <n v="1.621"/>
    <n v="0.20899999999999999"/>
    <n v="0.67400000000000004"/>
    <n v="425.53199999999998"/>
    <s v="Catch-up"/>
    <n v="21.277000000000001"/>
    <n v="0.98699999999999999"/>
    <n v="0.96399999999999997"/>
    <n v="0.88"/>
    <n v="0.96599999999999997"/>
    <d v="2025-06-16T19:32:18"/>
    <x v="1"/>
  </r>
  <r>
    <x v="144"/>
    <x v="1"/>
    <n v="98"/>
    <x v="158"/>
    <x v="155"/>
    <s v=" "/>
    <s v=" "/>
    <n v="1"/>
    <n v="31"/>
    <n v="1"/>
    <s v="N/A"/>
    <n v="18"/>
    <n v="11"/>
    <s v="NaN"/>
    <n v="0.35099999999999998"/>
    <s v="NaN"/>
    <n v="0.20100000000000001"/>
    <n v="0"/>
    <n v="0.34100000000000003"/>
    <s v="NaN"/>
    <s v="NaN"/>
    <s v="NaN"/>
    <s v="NaN"/>
    <s v="Scale-up"/>
    <n v="4.9749999999999996"/>
    <s v="NaN"/>
    <n v="0.93700000000000006"/>
    <s v="NaN"/>
    <n v="0.86499999999999999"/>
    <d v="2025-06-16T18:39:37"/>
    <x v="1"/>
  </r>
  <r>
    <x v="145"/>
    <x v="0"/>
    <n v="3149"/>
    <x v="159"/>
    <x v="156"/>
    <n v="96"/>
    <n v="96"/>
    <n v="73"/>
    <n v="23"/>
    <n v="1"/>
    <n v="95"/>
    <n v="60"/>
    <n v="35"/>
    <n v="1.9E-2"/>
    <n v="7.0000000000000001E-3"/>
    <n v="0"/>
    <n v="4.2000000000000003E-2"/>
    <n v="2.5999999999999999E-2"/>
    <n v="2.5999999999999999E-2"/>
    <n v="1.615"/>
    <n v="0.73099999999999998"/>
    <n v="1"/>
    <n v="833.33299999999997"/>
    <s v="Catch-up"/>
    <n v="23.81"/>
    <n v="0.68500000000000005"/>
    <n v="0.88800000000000001"/>
    <n v="0"/>
    <n v="0.45700000000000002"/>
    <d v="2025-06-16T19:36:03"/>
    <x v="1"/>
  </r>
  <r>
    <x v="146"/>
    <x v="1"/>
    <n v="18"/>
    <x v="160"/>
    <x v="157"/>
    <s v=" "/>
    <s v=" "/>
    <n v="2"/>
    <n v="3"/>
    <n v="6"/>
    <s v="N/A"/>
    <n v="3"/>
    <n v="-3"/>
    <n v="0.33300000000000002"/>
    <n v="0.107"/>
    <n v="0.28599999999999998"/>
    <n v="0.107"/>
    <s v="0.15400000000000003"/>
    <n v="6.0000000000000001E-3"/>
    <n v="0.69499999999999995"/>
    <n v="0.75700000000000001"/>
    <n v="0.35"/>
    <n v="1514.019"/>
    <s v="Scale-up"/>
    <n v="9.3460000000000001"/>
    <n v="1"/>
    <n v="0.75"/>
    <n v="0.80100000000000005"/>
    <n v="0.75"/>
    <d v="2025-06-16T18:40:02"/>
    <x v="1"/>
  </r>
  <r>
    <x v="147"/>
    <x v="0"/>
    <n v="2773"/>
    <x v="161"/>
    <x v="158"/>
    <n v="31"/>
    <n v="31"/>
    <n v="13"/>
    <n v="18"/>
    <n v="5"/>
    <n v="26"/>
    <n v="26"/>
    <n v="0"/>
    <n v="4.0000000000000001E-3"/>
    <n v="5.0000000000000001E-3"/>
    <n v="4.0000000000000001E-3"/>
    <n v="8.0000000000000002E-3"/>
    <n v="5.0000000000000001E-3"/>
    <n v="8.0000000000000002E-3"/>
    <n v="1.6"/>
    <n v="0.44400000000000001"/>
    <n v="0.55600000000000005"/>
    <n v="0"/>
    <s v="Plan-up"/>
    <n v="125"/>
    <n v="0.93300000000000005"/>
    <d v="1899-12-30T21:21:36"/>
    <n v="0.89500000000000002"/>
    <n v="0.93400000000000005"/>
    <d v="2025-06-17T04:53:50"/>
    <x v="11"/>
  </r>
  <r>
    <x v="9"/>
    <x v="1"/>
    <n v="95"/>
    <x v="162"/>
    <x v="9"/>
    <s v=" "/>
    <s v=" "/>
    <n v="1"/>
    <n v="14"/>
    <n v="1"/>
    <s v="N/A"/>
    <n v="10"/>
    <n v="4"/>
    <s v="NaN"/>
    <n v="0.13700000000000001"/>
    <s v="NaN"/>
    <n v="0.1"/>
    <n v="0"/>
    <n v="0.14000000000000001"/>
    <s v="NaN"/>
    <s v="NaN"/>
    <s v="NaN"/>
    <s v="NaN"/>
    <s v="Catch-up"/>
    <n v="10"/>
    <s v="NaN"/>
    <n v="0.95399999999999996"/>
    <s v="NaN"/>
    <n v="0.877"/>
    <d v="2025-06-16T18:40:21"/>
    <x v="1"/>
  </r>
  <r>
    <x v="148"/>
    <x v="0"/>
    <n v="3352"/>
    <x v="163"/>
    <x v="159"/>
    <n v="120"/>
    <n v="120"/>
    <n v="18"/>
    <n v="102"/>
    <n v="2"/>
    <n v="118"/>
    <n v="89"/>
    <n v="29"/>
    <n v="7.0000000000000001E-3"/>
    <n v="0.08"/>
    <n v="2.4E-2"/>
    <n v="0.1"/>
    <n v="6.3E-2"/>
    <n v="7.8E-2"/>
    <n v="1.587"/>
    <n v="0.08"/>
    <n v="0.72399999999999998"/>
    <n v="290"/>
    <s v="Catch-up"/>
    <n v="10"/>
    <n v="0.55200000000000005"/>
    <n v="0.876"/>
    <n v="1"/>
    <n v="0.93300000000000005"/>
    <d v="2025-06-17T03:51:37"/>
    <x v="2"/>
  </r>
  <r>
    <x v="149"/>
    <x v="1"/>
    <n v="27"/>
    <x v="164"/>
    <x v="160"/>
    <s v=" "/>
    <s v=" "/>
    <n v="1"/>
    <n v="2"/>
    <n v="1"/>
    <s v="N/A"/>
    <n v="1"/>
    <n v="1"/>
    <s v="NaN"/>
    <n v="3.5999999999999997E-2"/>
    <s v="NaN"/>
    <s v="NaN"/>
    <n v="0"/>
    <n v="3.5999999999999997E-2"/>
    <s v="NaN"/>
    <s v="NaN"/>
    <s v="NaN"/>
    <s v="NaN"/>
    <s v="Catch-up"/>
    <s v="NaN"/>
    <s v="NaN"/>
    <n v="1"/>
    <s v="NaN"/>
    <s v="NaN"/>
    <d v="2025-06-16T18:40:39"/>
    <x v="1"/>
  </r>
  <r>
    <x v="150"/>
    <x v="0"/>
    <n v="1720"/>
    <x v="165"/>
    <x v="161"/>
    <n v="92"/>
    <n v="92"/>
    <n v="14"/>
    <n v="78"/>
    <n v="14"/>
    <n v="78"/>
    <n v="48"/>
    <n v="30"/>
    <n v="8.0000000000000002E-3"/>
    <n v="4.8000000000000001E-2"/>
    <n v="2.5000000000000001E-2"/>
    <n v="4.9000000000000002E-2"/>
    <n v="3.1E-2"/>
    <n v="4.4999999999999998E-2"/>
    <n v="1.581"/>
    <n v="0.14299999999999999"/>
    <n v="0.55400000000000005"/>
    <n v="612.245"/>
    <s v="Catch-up"/>
    <n v="20.408000000000001"/>
    <n v="0.94599999999999995"/>
    <n v="0.879"/>
    <n v="0.85799999999999998"/>
    <n v="0.94899999999999995"/>
    <d v="2025-06-16T20:24:47"/>
    <x v="0"/>
  </r>
  <r>
    <x v="151"/>
    <x v="1"/>
    <n v="97"/>
    <x v="166"/>
    <x v="162"/>
    <s v=" "/>
    <s v=" "/>
    <n v="1"/>
    <n v="6"/>
    <n v="4"/>
    <s v="N/A"/>
    <n v="5"/>
    <n v="-4"/>
    <s v="NaN"/>
    <n v="0.05"/>
    <s v="NaN"/>
    <n v="2.9000000000000001E-2"/>
    <n v="0"/>
    <n v="1.4E-2"/>
    <s v="NaN"/>
    <s v="NaN"/>
    <s v="NaN"/>
    <s v="NaN"/>
    <s v="Scale-up"/>
    <n v="34.482999999999997"/>
    <s v="NaN"/>
    <n v="0.89900000000000002"/>
    <s v="NaN"/>
    <n v="0.60599999999999998"/>
    <d v="2025-06-16T18:40:59"/>
    <x v="1"/>
  </r>
  <r>
    <x v="152"/>
    <x v="1"/>
    <n v="84"/>
    <x v="167"/>
    <x v="163"/>
    <s v=" "/>
    <s v=" "/>
    <n v="1"/>
    <n v="3"/>
    <n v="1"/>
    <s v="N/A"/>
    <n v="2"/>
    <n v="-1"/>
    <s v="NaN"/>
    <n v="2.9000000000000001E-2"/>
    <s v="NaN"/>
    <n v="1.2E-2"/>
    <n v="0"/>
    <n v="1.2999999999999999E-2"/>
    <s v="NaN"/>
    <s v="NaN"/>
    <s v="NaN"/>
    <s v="NaN"/>
    <s v="Scale-up"/>
    <n v="83.332999999999998"/>
    <s v="NaN"/>
    <n v="0.85"/>
    <s v="NaN"/>
    <n v="1"/>
    <d v="2025-06-16T18:41:18"/>
    <x v="1"/>
  </r>
  <r>
    <x v="153"/>
    <x v="1"/>
    <n v="15"/>
    <x v="168"/>
    <x v="164"/>
    <s v=" "/>
    <s v=" "/>
    <n v="1"/>
    <n v="1"/>
    <n v="1"/>
    <s v="N/A"/>
    <n v="3"/>
    <n v="-1"/>
    <n v="0"/>
    <s v="NaN"/>
    <s v="NaN"/>
    <n v="0.1"/>
    <n v="0"/>
    <s v="NaN"/>
    <s v="NaN"/>
    <s v="NaN"/>
    <s v="NaN"/>
    <s v="NaN"/>
    <s v="Scale-up"/>
    <n v="10"/>
    <n v="0"/>
    <s v="NaN"/>
    <s v="NaN"/>
    <n v="0.75"/>
    <d v="2025-06-16T18:41:36"/>
    <x v="1"/>
  </r>
  <r>
    <x v="154"/>
    <x v="0"/>
    <n v="2214"/>
    <x v="169"/>
    <x v="165"/>
    <n v="36"/>
    <n v="36"/>
    <n v="19"/>
    <n v="17"/>
    <n v="1"/>
    <n v="35"/>
    <n v="15"/>
    <n v="20"/>
    <n v="7.1999999999999995E-2"/>
    <n v="8.2000000000000003E-2"/>
    <n v="0"/>
    <n v="0.24299999999999999"/>
    <n v="0.154"/>
    <n v="1.2E-2"/>
    <n v="1.5780000000000001"/>
    <n v="0.46800000000000003"/>
    <n v="1"/>
    <n v="82.305000000000007"/>
    <s v="Catch-up"/>
    <n v="4.1150000000000002"/>
    <n v="0.878"/>
    <n v="0.52200000000000002"/>
    <n v="0"/>
    <n v="0.61399999999999999"/>
    <d v="2025-06-17T05:47:21"/>
    <x v="10"/>
  </r>
  <r>
    <x v="155"/>
    <x v="1"/>
    <n v="89"/>
    <x v="170"/>
    <x v="166"/>
    <s v=" "/>
    <s v=" "/>
    <n v="1"/>
    <n v="5"/>
    <n v="21"/>
    <s v="N/A"/>
    <n v="5"/>
    <n v="-22"/>
    <s v="NaN"/>
    <n v="9.9000000000000005E-2"/>
    <n v="0.13100000000000001"/>
    <n v="3.2000000000000001E-2"/>
    <n v="-3.2000000000000001E-2"/>
    <n v="-0.107"/>
    <s v="NaN"/>
    <s v="NaN"/>
    <s v="NaN"/>
    <s v="NaN"/>
    <s v="Plan-up"/>
    <n v="31.25"/>
    <s v="NaN"/>
    <n v="0.71499999999999997"/>
    <n v="0.26400000000000001"/>
    <n v="0.76600000000000001"/>
    <d v="2025-06-16T18:41:55"/>
    <x v="1"/>
  </r>
  <r>
    <x v="156"/>
    <x v="0"/>
    <n v="1666"/>
    <x v="171"/>
    <x v="167"/>
    <n v="81"/>
    <n v="81"/>
    <n v="43"/>
    <n v="38"/>
    <n v="2"/>
    <n v="79"/>
    <n v="66"/>
    <n v="13"/>
    <n v="5.3999999999999999E-2"/>
    <n v="0.02"/>
    <n v="4.8000000000000001E-2"/>
    <n v="4.1000000000000002E-2"/>
    <n v="2.5999999999999999E-2"/>
    <n v="4.9000000000000002E-2"/>
    <n v="1.577"/>
    <n v="0.73"/>
    <n v="0.35099999999999998"/>
    <n v="317.07299999999998"/>
    <s v="Catch-up"/>
    <n v="24.39"/>
    <n v="0.94399999999999995"/>
    <n v="0.93300000000000005"/>
    <n v="1"/>
    <n v="0.79700000000000004"/>
    <d v="2025-06-17T05:40:58"/>
    <x v="10"/>
  </r>
  <r>
    <x v="157"/>
    <x v="1"/>
    <n v="93"/>
    <x v="172"/>
    <x v="168"/>
    <s v=" "/>
    <s v=" "/>
    <n v="4"/>
    <n v="18"/>
    <n v="1"/>
    <s v="N/A"/>
    <n v="1"/>
    <n v="19"/>
    <n v="4.8000000000000001E-2"/>
    <n v="0.16700000000000001"/>
    <s v="NaN"/>
    <s v="NaN"/>
    <s v="0.21500000000000002"/>
    <n v="0.20499999999999999"/>
    <s v="NaN"/>
    <s v="NaN"/>
    <s v="NaN"/>
    <s v="NaN"/>
    <s v="Scale-up"/>
    <s v="NaN"/>
    <n v="0.96699999999999997"/>
    <n v="0.96799999999999997"/>
    <s v="NaN"/>
    <s v="NaN"/>
    <d v="2025-06-16T18:42:14"/>
    <x v="1"/>
  </r>
  <r>
    <x v="111"/>
    <x v="0"/>
    <n v="3211"/>
    <x v="173"/>
    <x v="117"/>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6T18:32:10"/>
    <x v="1"/>
  </r>
  <r>
    <x v="158"/>
    <x v="1"/>
    <n v="99"/>
    <x v="174"/>
    <x v="169"/>
    <s v=" "/>
    <s v=" "/>
    <n v="6"/>
    <n v="97"/>
    <n v="14"/>
    <s v="N/A"/>
    <n v="68"/>
    <n v="22"/>
    <n v="5.2999999999999999E-2"/>
    <n v="0.94299999999999995"/>
    <n v="0.13400000000000001"/>
    <n v="0.69099999999999995"/>
    <n v="0.86199999999999999"/>
    <n v="0.877"/>
    <n v="0.80200000000000005"/>
    <n v="5.2999999999999999E-2"/>
    <n v="0.86499999999999999"/>
    <n v="526.77300000000002"/>
    <s v="Scale-up"/>
    <n v="1.4470000000000001"/>
    <n v="0.84399999999999997"/>
    <n v="0.98099999999999998"/>
    <n v="0.96499999999999997"/>
    <n v="0.99"/>
    <d v="2025-06-16T18:42:39"/>
    <x v="1"/>
  </r>
  <r>
    <x v="111"/>
    <x v="0"/>
    <n v="3211"/>
    <x v="175"/>
    <x v="170"/>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7T01:28:45"/>
    <x v="2"/>
  </r>
  <r>
    <x v="159"/>
    <x v="1"/>
    <n v="99"/>
    <x v="176"/>
    <x v="171"/>
    <s v=" "/>
    <s v=" "/>
    <n v="7"/>
    <n v="110"/>
    <n v="39"/>
    <s v="N/A"/>
    <n v="45"/>
    <n v="32"/>
    <n v="0.06"/>
    <n v="1.1240000000000001"/>
    <n v="0.53500000000000003"/>
    <n v="0.54900000000000004"/>
    <s v="0.6490000000000001"/>
    <n v="0.72599999999999998"/>
    <n v="0.84599999999999997"/>
    <n v="5.0999999999999997E-2"/>
    <n v="0.54800000000000004"/>
    <n v="1531.876"/>
    <s v="Scale-up"/>
    <n v="1.821"/>
    <n v="0.92700000000000005"/>
    <n v="0.99299999999999999"/>
    <n v="0.95099999999999996"/>
    <n v="0.91900000000000004"/>
    <d v="2025-06-16T18:43:06"/>
    <x v="1"/>
  </r>
  <r>
    <x v="160"/>
    <x v="0"/>
    <n v="2803"/>
    <x v="177"/>
    <x v="172"/>
    <n v="512"/>
    <n v="512"/>
    <n v="82"/>
    <n v="430"/>
    <n v="16"/>
    <n v="496"/>
    <n v="304"/>
    <n v="192"/>
    <n v="2.7E-2"/>
    <n v="0.159"/>
    <n v="0.01"/>
    <n v="0.27600000000000002"/>
    <n v="0.17599999999999999"/>
    <n v="0.184"/>
    <n v="1.5680000000000001"/>
    <n v="0.14499999999999999"/>
    <n v="0.94599999999999995"/>
    <n v="695.65200000000004"/>
    <s v="Catch-up"/>
    <n v="3.6230000000000002"/>
    <n v="0.28499999999999998"/>
    <n v="0.35499999999999998"/>
    <n v="0.80600000000000005"/>
    <n v="0.53200000000000003"/>
    <d v="2025-06-17T07:19:33"/>
    <x v="9"/>
  </r>
  <r>
    <x v="161"/>
    <x v="1"/>
    <n v="99"/>
    <x v="178"/>
    <x v="173"/>
    <s v=" "/>
    <s v=" "/>
    <n v="10"/>
    <n v="41"/>
    <n v="2"/>
    <s v="N/A"/>
    <n v="30"/>
    <n v="20"/>
    <n v="0.107"/>
    <n v="0.49099999999999999"/>
    <n v="2.8000000000000001E-2"/>
    <n v="0.32800000000000001"/>
    <n v="0.56999999999999995"/>
    <n v="0.58199999999999996"/>
    <n v="0.57499999999999996"/>
    <n v="0.17899999999999999"/>
    <n v="0.95299999999999996"/>
    <n v="76.22"/>
    <s v="Scale-up"/>
    <n v="3.0489999999999999"/>
    <n v="0.81200000000000006"/>
    <n v="0.97699999999999998"/>
    <n v="1"/>
    <n v="0.95699999999999996"/>
    <d v="2025-06-16T18:43:30"/>
    <x v="1"/>
  </r>
  <r>
    <x v="162"/>
    <x v="0"/>
    <n v="2260"/>
    <x v="179"/>
    <x v="174"/>
    <n v="56"/>
    <n v="56"/>
    <n v="19"/>
    <n v="37"/>
    <n v="0"/>
    <n v="56"/>
    <n v="11"/>
    <n v="45"/>
    <n v="6.0000000000000001E-3"/>
    <n v="0.01"/>
    <n v="0"/>
    <n v="2.5000000000000001E-2"/>
    <n v="1.6E-2"/>
    <n v="1.4999999999999999E-2"/>
    <n v="1.5620000000000001"/>
    <n v="0.375"/>
    <n v="1"/>
    <n v="1800"/>
    <s v="Catch-up"/>
    <n v="40"/>
    <n v="0.46500000000000002"/>
    <n v="0.80200000000000005"/>
    <n v="0"/>
    <n v="0.92900000000000005"/>
    <d v="2025-06-17T03:11:15"/>
    <x v="2"/>
  </r>
  <r>
    <x v="163"/>
    <x v="1"/>
    <n v="6"/>
    <x v="180"/>
    <x v="175"/>
    <s v=" "/>
    <s v=" "/>
    <n v="1"/>
    <n v="1"/>
    <n v="1"/>
    <s v="N/A"/>
    <n v="1"/>
    <n v="-1"/>
    <s v="NaN"/>
    <s v="NaN"/>
    <s v="NaN"/>
    <s v="NaN"/>
    <n v="0"/>
    <s v="NaN"/>
    <s v="NaN"/>
    <s v="NaN"/>
    <s v="NaN"/>
    <s v="NaN"/>
    <s v="Catch-up"/>
    <s v="NaN"/>
    <s v="NaN"/>
    <s v="NaN"/>
    <s v="NaN"/>
    <s v="NaN"/>
    <d v="2025-06-16T18:43:49"/>
    <x v="1"/>
  </r>
  <r>
    <x v="164"/>
    <x v="0"/>
    <n v="3795"/>
    <x v="181"/>
    <x v="176"/>
    <n v="138"/>
    <n v="138"/>
    <n v="25"/>
    <n v="113"/>
    <n v="15"/>
    <n v="123"/>
    <n v="118"/>
    <n v="5"/>
    <n v="1.2E-2"/>
    <n v="3.5000000000000003E-2"/>
    <n v="6.0000000000000001E-3"/>
    <n v="6.4000000000000001E-2"/>
    <n v="4.1000000000000002E-2"/>
    <n v="4.1000000000000002E-2"/>
    <n v="1.5609999999999999"/>
    <n v="0.255"/>
    <n v="0.872"/>
    <n v="78.125"/>
    <s v="Catch-up"/>
    <n v="15.625"/>
    <n v="0.91300000000000003"/>
    <n v="0.95499999999999996"/>
    <n v="0.86199999999999999"/>
    <n v="0.83499999999999996"/>
    <d v="2025-06-16T19:18:22"/>
    <x v="1"/>
  </r>
  <r>
    <x v="165"/>
    <x v="1"/>
    <n v="100"/>
    <x v="182"/>
    <x v="177"/>
    <s v=" "/>
    <s v=" "/>
    <n v="21"/>
    <n v="282"/>
    <n v="19"/>
    <s v="N/A"/>
    <n v="252"/>
    <n v="33"/>
    <n v="0.34399999999999997"/>
    <n v="2.9409999999999998"/>
    <n v="0.17299999999999999"/>
    <n v="2.5910000000000002"/>
    <s v="3.1119999999999997"/>
    <n v="3.0190000000000001"/>
    <n v="0.83299999999999996"/>
    <n v="0.105"/>
    <n v="0.94699999999999995"/>
    <n v="220.37799999999999"/>
    <s v="Scale-up"/>
    <n v="0.38600000000000001"/>
    <n v="0.94899999999999995"/>
    <n v="0.99099999999999999"/>
    <n v="0.96699999999999997"/>
    <n v="0.99199999999999999"/>
    <d v="2025-06-16T18:44:17"/>
    <x v="1"/>
  </r>
  <r>
    <x v="166"/>
    <x v="0"/>
    <n v="4306"/>
    <x v="183"/>
    <x v="178"/>
    <n v="404"/>
    <n v="404"/>
    <n v="19"/>
    <n v="385"/>
    <n v="110"/>
    <n v="294"/>
    <n v="241"/>
    <n v="53"/>
    <n v="0.01"/>
    <n v="9.1999999999999998E-2"/>
    <n v="4.2999999999999997E-2"/>
    <n v="9.1999999999999998E-2"/>
    <n v="5.8999999999999997E-2"/>
    <n v="6.4000000000000001E-2"/>
    <n v="1.5589999999999999"/>
    <n v="9.8000000000000004E-2"/>
    <n v="0.57799999999999996"/>
    <n v="576.08699999999999"/>
    <s v="Catch-up"/>
    <n v="10.87"/>
    <n v="0.84699999999999998"/>
    <n v="0.97499999999999998"/>
    <n v="0.81599999999999995"/>
    <n v="0.747"/>
    <d v="2025-06-16T19:55:16"/>
    <x v="1"/>
  </r>
  <r>
    <x v="167"/>
    <x v="1"/>
    <n v="70"/>
    <x v="184"/>
    <x v="179"/>
    <s v=" "/>
    <s v=" "/>
    <n v="6"/>
    <n v="11"/>
    <n v="1"/>
    <s v="N/A"/>
    <n v="22"/>
    <n v="-7"/>
    <n v="7.4999999999999997E-2"/>
    <n v="0.128"/>
    <s v="NaN"/>
    <n v="0.26500000000000001"/>
    <n v="0.20300000000000001"/>
    <n v="0.18"/>
    <s v="NaN"/>
    <s v="NaN"/>
    <s v="NaN"/>
    <s v="NaN"/>
    <s v="Scale-up"/>
    <n v="3.774"/>
    <n v="0.82199999999999995"/>
    <n v="0.86099999999999999"/>
    <s v="NaN"/>
    <n v="0.83"/>
    <d v="2025-06-16T18:44:37"/>
    <x v="1"/>
  </r>
  <r>
    <x v="106"/>
    <x v="0"/>
    <n v="6828"/>
    <x v="185"/>
    <x v="180"/>
    <n v="195"/>
    <n v="195"/>
    <n v="17"/>
    <n v="178"/>
    <n v="57"/>
    <n v="138"/>
    <n v="119"/>
    <n v="19"/>
    <n v="3.0000000000000001E-3"/>
    <n v="2.8000000000000001E-2"/>
    <n v="1.2999999999999999E-2"/>
    <n v="2.8000000000000001E-2"/>
    <n v="1.7999999999999999E-2"/>
    <n v="1.9E-2"/>
    <n v="1.556"/>
    <n v="9.7000000000000003E-2"/>
    <n v="0.58099999999999996"/>
    <n v="678.57100000000003"/>
    <s v="Catch-up"/>
    <n v="35.713999999999999"/>
    <n v="0.995"/>
    <n v="0.97399999999999998"/>
    <n v="0.90400000000000003"/>
    <n v="0.89900000000000002"/>
    <d v="2025-06-17T03:32:17"/>
    <x v="2"/>
  </r>
  <r>
    <x v="168"/>
    <x v="1"/>
    <n v="99"/>
    <x v="186"/>
    <x v="181"/>
    <s v=" "/>
    <s v=" "/>
    <n v="1"/>
    <n v="8"/>
    <n v="6"/>
    <s v="N/A"/>
    <n v="10"/>
    <n v="-9"/>
    <s v="NaN"/>
    <n v="6.8000000000000005E-2"/>
    <n v="4.3999999999999997E-2"/>
    <n v="0.32500000000000001"/>
    <s v="0.024000000000000007"/>
    <n v="3.9E-2"/>
    <s v="NaN"/>
    <s v="NaN"/>
    <s v="NaN"/>
    <s v="NaN"/>
    <s v="Scale-up"/>
    <n v="3.077"/>
    <s v="NaN"/>
    <n v="0.88"/>
    <n v="0.67200000000000004"/>
    <n v="0.77600000000000002"/>
    <d v="2025-06-16T18:44:57"/>
    <x v="1"/>
  </r>
  <r>
    <x v="169"/>
    <x v="0"/>
    <n v="3761"/>
    <x v="187"/>
    <x v="182"/>
    <n v="310"/>
    <n v="310"/>
    <n v="21"/>
    <n v="289"/>
    <n v="73"/>
    <n v="237"/>
    <n v="216"/>
    <n v="21"/>
    <n v="0.01"/>
    <n v="6.9000000000000006E-2"/>
    <n v="2.5999999999999999E-2"/>
    <n v="8.2000000000000003E-2"/>
    <n v="5.2999999999999999E-2"/>
    <n v="5.5E-2"/>
    <n v="1.5469999999999999"/>
    <n v="0.127"/>
    <n v="0.67100000000000004"/>
    <n v="256.09800000000001"/>
    <s v="Catch-up"/>
    <n v="12.195"/>
    <n v="0.91900000000000004"/>
    <n v="0.96399999999999997"/>
    <n v="0.93"/>
    <n v="0.93100000000000005"/>
    <d v="2025-06-16T19:54:37"/>
    <x v="1"/>
  </r>
  <r>
    <x v="38"/>
    <x v="1"/>
    <n v="60"/>
    <x v="188"/>
    <x v="39"/>
    <s v=" "/>
    <s v=" "/>
    <n v="1"/>
    <n v="7"/>
    <n v="2"/>
    <s v="N/A"/>
    <n v="6"/>
    <n v="-2"/>
    <s v="NaN"/>
    <n v="8.5000000000000006E-2"/>
    <s v="NaN"/>
    <n v="6.5000000000000002E-2"/>
    <n v="0"/>
    <n v="8.5000000000000006E-2"/>
    <s v="NaN"/>
    <s v="NaN"/>
    <s v="NaN"/>
    <s v="NaN"/>
    <s v="Catch-up"/>
    <n v="15.385"/>
    <s v="NaN"/>
    <n v="0.76700000000000002"/>
    <s v="NaN"/>
    <n v="0.72199999999999998"/>
    <d v="2025-06-16T18:45:16"/>
    <x v="1"/>
  </r>
  <r>
    <x v="170"/>
    <x v="0"/>
    <n v="4305"/>
    <x v="189"/>
    <x v="183"/>
    <n v="512"/>
    <n v="512"/>
    <n v="35"/>
    <n v="477"/>
    <n v="172"/>
    <n v="340"/>
    <n v="313"/>
    <n v="27"/>
    <n v="1.7999999999999999E-2"/>
    <n v="0.125"/>
    <n v="6.6000000000000003E-2"/>
    <n v="0.11899999999999999"/>
    <n v="7.6999999999999999E-2"/>
    <n v="8.4000000000000005E-2"/>
    <n v="1.5449999999999999"/>
    <n v="0.126"/>
    <n v="0.53800000000000003"/>
    <n v="226.89099999999999"/>
    <s v="Catch-up"/>
    <n v="8.4030000000000005"/>
    <n v="0.93300000000000005"/>
    <n v="0.99"/>
    <n v="0.98"/>
    <n v="0.95899999999999996"/>
    <d v="2025-06-16T19:02:52"/>
    <x v="1"/>
  </r>
  <r>
    <x v="171"/>
    <x v="1"/>
    <n v="0"/>
    <x v="190"/>
    <x v="184"/>
    <s v=" "/>
    <s v=" "/>
    <n v="1"/>
    <n v="1"/>
    <n v="1"/>
    <s v="N/A"/>
    <n v="1"/>
    <n v="0"/>
    <s v="NaN"/>
    <s v="NaN"/>
    <s v="NaN"/>
    <s v="NaN"/>
    <n v="0"/>
    <s v="NaN"/>
    <s v="NaN"/>
    <s v="NaN"/>
    <s v="NaN"/>
    <s v="NaN"/>
    <s v="Catch-up"/>
    <s v="NaN"/>
    <s v="NaN"/>
    <s v="NaN"/>
    <s v="NaN"/>
    <s v="NaN"/>
    <d v="2025-06-16T18:45:34"/>
    <x v="1"/>
  </r>
  <r>
    <x v="172"/>
    <x v="0"/>
    <n v="1777"/>
    <x v="191"/>
    <x v="185"/>
    <n v="35"/>
    <n v="35"/>
    <n v="17"/>
    <n v="18"/>
    <n v="6"/>
    <n v="29"/>
    <n v="21"/>
    <n v="8"/>
    <n v="1.2E-2"/>
    <n v="8.0000000000000002E-3"/>
    <n v="3.0000000000000001E-3"/>
    <n v="2.5999999999999999E-2"/>
    <n v="1.7000000000000001E-2"/>
    <n v="1.4E-2"/>
    <n v="1.5289999999999999"/>
    <n v="0.6"/>
    <n v="0.85"/>
    <n v="307.69200000000001"/>
    <s v="Catch-up"/>
    <n v="38.462000000000003"/>
    <n v="0.69899999999999995"/>
    <n v="0.78"/>
    <n v="0.84599999999999997"/>
    <n v="0.95399999999999996"/>
    <d v="2025-06-16T22:39:16"/>
    <x v="3"/>
  </r>
  <r>
    <x v="173"/>
    <x v="1"/>
    <n v="0"/>
    <x v="192"/>
    <x v="186"/>
    <s v=" "/>
    <s v=" "/>
    <n v="1"/>
    <n v="1"/>
    <n v="1"/>
    <s v="N/A"/>
    <n v="1"/>
    <n v="0"/>
    <s v="NaN"/>
    <s v="NaN"/>
    <s v="NaN"/>
    <s v="NaN"/>
    <n v="0"/>
    <s v="NaN"/>
    <s v="NaN"/>
    <s v="NaN"/>
    <s v="NaN"/>
    <s v="NaN"/>
    <s v="Catch-up"/>
    <s v="NaN"/>
    <s v="NaN"/>
    <s v="NaN"/>
    <s v="NaN"/>
    <s v="NaN"/>
    <d v="2025-06-16T18:45:52"/>
    <x v="1"/>
  </r>
  <r>
    <x v="174"/>
    <x v="0"/>
    <n v="996"/>
    <x v="193"/>
    <x v="187"/>
    <n v="33"/>
    <n v="33"/>
    <n v="10"/>
    <n v="23"/>
    <n v="7"/>
    <n v="26"/>
    <n v="25"/>
    <n v="1"/>
    <n v="0.01"/>
    <n v="2.1999999999999999E-2"/>
    <n v="1.0999999999999999E-2"/>
    <n v="3.2000000000000001E-2"/>
    <n v="2.1000000000000001E-2"/>
    <n v="2.5000000000000001E-2"/>
    <n v="1.524"/>
    <n v="0.312"/>
    <n v="0.65600000000000003"/>
    <n v="31.25"/>
    <s v="Catch-up"/>
    <n v="31.25"/>
    <n v="0.873"/>
    <n v="0.94699999999999995"/>
    <n v="0.93500000000000005"/>
    <n v="0.88200000000000001"/>
    <d v="2025-06-16T21:05:19"/>
    <x v="0"/>
  </r>
  <r>
    <x v="175"/>
    <x v="1"/>
    <n v="99"/>
    <x v="194"/>
    <x v="188"/>
    <s v=" "/>
    <s v=" "/>
    <n v="10"/>
    <n v="50"/>
    <n v="11"/>
    <s v="N/A"/>
    <n v="41"/>
    <n v="9"/>
    <n v="9.0999999999999998E-2"/>
    <n v="0.49099999999999999"/>
    <n v="0.129"/>
    <n v="0.39"/>
    <s v="0.45299999999999996"/>
    <n v="0.45600000000000002"/>
    <n v="0.86099999999999999"/>
    <n v="0.156"/>
    <n v="0.77800000000000002"/>
    <n v="338.46199999999999"/>
    <s v="Scale-up"/>
    <n v="2.5640000000000001"/>
    <n v="0.95699999999999996"/>
    <n v="0.96499999999999997"/>
    <n v="0.76800000000000002"/>
    <n v="0.95899999999999996"/>
    <d v="2025-06-16T18:46:16"/>
    <x v="1"/>
  </r>
  <r>
    <x v="176"/>
    <x v="0"/>
    <n v="4641"/>
    <x v="195"/>
    <x v="189"/>
    <n v="178"/>
    <n v="178"/>
    <n v="2"/>
    <n v="176"/>
    <n v="36"/>
    <n v="142"/>
    <n v="125"/>
    <n v="17"/>
    <n v="1E-3"/>
    <n v="3.9E-2"/>
    <n v="1.4E-2"/>
    <n v="3.9E-2"/>
    <n v="2.5999999999999999E-2"/>
    <n v="2.7E-2"/>
    <n v="1.5"/>
    <n v="2.5000000000000001E-2"/>
    <n v="0.65"/>
    <n v="435.89699999999999"/>
    <s v="Catch-up"/>
    <n v="25.640999999999998"/>
    <n v="1"/>
    <n v="0.94899999999999995"/>
    <n v="0.64200000000000002"/>
    <n v="0.76900000000000002"/>
    <d v="2025-06-16T19:49:05"/>
    <x v="1"/>
  </r>
  <r>
    <x v="177"/>
    <x v="1"/>
    <n v="85"/>
    <x v="196"/>
    <x v="190"/>
    <s v=" "/>
    <s v=" "/>
    <n v="1"/>
    <n v="13"/>
    <n v="1"/>
    <s v="N/A"/>
    <n v="8"/>
    <n v="5"/>
    <s v="NaN"/>
    <n v="0.13400000000000001"/>
    <s v="NaN"/>
    <n v="9.5000000000000001E-2"/>
    <n v="0"/>
    <n v="0.14299999999999999"/>
    <s v="NaN"/>
    <s v="NaN"/>
    <s v="NaN"/>
    <s v="NaN"/>
    <s v="Scale-up"/>
    <n v="10.526"/>
    <s v="NaN"/>
    <n v="0.95399999999999996"/>
    <s v="NaN"/>
    <n v="0.90800000000000003"/>
    <d v="2025-06-16T18:46:36"/>
    <x v="1"/>
  </r>
  <r>
    <x v="178"/>
    <x v="0"/>
    <n v="4772"/>
    <x v="197"/>
    <x v="191"/>
    <n v="200"/>
    <n v="200"/>
    <n v="79"/>
    <n v="121"/>
    <n v="20"/>
    <n v="180"/>
    <n v="166"/>
    <n v="14"/>
    <n v="2.1999999999999999E-2"/>
    <n v="3.9E-2"/>
    <n v="2.4E-2"/>
    <n v="5.5E-2"/>
    <n v="3.6999999999999998E-2"/>
    <n v="5.2999999999999999E-2"/>
    <n v="1.486"/>
    <n v="0.36099999999999999"/>
    <n v="0.60699999999999998"/>
    <n v="254.54499999999999"/>
    <s v="Catch-up"/>
    <n v="18.181999999999999"/>
    <n v="0.872"/>
    <n v="0.86799999999999999"/>
    <n v="0.94"/>
    <n v="0.93"/>
    <d v="2025-06-17T06:31:44"/>
    <x v="10"/>
  </r>
  <r>
    <x v="179"/>
    <x v="1"/>
    <n v="92"/>
    <x v="198"/>
    <x v="192"/>
    <s v=" "/>
    <s v=" "/>
    <n v="2"/>
    <n v="9"/>
    <n v="1"/>
    <s v="N/A"/>
    <n v="8"/>
    <n v="2"/>
    <n v="1.0999999999999999E-2"/>
    <n v="0.05"/>
    <s v="NaN"/>
    <s v="NaN"/>
    <n v="6.0999999999999999E-2"/>
    <n v="6.0999999999999999E-2"/>
    <s v="NaN"/>
    <s v="NaN"/>
    <s v="NaN"/>
    <s v="NaN"/>
    <s v="Scale-up"/>
    <s v="NaN"/>
    <n v="1"/>
    <n v="0.67700000000000005"/>
    <s v="NaN"/>
    <s v="NaN"/>
    <d v="2025-06-16T18:46:55"/>
    <x v="1"/>
  </r>
  <r>
    <x v="180"/>
    <x v="0"/>
    <n v="2771"/>
    <x v="199"/>
    <x v="193"/>
    <n v="66"/>
    <n v="66"/>
    <n v="12"/>
    <n v="54"/>
    <n v="6"/>
    <n v="60"/>
    <n v="49"/>
    <n v="11"/>
    <n v="5.0000000000000001E-3"/>
    <n v="2.1999999999999999E-2"/>
    <n v="1.2E-2"/>
    <n v="2.1999999999999999E-2"/>
    <n v="1.4999999999999999E-2"/>
    <n v="2.4E-2"/>
    <n v="1.4670000000000001"/>
    <n v="0.185"/>
    <n v="0.55600000000000005"/>
    <n v="500"/>
    <s v="Catch-up"/>
    <n v="45.454999999999998"/>
    <n v="0.89500000000000002"/>
    <n v="0.89500000000000002"/>
    <n v="0.92700000000000005"/>
    <n v="0.86799999999999999"/>
    <d v="2025-06-16T21:11:02"/>
    <x v="0"/>
  </r>
  <r>
    <x v="23"/>
    <x v="1"/>
    <n v="71"/>
    <x v="200"/>
    <x v="194"/>
    <s v=" "/>
    <s v=" "/>
    <n v="2"/>
    <n v="7"/>
    <n v="1"/>
    <s v="N/A"/>
    <n v="1"/>
    <n v="6"/>
    <n v="5.6000000000000001E-2"/>
    <n v="6.6000000000000003E-2"/>
    <s v="NaN"/>
    <s v="NaN"/>
    <n v="0.122"/>
    <n v="9.6000000000000002E-2"/>
    <s v="NaN"/>
    <s v="NaN"/>
    <s v="NaN"/>
    <s v="NaN"/>
    <s v="Scale-up"/>
    <s v="NaN"/>
    <n v="1"/>
    <n v="0.55900000000000005"/>
    <s v="NaN"/>
    <s v="NaN"/>
    <d v="2025-06-16T18:47:14"/>
    <x v="1"/>
  </r>
  <r>
    <x v="181"/>
    <x v="0"/>
    <n v="4596"/>
    <x v="201"/>
    <x v="195"/>
    <n v="491"/>
    <n v="491"/>
    <n v="57"/>
    <n v="434"/>
    <n v="140"/>
    <n v="351"/>
    <n v="326"/>
    <n v="25"/>
    <n v="1.6E-2"/>
    <n v="9.4E-2"/>
    <n v="4.4999999999999998E-2"/>
    <n v="9.5000000000000001E-2"/>
    <n v="6.5000000000000002E-2"/>
    <n v="6.9000000000000006E-2"/>
    <n v="1.462"/>
    <n v="0.14499999999999999"/>
    <n v="0.59099999999999997"/>
    <n v="263.15800000000002"/>
    <s v="Catch-up"/>
    <n v="10.526"/>
    <n v="0.97499999999999998"/>
    <n v="0.97099999999999997"/>
    <n v="0.91600000000000004"/>
    <n v="0.86799999999999999"/>
    <d v="2025-06-16T19:30:21"/>
    <x v="1"/>
  </r>
  <r>
    <x v="182"/>
    <x v="1"/>
    <n v="99"/>
    <x v="202"/>
    <x v="196"/>
    <s v=" "/>
    <s v=" "/>
    <n v="5"/>
    <n v="92"/>
    <n v="31"/>
    <s v="N/A"/>
    <n v="65"/>
    <n v="0"/>
    <n v="6.9000000000000006E-2"/>
    <n v="0.91400000000000003"/>
    <n v="0.41699999999999998"/>
    <n v="0.70599999999999996"/>
    <s v="0.5660000000000001"/>
    <n v="0.58499999999999996"/>
    <n v="1.2470000000000001"/>
    <n v="7.0000000000000007E-2"/>
    <n v="0.57599999999999996"/>
    <n v="777.62"/>
    <s v="Catch-up"/>
    <n v="1.4159999999999999"/>
    <n v="0.92700000000000005"/>
    <n v="0.99099999999999999"/>
    <n v="0.85699999999999998"/>
    <n v="0.97"/>
    <d v="2025-06-16T18:47:40"/>
    <x v="1"/>
  </r>
  <r>
    <x v="183"/>
    <x v="0"/>
    <n v="3069"/>
    <x v="203"/>
    <x v="197"/>
    <n v="165"/>
    <n v="165"/>
    <n v="141"/>
    <n v="24"/>
    <n v="5"/>
    <n v="160"/>
    <n v="135"/>
    <n v="25"/>
    <n v="0.05"/>
    <n v="8.0000000000000002E-3"/>
    <n v="1E-3"/>
    <n v="8.3000000000000004E-2"/>
    <n v="5.7000000000000002E-2"/>
    <n v="5.6000000000000001E-2"/>
    <n v="1.456"/>
    <n v="0.86199999999999999"/>
    <n v="0.98299999999999998"/>
    <n v="301.20499999999998"/>
    <s v="Catch-up"/>
    <n v="12.048"/>
    <n v="0.23899999999999999"/>
    <n v="0.92900000000000005"/>
    <n v="0.97199999999999998"/>
    <n v="0.11700000000000001"/>
    <d v="2025-06-17T05:47:04"/>
    <x v="10"/>
  </r>
  <r>
    <x v="184"/>
    <x v="1"/>
    <n v="98"/>
    <x v="204"/>
    <x v="198"/>
    <s v=" "/>
    <s v=" "/>
    <n v="1"/>
    <n v="59"/>
    <n v="2"/>
    <s v="N/A"/>
    <n v="31"/>
    <n v="26"/>
    <s v="NaN"/>
    <n v="0.64700000000000002"/>
    <n v="5.2999999999999999E-2"/>
    <n v="0.32400000000000001"/>
    <n v="0.59399999999999997"/>
    <n v="0.64400000000000002"/>
    <s v="NaN"/>
    <s v="NaN"/>
    <s v="NaN"/>
    <s v="NaN"/>
    <s v="Scale-up"/>
    <n v="3.0859999999999999"/>
    <s v="NaN"/>
    <n v="0.92600000000000005"/>
    <n v="1"/>
    <n v="0.96799999999999997"/>
    <d v="2025-06-16T18:47:59"/>
    <x v="1"/>
  </r>
  <r>
    <x v="185"/>
    <x v="0"/>
    <n v="1780"/>
    <x v="205"/>
    <x v="199"/>
    <n v="1190"/>
    <n v="1190"/>
    <n v="1036"/>
    <n v="154"/>
    <n v="156"/>
    <n v="1034"/>
    <n v="930"/>
    <n v="104"/>
    <n v="0.78500000000000003"/>
    <n v="0.18099999999999999"/>
    <n v="0.159"/>
    <n v="1.173"/>
    <n v="0.80700000000000005"/>
    <n v="0.79700000000000004"/>
    <n v="1.454"/>
    <n v="0.81299999999999994"/>
    <n v="0.83499999999999996"/>
    <n v="88.662000000000006"/>
    <s v="Catch-up"/>
    <n v="0.85299999999999998"/>
    <n v="0.81"/>
    <n v="0.90700000000000003"/>
    <n v="0.81200000000000006"/>
    <n v="0.95399999999999996"/>
    <d v="2025-06-17T05:52:45"/>
    <x v="10"/>
  </r>
  <r>
    <x v="186"/>
    <x v="1"/>
    <n v="97"/>
    <x v="206"/>
    <x v="200"/>
    <s v=" "/>
    <s v=" "/>
    <n v="1"/>
    <n v="22"/>
    <n v="1"/>
    <s v="N/A"/>
    <n v="27"/>
    <n v="-4"/>
    <s v="NaN"/>
    <n v="0.221"/>
    <s v="NaN"/>
    <n v="0.26900000000000002"/>
    <n v="0"/>
    <n v="0.21299999999999999"/>
    <s v="NaN"/>
    <s v="NaN"/>
    <s v="NaN"/>
    <s v="NaN"/>
    <s v="Scale-up"/>
    <n v="3.7170000000000001"/>
    <s v="NaN"/>
    <n v="0.97299999999999998"/>
    <s v="NaN"/>
    <n v="0.92900000000000005"/>
    <d v="2025-06-16T18:48:19"/>
    <x v="1"/>
  </r>
  <r>
    <x v="187"/>
    <x v="0"/>
    <n v="515"/>
    <x v="207"/>
    <x v="201"/>
    <n v="31"/>
    <n v="31"/>
    <n v="15"/>
    <n v="16"/>
    <n v="13"/>
    <n v="18"/>
    <n v="18"/>
    <n v="0"/>
    <n v="3.5000000000000003E-2"/>
    <n v="4.1000000000000002E-2"/>
    <n v="4.4999999999999998E-2"/>
    <n v="4.4999999999999998E-2"/>
    <n v="3.1E-2"/>
    <n v="4.1000000000000002E-2"/>
    <n v="1.452"/>
    <n v="0.46100000000000002"/>
    <n v="0.40799999999999997"/>
    <n v="0"/>
    <s v="Plan-up"/>
    <n v="22.222000000000001"/>
    <n v="0.94599999999999995"/>
    <n v="0.96399999999999997"/>
    <n v="0.80400000000000005"/>
    <n v="0.97"/>
    <d v="2025-06-16T22:02:31"/>
    <x v="3"/>
  </r>
  <r>
    <x v="188"/>
    <x v="1"/>
    <n v="78"/>
    <x v="208"/>
    <x v="202"/>
    <s v=" "/>
    <s v=" "/>
    <n v="6"/>
    <n v="20"/>
    <n v="5"/>
    <s v="N/A"/>
    <n v="15"/>
    <n v="7"/>
    <n v="0.13900000000000001"/>
    <n v="0.20300000000000001"/>
    <n v="7.1999999999999995E-2"/>
    <n v="0.14199999999999999"/>
    <n v="0.27"/>
    <n v="0.20100000000000001"/>
    <n v="0.52600000000000002"/>
    <n v="0.40600000000000003"/>
    <n v="0.78900000000000003"/>
    <n v="978.87300000000005"/>
    <s v="Scale-up"/>
    <n v="7.0419999999999998"/>
    <n v="0.97899999999999998"/>
    <n v="0.95399999999999996"/>
    <n v="0.81699999999999995"/>
    <n v="0.89300000000000002"/>
    <d v="2025-06-16T18:48:44"/>
    <x v="1"/>
  </r>
  <r>
    <x v="189"/>
    <x v="0"/>
    <n v="1293"/>
    <x v="209"/>
    <x v="203"/>
    <n v="740"/>
    <n v="740"/>
    <n v="80"/>
    <n v="660"/>
    <n v="479"/>
    <n v="261"/>
    <n v="199"/>
    <n v="62"/>
    <n v="0.10299999999999999"/>
    <n v="0.95499999999999996"/>
    <n v="0.72499999999999998"/>
    <n v="0.48299999999999998"/>
    <n v="0.33300000000000002"/>
    <n v="0.307"/>
    <n v="1.45"/>
    <n v="9.7000000000000003E-2"/>
    <n v="0.315"/>
    <n v="128.364"/>
    <s v="Catch-up"/>
    <n v="2.0699999999999998"/>
    <n v="0.78700000000000003"/>
    <n v="0.83199999999999996"/>
    <n v="0.83399999999999996"/>
    <n v="0.92300000000000004"/>
    <d v="2025-06-16T21:42:25"/>
    <x v="15"/>
  </r>
  <r>
    <x v="190"/>
    <x v="1"/>
    <n v="39"/>
    <x v="210"/>
    <x v="204"/>
    <s v=" "/>
    <s v=" "/>
    <n v="1"/>
    <n v="6"/>
    <n v="1"/>
    <s v="N/A"/>
    <n v="1"/>
    <n v="5"/>
    <s v="NaN"/>
    <n v="0.13500000000000001"/>
    <s v="NaN"/>
    <s v="NaN"/>
    <n v="0"/>
    <n v="0.105"/>
    <s v="NaN"/>
    <s v="NaN"/>
    <s v="NaN"/>
    <s v="NaN"/>
    <s v="Scale-up"/>
    <s v="NaN"/>
    <s v="NaN"/>
    <n v="0.73"/>
    <s v="NaN"/>
    <s v="NaN"/>
    <d v="2025-06-16T18:49:03"/>
    <x v="1"/>
  </r>
  <r>
    <x v="191"/>
    <x v="0"/>
    <n v="1447"/>
    <x v="211"/>
    <x v="205"/>
    <n v="90"/>
    <n v="90"/>
    <n v="55"/>
    <n v="35"/>
    <n v="9"/>
    <n v="81"/>
    <n v="59"/>
    <n v="22"/>
    <n v="3.5000000000000003E-2"/>
    <n v="1.7999999999999999E-2"/>
    <n v="4.0000000000000001E-3"/>
    <n v="7.0999999999999994E-2"/>
    <n v="4.9000000000000002E-2"/>
    <n v="4.5999999999999999E-2"/>
    <n v="1.4490000000000001"/>
    <n v="0.66"/>
    <n v="0.92500000000000004"/>
    <n v="309.85899999999998"/>
    <s v="Catch-up"/>
    <n v="14.085000000000001"/>
    <n v="0.63900000000000001"/>
    <n v="0.64500000000000002"/>
    <n v="0.48199999999999998"/>
    <n v="0.57999999999999996"/>
    <d v="2025-06-16T21:53:59"/>
    <x v="3"/>
  </r>
  <r>
    <x v="192"/>
    <x v="1"/>
    <n v="82"/>
    <x v="212"/>
    <x v="206"/>
    <s v=" "/>
    <s v=" "/>
    <n v="1"/>
    <n v="5"/>
    <n v="1"/>
    <s v="N/A"/>
    <n v="1"/>
    <n v="3"/>
    <s v="NaN"/>
    <n v="4.3999999999999997E-2"/>
    <s v="NaN"/>
    <s v="NaN"/>
    <n v="0"/>
    <n v="4.3999999999999997E-2"/>
    <s v="NaN"/>
    <s v="NaN"/>
    <s v="NaN"/>
    <s v="NaN"/>
    <s v="Scale-up"/>
    <s v="NaN"/>
    <s v="NaN"/>
    <n v="0.95799999999999996"/>
    <s v="NaN"/>
    <s v="NaN"/>
    <d v="2025-06-16T18:49:22"/>
    <x v="1"/>
  </r>
  <r>
    <x v="145"/>
    <x v="0"/>
    <n v="6124"/>
    <x v="213"/>
    <x v="207"/>
    <n v="584"/>
    <n v="584"/>
    <n v="198"/>
    <n v="386"/>
    <n v="20"/>
    <n v="564"/>
    <n v="479"/>
    <n v="85"/>
    <n v="4.1000000000000002E-2"/>
    <n v="0.127"/>
    <n v="8.9999999999999993E-3"/>
    <n v="0.23"/>
    <n v="0.159"/>
    <n v="0.13200000000000001"/>
    <n v="1.4470000000000001"/>
    <n v="0.24399999999999999"/>
    <n v="0.94599999999999995"/>
    <n v="369.565"/>
    <s v="Catch-up"/>
    <n v="4.3479999999999999"/>
    <n v="0.80600000000000005"/>
    <n v="0.65800000000000003"/>
    <n v="0.86699999999999999"/>
    <n v="0.79400000000000004"/>
    <d v="2025-06-17T03:39:08"/>
    <x v="2"/>
  </r>
  <r>
    <x v="193"/>
    <x v="1"/>
    <n v="0"/>
    <x v="214"/>
    <x v="208"/>
    <s v=" "/>
    <s v=" "/>
    <n v="1"/>
    <n v="1"/>
    <n v="1"/>
    <s v="N/A"/>
    <n v="1"/>
    <n v="0"/>
    <s v="NaN"/>
    <s v="NaN"/>
    <s v="NaN"/>
    <s v="NaN"/>
    <n v="0"/>
    <s v="NaN"/>
    <s v="NaN"/>
    <s v="NaN"/>
    <s v="NaN"/>
    <s v="NaN"/>
    <s v="Catch-up"/>
    <s v="NaN"/>
    <s v="NaN"/>
    <s v="NaN"/>
    <s v="NaN"/>
    <s v="NaN"/>
    <d v="2025-06-16T18:49:40"/>
    <x v="1"/>
  </r>
  <r>
    <x v="194"/>
    <x v="0"/>
    <n v="4176"/>
    <x v="215"/>
    <x v="209"/>
    <n v="242"/>
    <n v="242"/>
    <n v="15"/>
    <n v="227"/>
    <n v="53"/>
    <n v="189"/>
    <n v="155"/>
    <n v="34"/>
    <n v="4.0000000000000001E-3"/>
    <n v="5.7000000000000002E-2"/>
    <n v="0.02"/>
    <n v="5.8999999999999997E-2"/>
    <n v="4.1000000000000002E-2"/>
    <n v="4.3999999999999997E-2"/>
    <n v="1.4390000000000001"/>
    <n v="6.6000000000000003E-2"/>
    <n v="0.67200000000000004"/>
    <n v="576.27099999999996"/>
    <s v="Catch-up"/>
    <n v="16.949000000000002"/>
    <n v="0.89800000000000002"/>
    <n v="0.97"/>
    <n v="0.876"/>
    <n v="0.77800000000000002"/>
    <d v="2025-06-16T19:51:05"/>
    <x v="1"/>
  </r>
  <r>
    <x v="195"/>
    <x v="1"/>
    <n v="0"/>
    <x v="216"/>
    <x v="210"/>
    <s v=" "/>
    <s v=" "/>
    <n v="1"/>
    <n v="1"/>
    <n v="1"/>
    <s v="N/A"/>
    <n v="1"/>
    <n v="0"/>
    <s v="NaN"/>
    <s v="NaN"/>
    <s v="NaN"/>
    <s v="NaN"/>
    <n v="0"/>
    <s v="NaN"/>
    <s v="NaN"/>
    <s v="NaN"/>
    <s v="NaN"/>
    <s v="NaN"/>
    <s v="Catch-up"/>
    <s v="NaN"/>
    <s v="NaN"/>
    <s v="NaN"/>
    <s v="NaN"/>
    <s v="NaN"/>
    <d v="2025-06-16T18:49:58"/>
    <x v="1"/>
  </r>
  <r>
    <x v="196"/>
    <x v="1"/>
    <n v="86"/>
    <x v="217"/>
    <x v="211"/>
    <s v=" "/>
    <s v=" "/>
    <n v="5"/>
    <n v="11"/>
    <n v="1"/>
    <s v="N/A"/>
    <n v="15"/>
    <n v="0"/>
    <n v="8.8999999999999996E-2"/>
    <n v="0.124"/>
    <s v="NaN"/>
    <n v="0.184"/>
    <n v="0.21299999999999999"/>
    <n v="0.20100000000000001"/>
    <s v="NaN"/>
    <s v="NaN"/>
    <s v="NaN"/>
    <s v="NaN"/>
    <s v="Scale-up"/>
    <n v="5.4349999999999996"/>
    <n v="0.5"/>
    <n v="0.74099999999999999"/>
    <s v="NaN"/>
    <n v="0.80400000000000005"/>
    <d v="2025-06-16T18:50:17"/>
    <x v="1"/>
  </r>
  <r>
    <x v="197"/>
    <x v="1"/>
    <n v="0"/>
    <x v="218"/>
    <x v="212"/>
    <s v=" "/>
    <s v=" "/>
    <n v="1"/>
    <n v="1"/>
    <n v="1"/>
    <s v="N/A"/>
    <n v="1"/>
    <n v="-1"/>
    <s v="NaN"/>
    <s v="NaN"/>
    <s v="NaN"/>
    <s v="NaN"/>
    <n v="0"/>
    <s v="NaN"/>
    <s v="NaN"/>
    <s v="NaN"/>
    <s v="NaN"/>
    <s v="NaN"/>
    <s v="Scale-up"/>
    <s v="NaN"/>
    <s v="NaN"/>
    <s v="NaN"/>
    <s v="NaN"/>
    <s v="NaN"/>
    <d v="2025-06-16T18:50:37"/>
    <x v="1"/>
  </r>
  <r>
    <x v="198"/>
    <x v="0"/>
    <n v="4175"/>
    <x v="219"/>
    <x v="213"/>
    <n v="162"/>
    <n v="162"/>
    <n v="4"/>
    <n v="158"/>
    <n v="49"/>
    <n v="113"/>
    <n v="98"/>
    <n v="15"/>
    <n v="7.0000000000000001E-3"/>
    <n v="4.2999999999999997E-2"/>
    <n v="0.02"/>
    <n v="4.2999999999999997E-2"/>
    <n v="0.03"/>
    <n v="2.8000000000000001E-2"/>
    <n v="1.4330000000000001"/>
    <n v="0.14000000000000001"/>
    <n v="0.6"/>
    <n v="348.83699999999999"/>
    <s v="Catch-up"/>
    <n v="23.256"/>
    <n v="0.97799999999999998"/>
    <n v="0.96499999999999997"/>
    <n v="0.83599999999999997"/>
    <n v="0.77200000000000002"/>
    <d v="2025-06-16T19:14:55"/>
    <x v="1"/>
  </r>
  <r>
    <x v="199"/>
    <x v="1"/>
    <n v="99"/>
    <x v="220"/>
    <x v="214"/>
    <s v=" "/>
    <s v=" "/>
    <n v="14"/>
    <n v="120"/>
    <n v="21"/>
    <s v="N/A"/>
    <n v="93"/>
    <n v="19"/>
    <n v="0.13400000000000001"/>
    <n v="1.214"/>
    <n v="0.21099999999999999"/>
    <n v="1.06"/>
    <s v="1.1369999999999998"/>
    <n v="1.1399999999999999"/>
    <n v="0.93200000000000005"/>
    <n v="9.9000000000000005E-2"/>
    <n v="0.84299999999999997"/>
    <n v="668.86800000000005"/>
    <s v="Scale-up"/>
    <n v="0.94299999999999995"/>
    <n v="0.98"/>
    <n v="0.98699999999999999"/>
    <n v="0.96299999999999997"/>
    <n v="0.98199999999999998"/>
    <d v="2025-06-16T18:51:03"/>
    <x v="1"/>
  </r>
  <r>
    <x v="95"/>
    <x v="1"/>
    <n v="63"/>
    <x v="221"/>
    <x v="101"/>
    <s v=" "/>
    <s v=" "/>
    <n v="1"/>
    <n v="5"/>
    <n v="3"/>
    <s v="N/A"/>
    <n v="5"/>
    <n v="-1"/>
    <s v="NaN"/>
    <n v="0.09"/>
    <n v="7.0999999999999994E-2"/>
    <n v="0.05"/>
    <s v="0.019000000000000003"/>
    <n v="0.06"/>
    <s v="NaN"/>
    <s v="NaN"/>
    <s v="NaN"/>
    <s v="NaN"/>
    <s v="Catch-up"/>
    <n v="20"/>
    <s v="NaN"/>
    <n v="0.877"/>
    <n v="0.75"/>
    <n v="0.89800000000000002"/>
    <d v="2025-06-16T18:51:23"/>
    <x v="1"/>
  </r>
  <r>
    <x v="200"/>
    <x v="1"/>
    <n v="0"/>
    <x v="222"/>
    <x v="215"/>
    <s v=" "/>
    <s v=" "/>
    <n v="1"/>
    <n v="1"/>
    <n v="1"/>
    <s v="N/A"/>
    <n v="1"/>
    <n v="0"/>
    <s v="NaN"/>
    <s v="NaN"/>
    <s v="NaN"/>
    <s v="NaN"/>
    <n v="0"/>
    <s v="NaN"/>
    <s v="NaN"/>
    <s v="NaN"/>
    <s v="NaN"/>
    <s v="NaN"/>
    <s v="Scale-up"/>
    <s v="NaN"/>
    <s v="NaN"/>
    <s v="NaN"/>
    <s v="NaN"/>
    <s v="NaN"/>
    <d v="2025-06-16T18:51:41"/>
    <x v="1"/>
  </r>
  <r>
    <x v="201"/>
    <x v="0"/>
    <n v="4477"/>
    <x v="223"/>
    <x v="216"/>
    <n v="244"/>
    <n v="244"/>
    <n v="44"/>
    <n v="200"/>
    <n v="20"/>
    <n v="224"/>
    <n v="163"/>
    <n v="61"/>
    <n v="1.4E-2"/>
    <n v="5.8000000000000003E-2"/>
    <n v="1.0999999999999999E-2"/>
    <n v="8.6999999999999994E-2"/>
    <n v="6.0999999999999999E-2"/>
    <n v="6.6000000000000003E-2"/>
    <n v="1.4259999999999999"/>
    <n v="0.19400000000000001"/>
    <n v="0.84699999999999998"/>
    <n v="701.149"/>
    <s v="Catch-up"/>
    <n v="11.494"/>
    <n v="0.86399999999999999"/>
    <n v="0.84199999999999997"/>
    <n v="0.79400000000000004"/>
    <n v="0.92400000000000004"/>
    <d v="2025-06-17T02:48:59"/>
    <x v="2"/>
  </r>
  <r>
    <x v="202"/>
    <x v="1"/>
    <n v="96"/>
    <x v="224"/>
    <x v="217"/>
    <s v=" "/>
    <s v=" "/>
    <n v="6"/>
    <n v="1"/>
    <n v="1"/>
    <s v="N/A"/>
    <n v="20"/>
    <n v="-13"/>
    <n v="4.7E-2"/>
    <n v="0"/>
    <s v="NaN"/>
    <n v="0.30599999999999999"/>
    <n v="4.7E-2"/>
    <n v="4.7E-2"/>
    <s v="NaN"/>
    <s v="NaN"/>
    <s v="NaN"/>
    <s v="NaN"/>
    <s v="Scale-up"/>
    <n v="3.2679999999999998"/>
    <n v="0.65800000000000003"/>
    <n v="0"/>
    <s v="NaN"/>
    <n v="0.76400000000000001"/>
    <d v="2025-06-16T18:51:59"/>
    <x v="1"/>
  </r>
  <r>
    <x v="191"/>
    <x v="0"/>
    <n v="4231"/>
    <x v="225"/>
    <x v="218"/>
    <n v="89"/>
    <n v="89"/>
    <n v="54"/>
    <n v="35"/>
    <n v="13"/>
    <n v="76"/>
    <n v="59"/>
    <n v="17"/>
    <n v="3.4000000000000002E-2"/>
    <n v="1.7999999999999999E-2"/>
    <n v="2E-3"/>
    <n v="7.0999999999999994E-2"/>
    <n v="0.05"/>
    <n v="1.7000000000000001E-2"/>
    <n v="1.42"/>
    <n v="0.65400000000000003"/>
    <n v="0.96199999999999997"/>
    <n v="239.43700000000001"/>
    <s v="Catch-up"/>
    <n v="14.085000000000001"/>
    <n v="0.63800000000000001"/>
    <n v="0.64500000000000002"/>
    <n v="0.74299999999999999"/>
    <n v="0.57999999999999996"/>
    <d v="2025-06-17T06:49:41"/>
    <x v="10"/>
  </r>
  <r>
    <x v="203"/>
    <x v="1"/>
    <n v="2"/>
    <x v="226"/>
    <x v="219"/>
    <s v=" "/>
    <s v=" "/>
    <n v="1"/>
    <n v="1"/>
    <n v="2"/>
    <s v="N/A"/>
    <n v="1"/>
    <n v="-1"/>
    <s v="NaN"/>
    <s v="NaN"/>
    <s v="NaN"/>
    <s v="NaN"/>
    <n v="0"/>
    <n v="0.16700000000000001"/>
    <s v="NaN"/>
    <s v="NaN"/>
    <s v="NaN"/>
    <s v="NaN"/>
    <s v="Scale-up"/>
    <s v="NaN"/>
    <s v="NaN"/>
    <s v="NaN"/>
    <s v="NaN"/>
    <s v="NaN"/>
    <d v="2025-06-16T18:52:18"/>
    <x v="1"/>
  </r>
  <r>
    <x v="204"/>
    <x v="0"/>
    <n v="1674"/>
    <x v="227"/>
    <x v="220"/>
    <n v="92"/>
    <n v="92"/>
    <n v="69"/>
    <n v="23"/>
    <n v="19"/>
    <n v="73"/>
    <n v="65"/>
    <n v="8"/>
    <n v="7.5999999999999998E-2"/>
    <n v="1.6E-2"/>
    <n v="0.03"/>
    <n v="8.7999999999999995E-2"/>
    <n v="6.2E-2"/>
    <n v="6.4000000000000001E-2"/>
    <n v="1.419"/>
    <n v="0.82599999999999996"/>
    <n v="0.67400000000000004"/>
    <n v="90.909000000000006"/>
    <s v="Catch-up"/>
    <n v="11.364000000000001"/>
    <n v="0.73699999999999999"/>
    <n v="0.88600000000000001"/>
    <n v="0.54300000000000004"/>
    <n v="0.70199999999999996"/>
    <d v="2025-06-16T22:55:32"/>
    <x v="3"/>
  </r>
  <r>
    <x v="205"/>
    <x v="1"/>
    <n v="92"/>
    <x v="228"/>
    <x v="221"/>
    <s v=" "/>
    <s v=" "/>
    <n v="1"/>
    <n v="3"/>
    <n v="1"/>
    <s v="N/A"/>
    <n v="7"/>
    <n v="-4"/>
    <s v="NaN"/>
    <n v="1.9E-2"/>
    <s v="NaN"/>
    <n v="4.9000000000000002E-2"/>
    <n v="0"/>
    <n v="2.5999999999999999E-2"/>
    <s v="NaN"/>
    <s v="NaN"/>
    <s v="NaN"/>
    <s v="NaN"/>
    <s v="Scale-up"/>
    <n v="20.408000000000001"/>
    <s v="NaN"/>
    <n v="0.89600000000000002"/>
    <s v="NaN"/>
    <n v="0.51600000000000001"/>
    <d v="2025-06-16T18:52:37"/>
    <x v="1"/>
  </r>
  <r>
    <x v="206"/>
    <x v="0"/>
    <n v="4095"/>
    <x v="229"/>
    <x v="222"/>
    <n v="720"/>
    <n v="720"/>
    <n v="370"/>
    <n v="350"/>
    <n v="135"/>
    <n v="585"/>
    <n v="531"/>
    <n v="54"/>
    <n v="0.26100000000000001"/>
    <n v="0.15"/>
    <n v="9.7000000000000003E-2"/>
    <n v="0.44500000000000001"/>
    <n v="0.314"/>
    <n v="0.29899999999999999"/>
    <n v="1.417"/>
    <n v="0.63500000000000001"/>
    <n v="0.76400000000000001"/>
    <n v="121.348"/>
    <s v="Catch-up"/>
    <n v="2.2469999999999999"/>
    <n v="0.72899999999999998"/>
    <n v="0.77"/>
    <n v="0.86799999999999999"/>
    <n v="0.755"/>
    <d v="2025-06-17T05:59:47"/>
    <x v="10"/>
  </r>
  <r>
    <x v="207"/>
    <x v="1"/>
    <n v="99"/>
    <x v="230"/>
    <x v="223"/>
    <s v=" "/>
    <s v=" "/>
    <n v="17"/>
    <n v="183"/>
    <n v="32"/>
    <s v="N/A"/>
    <n v="110"/>
    <n v="57"/>
    <n v="0.16300000000000001"/>
    <n v="1.98"/>
    <n v="0.28799999999999998"/>
    <n v="1.1879999999999999"/>
    <s v="1.8549999999999998"/>
    <n v="1.863"/>
    <n v="0.64"/>
    <n v="7.5999999999999998E-2"/>
    <n v="0.86599999999999999"/>
    <n v="237.374"/>
    <s v="Scale-up"/>
    <n v="0.84199999999999997"/>
    <n v="0.96899999999999997"/>
    <n v="0.98299999999999998"/>
    <n v="0.95899999999999996"/>
    <n v="0.98199999999999998"/>
    <d v="2025-06-16T18:53:02"/>
    <x v="1"/>
  </r>
  <r>
    <x v="166"/>
    <x v="0"/>
    <n v="7186"/>
    <x v="231"/>
    <x v="224"/>
    <n v="570"/>
    <n v="570"/>
    <n v="31"/>
    <n v="539"/>
    <n v="160"/>
    <n v="410"/>
    <n v="383"/>
    <n v="27"/>
    <n v="5.0000000000000001E-3"/>
    <n v="7.3999999999999996E-2"/>
    <n v="3.3000000000000002E-2"/>
    <n v="6.5000000000000002E-2"/>
    <n v="4.5999999999999999E-2"/>
    <n v="4.8000000000000001E-2"/>
    <n v="1.413"/>
    <n v="6.3E-2"/>
    <n v="0.58199999999999996"/>
    <n v="415.38499999999999"/>
    <s v="Catch-up"/>
    <n v="15.385"/>
    <n v="0.9"/>
    <n v="0.97199999999999998"/>
    <n v="0.89100000000000001"/>
    <n v="0.91400000000000003"/>
    <d v="2025-06-17T03:42:16"/>
    <x v="2"/>
  </r>
  <r>
    <x v="208"/>
    <x v="1"/>
    <n v="6"/>
    <x v="232"/>
    <x v="225"/>
    <s v=" "/>
    <s v=" "/>
    <n v="1"/>
    <n v="2"/>
    <n v="1"/>
    <s v="N/A"/>
    <n v="1"/>
    <n v="1"/>
    <s v="NaN"/>
    <n v="0.14299999999999999"/>
    <s v="NaN"/>
    <s v="NaN"/>
    <n v="0"/>
    <n v="0.14299999999999999"/>
    <s v="NaN"/>
    <s v="NaN"/>
    <s v="NaN"/>
    <s v="NaN"/>
    <s v="Scale-up"/>
    <s v="NaN"/>
    <s v="NaN"/>
    <n v="1"/>
    <s v="NaN"/>
    <s v="NaN"/>
    <d v="2025-06-16T18:53:19"/>
    <x v="1"/>
  </r>
  <r>
    <x v="209"/>
    <x v="0"/>
    <n v="1505"/>
    <x v="233"/>
    <x v="226"/>
    <n v="62"/>
    <n v="62"/>
    <n v="27"/>
    <n v="35"/>
    <n v="3"/>
    <n v="59"/>
    <n v="54"/>
    <n v="5"/>
    <n v="1.4E-2"/>
    <n v="2.3E-2"/>
    <n v="1.4999999999999999E-2"/>
    <n v="3.1E-2"/>
    <n v="2.1999999999999999E-2"/>
    <n v="3.5000000000000003E-2"/>
    <n v="1.409"/>
    <n v="0.378"/>
    <n v="0.59499999999999997"/>
    <n v="161.29"/>
    <s v="Catch-up"/>
    <n v="32.258000000000003"/>
    <n v="0.77400000000000002"/>
    <n v="0.78100000000000003"/>
    <n v="0.91100000000000003"/>
    <n v="0.81"/>
    <d v="2025-06-16T21:46:29"/>
    <x v="15"/>
  </r>
  <r>
    <x v="140"/>
    <x v="1"/>
    <n v="99"/>
    <x v="234"/>
    <x v="151"/>
    <s v=" "/>
    <s v=" "/>
    <n v="4"/>
    <n v="36"/>
    <n v="4"/>
    <s v="N/A"/>
    <n v="32"/>
    <n v="5"/>
    <n v="4.2000000000000003E-2"/>
    <n v="0.36499999999999999"/>
    <n v="0.23599999999999999"/>
    <n v="0.374"/>
    <s v="0.17099999999999999"/>
    <n v="0.35799999999999998"/>
    <n v="2.1869999999999998"/>
    <n v="0.10299999999999999"/>
    <n v="0.42"/>
    <n v="251.33699999999999"/>
    <s v="Catch-up"/>
    <n v="2.6739999999999999"/>
    <n v="0.91500000000000004"/>
    <n v="0.93600000000000005"/>
    <n v="0.96899999999999997"/>
    <n v="0.86199999999999999"/>
    <d v="2025-06-16T18:53:44"/>
    <x v="1"/>
  </r>
  <r>
    <x v="210"/>
    <x v="0"/>
    <n v="2778"/>
    <x v="235"/>
    <x v="227"/>
    <n v="50"/>
    <n v="50"/>
    <n v="9"/>
    <n v="41"/>
    <n v="8"/>
    <n v="42"/>
    <n v="35"/>
    <n v="7"/>
    <n v="3.0000000000000001E-3"/>
    <n v="1.7000000000000001E-2"/>
    <n v="5.0000000000000001E-3"/>
    <n v="2.1000000000000001E-2"/>
    <n v="1.4999999999999999E-2"/>
    <n v="1.4999999999999999E-2"/>
    <n v="1.4"/>
    <n v="0.15"/>
    <n v="0.75"/>
    <n v="333.33300000000003"/>
    <s v="Catch-up"/>
    <n v="47.619"/>
    <n v="0.80700000000000005"/>
    <n v="0.93200000000000005"/>
    <n v="0.76400000000000001"/>
    <n v="0.89200000000000002"/>
    <d v="2025-06-16T21:13:13"/>
    <x v="0"/>
  </r>
  <r>
    <x v="211"/>
    <x v="1"/>
    <n v="98"/>
    <x v="236"/>
    <x v="228"/>
    <s v=" "/>
    <s v=" "/>
    <n v="4"/>
    <n v="43"/>
    <n v="13"/>
    <s v="N/A"/>
    <n v="20"/>
    <n v="13"/>
    <n v="0.05"/>
    <n v="0.38100000000000001"/>
    <n v="0.154"/>
    <n v="0.23699999999999999"/>
    <n v="0.27700000000000002"/>
    <n v="0.27300000000000002"/>
    <n v="0.85599999999999998"/>
    <n v="0.11600000000000001"/>
    <n v="0.64300000000000002"/>
    <n v="1126.5820000000001"/>
    <s v="Scale-up"/>
    <n v="4.2190000000000003"/>
    <n v="0.93899999999999995"/>
    <n v="0.98099999999999998"/>
    <n v="0.90300000000000002"/>
    <n v="0.97399999999999998"/>
    <d v="2025-06-16T18:54:09"/>
    <x v="1"/>
  </r>
  <r>
    <x v="176"/>
    <x v="0"/>
    <n v="7580"/>
    <x v="237"/>
    <x v="229"/>
    <n v="195"/>
    <n v="195"/>
    <n v="2"/>
    <n v="193"/>
    <n v="37"/>
    <n v="158"/>
    <n v="131"/>
    <n v="27"/>
    <n v="1E-3"/>
    <n v="3.1E-2"/>
    <n v="1.2E-2"/>
    <n v="2.8000000000000001E-2"/>
    <n v="0.02"/>
    <n v="2.3E-2"/>
    <n v="1.4"/>
    <n v="3.1E-2"/>
    <n v="0.625"/>
    <n v="964.28599999999994"/>
    <s v="Catch-up"/>
    <n v="35.713999999999999"/>
    <n v="1"/>
    <n v="0.89900000000000002"/>
    <n v="0.61499999999999999"/>
    <n v="0.70099999999999996"/>
    <d v="2025-06-17T03:40:24"/>
    <x v="2"/>
  </r>
  <r>
    <x v="212"/>
    <x v="1"/>
    <n v="99"/>
    <x v="238"/>
    <x v="230"/>
    <s v=" "/>
    <s v=" "/>
    <n v="23"/>
    <n v="37"/>
    <n v="13"/>
    <s v="N/A"/>
    <n v="73"/>
    <n v="-27"/>
    <n v="0.32400000000000001"/>
    <n v="0.38800000000000001"/>
    <n v="0.14499999999999999"/>
    <n v="0.80300000000000005"/>
    <n v="0.56699999999999995"/>
    <n v="0.55800000000000005"/>
    <n v="1.4159999999999999"/>
    <n v="0.45500000000000002"/>
    <n v="0.79600000000000004"/>
    <n v="366.12700000000001"/>
    <s v="Catch-up"/>
    <n v="1.2450000000000001"/>
    <n v="0.95699999999999996"/>
    <n v="0.94399999999999995"/>
    <n v="0.79"/>
    <n v="0.93600000000000005"/>
    <d v="2025-06-16T18:54:35"/>
    <x v="1"/>
  </r>
  <r>
    <x v="193"/>
    <x v="0"/>
    <n v="2678"/>
    <x v="239"/>
    <x v="231"/>
    <n v="159"/>
    <n v="159"/>
    <n v="37"/>
    <n v="122"/>
    <n v="6"/>
    <n v="153"/>
    <n v="112"/>
    <n v="41"/>
    <n v="4.8000000000000001E-2"/>
    <n v="0.06"/>
    <n v="1.7000000000000001E-2"/>
    <n v="0.127"/>
    <n v="9.0999999999999998E-2"/>
    <n v="0.08"/>
    <n v="1.3959999999999999"/>
    <n v="0.44400000000000001"/>
    <n v="0.84299999999999997"/>
    <n v="322.83499999999998"/>
    <s v="Catch-up"/>
    <n v="7.8739999999999997"/>
    <n v="0.88100000000000001"/>
    <n v="0.70199999999999996"/>
    <n v="0.86499999999999999"/>
    <n v="0.84499999999999997"/>
    <d v="2025-06-17T01:58:42"/>
    <x v="2"/>
  </r>
  <r>
    <x v="213"/>
    <x v="1"/>
    <n v="0"/>
    <x v="240"/>
    <x v="232"/>
    <s v=" "/>
    <s v=" "/>
    <n v="1"/>
    <n v="1"/>
    <n v="1"/>
    <s v="N/A"/>
    <n v="1"/>
    <n v="0"/>
    <s v="NaN"/>
    <s v="NaN"/>
    <s v="NaN"/>
    <s v="NaN"/>
    <n v="0"/>
    <s v="NaN"/>
    <s v="NaN"/>
    <s v="NaN"/>
    <s v="NaN"/>
    <s v="NaN"/>
    <s v="Scale-up"/>
    <s v="NaN"/>
    <s v="NaN"/>
    <s v="NaN"/>
    <s v="NaN"/>
    <s v="NaN"/>
    <d v="2025-06-16T18:54:53"/>
    <x v="1"/>
  </r>
  <r>
    <x v="214"/>
    <x v="0"/>
    <n v="5677"/>
    <x v="241"/>
    <x v="233"/>
    <n v="837"/>
    <n v="837"/>
    <n v="0"/>
    <n v="837"/>
    <n v="34"/>
    <n v="803"/>
    <n v="377"/>
    <n v="426"/>
    <n v="0"/>
    <n v="0.48099999999999998"/>
    <n v="5.2999999999999999E-2"/>
    <n v="0.59299999999999997"/>
    <n v="0.42799999999999999"/>
    <n v="0.45800000000000002"/>
    <n v="1.3859999999999999"/>
    <n v="0"/>
    <n v="0.89"/>
    <n v="718.38099999999997"/>
    <s v="Catch-up"/>
    <n v="1.6859999999999999"/>
    <n v="0"/>
    <n v="0.81699999999999995"/>
    <n v="0.91600000000000004"/>
    <n v="0.95699999999999996"/>
    <d v="2025-06-17T04:34:47"/>
    <x v="12"/>
  </r>
  <r>
    <x v="215"/>
    <x v="1"/>
    <n v="100"/>
    <x v="242"/>
    <x v="234"/>
    <s v=" "/>
    <s v=" "/>
    <n v="18"/>
    <n v="84"/>
    <n v="9"/>
    <s v="N/A"/>
    <n v="79"/>
    <n v="15"/>
    <n v="0.16200000000000001"/>
    <n v="0.79600000000000004"/>
    <n v="5.3999999999999999E-2"/>
    <n v="0.64700000000000002"/>
    <n v="0.90400000000000003"/>
    <n v="0.93700000000000006"/>
    <n v="0.71599999999999997"/>
    <n v="0.16900000000000001"/>
    <n v="0.94399999999999995"/>
    <n v="148.37700000000001"/>
    <s v="Scale-up"/>
    <n v="1.546"/>
    <n v="0.94299999999999995"/>
    <n v="0.96499999999999997"/>
    <n v="0.81100000000000005"/>
    <n v="0.95599999999999996"/>
    <d v="2025-06-16T18:55:18"/>
    <x v="1"/>
  </r>
  <r>
    <x v="95"/>
    <x v="0"/>
    <n v="7188"/>
    <x v="243"/>
    <x v="235"/>
    <n v="383"/>
    <n v="383"/>
    <n v="29"/>
    <n v="354"/>
    <n v="73"/>
    <n v="310"/>
    <n v="282"/>
    <n v="28"/>
    <n v="5.0000000000000001E-3"/>
    <n v="5.2999999999999999E-2"/>
    <n v="1.6E-2"/>
    <n v="5.8000000000000003E-2"/>
    <n v="4.2000000000000003E-2"/>
    <n v="4.3999999999999997E-2"/>
    <n v="1.381"/>
    <n v="8.5999999999999993E-2"/>
    <n v="0.72399999999999998"/>
    <n v="482.75900000000001"/>
    <s v="Catch-up"/>
    <n v="17.241"/>
    <n v="0.93799999999999994"/>
    <n v="0.995"/>
    <n v="0.92800000000000005"/>
    <n v="0.92500000000000004"/>
    <d v="2025-06-17T02:02:18"/>
    <x v="2"/>
  </r>
  <r>
    <x v="216"/>
    <x v="1"/>
    <n v="42"/>
    <x v="244"/>
    <x v="236"/>
    <s v=" "/>
    <s v=" "/>
    <n v="1"/>
    <n v="2"/>
    <n v="1"/>
    <s v="N/A"/>
    <n v="2"/>
    <n v="1"/>
    <s v="NaN"/>
    <n v="0.16700000000000001"/>
    <s v="NaN"/>
    <n v="2.5999999999999999E-2"/>
    <n v="0"/>
    <n v="0.16700000000000001"/>
    <s v="NaN"/>
    <s v="NaN"/>
    <s v="NaN"/>
    <s v="NaN"/>
    <s v="Start-up"/>
    <n v="38.462000000000003"/>
    <s v="NaN"/>
    <n v="1"/>
    <s v="NaN"/>
    <n v="1"/>
    <d v="2025-06-16T18:55:36"/>
    <x v="1"/>
  </r>
  <r>
    <x v="64"/>
    <x v="0"/>
    <n v="2560"/>
    <x v="245"/>
    <x v="68"/>
    <n v="337"/>
    <n v="337"/>
    <n v="100"/>
    <n v="237"/>
    <n v="12"/>
    <n v="325"/>
    <n v="230"/>
    <n v="95"/>
    <n v="7.8E-2"/>
    <n v="0.219"/>
    <n v="4.0000000000000001E-3"/>
    <n v="0.40400000000000003"/>
    <n v="0.29299999999999998"/>
    <n v="0.251"/>
    <n v="1.379"/>
    <n v="0.26300000000000001"/>
    <n v="0.98699999999999999"/>
    <n v="235.149"/>
    <s v="Catch-up"/>
    <n v="2.4750000000000001"/>
    <n v="0.69599999999999995"/>
    <n v="0.58799999999999997"/>
    <n v="0.56999999999999995"/>
    <n v="0.93"/>
    <d v="2025-06-16T18:21:50"/>
    <x v="1"/>
  </r>
  <r>
    <x v="217"/>
    <x v="1"/>
    <n v="97"/>
    <x v="246"/>
    <x v="237"/>
    <s v=" "/>
    <s v=" "/>
    <n v="1"/>
    <n v="8"/>
    <n v="1"/>
    <s v="N/A"/>
    <n v="7"/>
    <n v="1"/>
    <s v="NaN"/>
    <n v="0.124"/>
    <s v="NaN"/>
    <n v="6.5000000000000002E-2"/>
    <n v="0"/>
    <n v="9.5000000000000001E-2"/>
    <s v="NaN"/>
    <s v="NaN"/>
    <s v="NaN"/>
    <s v="NaN"/>
    <s v="Scale-up"/>
    <n v="15.385"/>
    <s v="NaN"/>
    <n v="0.877"/>
    <s v="NaN"/>
    <n v="0.84"/>
    <d v="2025-06-16T18:55:59"/>
    <x v="1"/>
  </r>
  <r>
    <x v="218"/>
    <x v="0"/>
    <n v="122"/>
    <x v="247"/>
    <x v="238"/>
    <n v="312"/>
    <n v="312"/>
    <n v="165"/>
    <n v="147"/>
    <n v="77"/>
    <n v="235"/>
    <n v="211"/>
    <n v="24"/>
    <n v="1.7190000000000001"/>
    <n v="1.3029999999999999"/>
    <n v="1.2589999999999999"/>
    <n v="2.4239999999999999"/>
    <n v="1.7629999999999999"/>
    <n v="2.161"/>
    <n v="1.375"/>
    <n v="0.56899999999999995"/>
    <n v="0.58299999999999996"/>
    <n v="9.9009999999999998"/>
    <s v="Plan-up"/>
    <n v="0.41299999999999998"/>
    <n v="0.81499999999999995"/>
    <n v="0.43"/>
    <n v="0.83799999999999997"/>
    <n v="0.81299999999999994"/>
    <d v="2025-06-17T06:44:00"/>
    <x v="10"/>
  </r>
  <r>
    <x v="219"/>
    <x v="1"/>
    <n v="94"/>
    <x v="248"/>
    <x v="239"/>
    <s v=" "/>
    <s v=" "/>
    <n v="19"/>
    <n v="45"/>
    <n v="5"/>
    <s v="N/A"/>
    <n v="48"/>
    <n v="10"/>
    <n v="0.20499999999999999"/>
    <n v="0.48599999999999999"/>
    <n v="8.7999999999999995E-2"/>
    <n v="0.48299999999999998"/>
    <n v="0.60299999999999998"/>
    <n v="0.626"/>
    <n v="0.80100000000000005"/>
    <n v="0.29699999999999999"/>
    <n v="0.873"/>
    <n v="39.337000000000003"/>
    <s v="Scale-up"/>
    <n v="2.0699999999999998"/>
    <n v="0.96299999999999997"/>
    <n v="0.96499999999999997"/>
    <n v="0.75"/>
    <n v="0.98199999999999998"/>
    <d v="2025-06-16T18:56:23"/>
    <x v="1"/>
  </r>
  <r>
    <x v="220"/>
    <x v="1"/>
    <n v="70"/>
    <x v="249"/>
    <x v="240"/>
    <s v=" "/>
    <s v=" "/>
    <n v="1"/>
    <n v="1"/>
    <n v="1"/>
    <s v="N/A"/>
    <n v="1"/>
    <n v="1"/>
    <s v="NaN"/>
    <s v="NaN"/>
    <s v="NaN"/>
    <s v="NaN"/>
    <n v="0"/>
    <s v="NaN"/>
    <s v="NaN"/>
    <s v="NaN"/>
    <s v="NaN"/>
    <s v="NaN"/>
    <s v="Scale-up"/>
    <s v="NaN"/>
    <s v="NaN"/>
    <s v="NaN"/>
    <s v="NaN"/>
    <s v="NaN"/>
    <d v="2025-06-16T18:56:42"/>
    <x v="1"/>
  </r>
  <r>
    <x v="221"/>
    <x v="1"/>
    <n v="86"/>
    <x v="250"/>
    <x v="241"/>
    <s v=" "/>
    <s v=" "/>
    <n v="1"/>
    <n v="2"/>
    <n v="1"/>
    <s v="N/A"/>
    <n v="1"/>
    <n v="1"/>
    <s v="NaN"/>
    <n v="1.0999999999999999E-2"/>
    <s v="NaN"/>
    <s v="NaN"/>
    <n v="0"/>
    <n v="1.0999999999999999E-2"/>
    <s v="NaN"/>
    <s v="NaN"/>
    <s v="NaN"/>
    <s v="NaN"/>
    <s v="Catch-up"/>
    <s v="NaN"/>
    <s v="NaN"/>
    <n v="1"/>
    <s v="NaN"/>
    <s v="NaN"/>
    <d v="2025-06-16T18:57:00"/>
    <x v="1"/>
  </r>
  <r>
    <x v="181"/>
    <x v="0"/>
    <n v="7537"/>
    <x v="251"/>
    <x v="242"/>
    <n v="727"/>
    <n v="727"/>
    <n v="107"/>
    <n v="620"/>
    <n v="185"/>
    <n v="542"/>
    <n v="454"/>
    <n v="88"/>
    <n v="1.7999999999999999E-2"/>
    <n v="8.5000000000000006E-2"/>
    <n v="4.1000000000000002E-2"/>
    <n v="8.5000000000000006E-2"/>
    <n v="6.2E-2"/>
    <n v="6.6000000000000003E-2"/>
    <n v="1.371"/>
    <n v="0.17499999999999999"/>
    <n v="0.60199999999999998"/>
    <n v="1035.2940000000001"/>
    <s v="Catch-up"/>
    <n v="11.765000000000001"/>
    <n v="0.98899999999999999"/>
    <n v="0.98399999999999999"/>
    <n v="0.94199999999999995"/>
    <n v="0.93"/>
    <d v="2025-06-17T03:50:03"/>
    <x v="2"/>
  </r>
  <r>
    <x v="222"/>
    <x v="1"/>
    <n v="69"/>
    <x v="252"/>
    <x v="243"/>
    <s v=" "/>
    <s v=" "/>
    <n v="1"/>
    <n v="13"/>
    <n v="4"/>
    <s v="N/A"/>
    <n v="10"/>
    <n v="-1"/>
    <s v="NaN"/>
    <n v="0.16400000000000001"/>
    <n v="4.1000000000000002E-2"/>
    <n v="0.16500000000000001"/>
    <n v="0.123"/>
    <n v="0.127"/>
    <s v="NaN"/>
    <s v="NaN"/>
    <s v="NaN"/>
    <s v="NaN"/>
    <s v="Scale-up"/>
    <n v="6.0609999999999999"/>
    <s v="NaN"/>
    <n v="0.90200000000000002"/>
    <n v="0.90600000000000003"/>
    <n v="0.83599999999999997"/>
    <d v="2025-06-16T18:57:19"/>
    <x v="1"/>
  </r>
  <r>
    <x v="223"/>
    <x v="0"/>
    <n v="1104"/>
    <x v="253"/>
    <x v="244"/>
    <n v="102"/>
    <n v="102"/>
    <n v="17"/>
    <n v="85"/>
    <n v="6"/>
    <n v="96"/>
    <n v="80"/>
    <n v="16"/>
    <n v="1.4E-2"/>
    <n v="7.3999999999999996E-2"/>
    <n v="4.2000000000000003E-2"/>
    <n v="6.3E-2"/>
    <n v="4.5999999999999999E-2"/>
    <n v="8.6999999999999994E-2"/>
    <n v="1.37"/>
    <n v="0.159"/>
    <n v="0.52300000000000002"/>
    <n v="253.96799999999999"/>
    <s v="Catch-up"/>
    <n v="15.872999999999999"/>
    <n v="0.91100000000000003"/>
    <n v="0.93"/>
    <n v="0.56399999999999995"/>
    <n v="0.81799999999999995"/>
    <d v="2025-06-16T19:48:05"/>
    <x v="1"/>
  </r>
  <r>
    <x v="224"/>
    <x v="1"/>
    <n v="99"/>
    <x v="254"/>
    <x v="245"/>
    <s v=" "/>
    <s v=" "/>
    <n v="26"/>
    <n v="140"/>
    <n v="23"/>
    <s v="N/A"/>
    <n v="121"/>
    <n v="23"/>
    <n v="0.28599999999999998"/>
    <n v="1.5369999999999999"/>
    <n v="0.19700000000000001"/>
    <n v="1.349"/>
    <n v="1.6259999999999999"/>
    <n v="1.5720000000000001"/>
    <n v="0.83"/>
    <n v="0.157"/>
    <n v="0.89200000000000002"/>
    <n v="601.18600000000004"/>
    <s v="Scale-up"/>
    <n v="0.74099999999999999"/>
    <n v="0.94199999999999995"/>
    <n v="0.97099999999999997"/>
    <n v="0.73799999999999999"/>
    <n v="0.98699999999999999"/>
    <d v="2025-06-16T18:57:47"/>
    <x v="1"/>
  </r>
  <r>
    <x v="117"/>
    <x v="0"/>
    <n v="1613"/>
    <x v="255"/>
    <x v="246"/>
    <n v="36"/>
    <n v="36"/>
    <n v="15"/>
    <n v="21"/>
    <n v="1"/>
    <n v="35"/>
    <n v="22"/>
    <n v="13"/>
    <n v="1.4999999999999999E-2"/>
    <n v="1.6E-2"/>
    <n v="0"/>
    <n v="4.2000000000000003E-2"/>
    <n v="3.1E-2"/>
    <n v="2.7E-2"/>
    <n v="1.355"/>
    <n v="0.48399999999999999"/>
    <n v="1"/>
    <n v="309.524"/>
    <s v="Catch-up"/>
    <n v="23.81"/>
    <n v="0.88400000000000001"/>
    <n v="0.73599999999999999"/>
    <n v="0"/>
    <n v="0.80800000000000005"/>
    <d v="2025-06-16T19:00:59"/>
    <x v="1"/>
  </r>
  <r>
    <x v="225"/>
    <x v="1"/>
    <n v="92"/>
    <x v="256"/>
    <x v="247"/>
    <s v=" "/>
    <s v=" "/>
    <n v="2"/>
    <n v="19"/>
    <n v="16"/>
    <s v="N/A"/>
    <n v="22"/>
    <n v="-18"/>
    <n v="0.2"/>
    <n v="0.20100000000000001"/>
    <n v="0.42499999999999999"/>
    <n v="0.33900000000000002"/>
    <n v="-2.39999999999999E-2"/>
    <n v="-1.4999999999999999E-2"/>
    <n v="-14.125"/>
    <n v="0.499"/>
    <n v="-0.06"/>
    <n v="292.03500000000003"/>
    <s v="Scale-up"/>
    <n v="2.95"/>
    <n v="1"/>
    <n v="0.95499999999999996"/>
    <n v="0.46700000000000003"/>
    <n v="0.81599999999999995"/>
    <d v="2025-06-16T18:58:12"/>
    <x v="1"/>
  </r>
  <r>
    <x v="226"/>
    <x v="0"/>
    <n v="2147"/>
    <x v="257"/>
    <x v="248"/>
    <n v="110"/>
    <n v="110"/>
    <n v="17"/>
    <n v="93"/>
    <n v="12"/>
    <n v="98"/>
    <n v="62"/>
    <n v="36"/>
    <n v="8.9999999999999993E-3"/>
    <n v="5.8999999999999997E-2"/>
    <n v="5.0000000000000001E-3"/>
    <n v="8.5000000000000006E-2"/>
    <n v="6.3E-2"/>
    <n v="5.7000000000000002E-2"/>
    <n v="1.349"/>
    <n v="0.13200000000000001"/>
    <n v="0.92600000000000005"/>
    <n v="423.529"/>
    <s v="Catch-up"/>
    <n v="11.765000000000001"/>
    <n v="0.44900000000000001"/>
    <d v="1899-12-30T12:01:26"/>
    <n v="0.67800000000000005"/>
    <n v="0.40699999999999997"/>
    <d v="2025-06-17T04:54:42"/>
    <x v="11"/>
  </r>
  <r>
    <x v="227"/>
    <x v="1"/>
    <n v="6"/>
    <x v="258"/>
    <x v="249"/>
    <s v=" "/>
    <s v=" "/>
    <n v="1"/>
    <n v="1"/>
    <n v="1"/>
    <s v="N/A"/>
    <n v="1"/>
    <n v="-1"/>
    <s v="NaN"/>
    <s v="NaN"/>
    <s v="NaN"/>
    <s v="NaN"/>
    <n v="0"/>
    <s v="NaN"/>
    <s v="NaN"/>
    <s v="NaN"/>
    <s v="NaN"/>
    <s v="NaN"/>
    <s v="Scale-up"/>
    <s v="NaN"/>
    <s v="NaN"/>
    <s v="NaN"/>
    <s v="NaN"/>
    <s v="NaN"/>
    <d v="2025-06-16T18:58:31"/>
    <x v="1"/>
  </r>
  <r>
    <x v="228"/>
    <x v="0"/>
    <n v="2078"/>
    <x v="259"/>
    <x v="250"/>
    <n v="62"/>
    <n v="62"/>
    <n v="52"/>
    <n v="10"/>
    <n v="9"/>
    <n v="53"/>
    <n v="46"/>
    <n v="7"/>
    <n v="3.2000000000000001E-2"/>
    <n v="8.0000000000000002E-3"/>
    <n v="5.0000000000000001E-3"/>
    <n v="4.7E-2"/>
    <n v="3.5000000000000003E-2"/>
    <n v="3.1E-2"/>
    <n v="1.343"/>
    <n v="0.8"/>
    <n v="0.875"/>
    <n v="148.93600000000001"/>
    <s v="Catch-up"/>
    <n v="21.277000000000001"/>
    <n v="0.84599999999999997"/>
    <n v="0.77400000000000002"/>
    <n v="0.89900000000000002"/>
    <n v="0.96"/>
    <d v="2025-06-17T05:43:27"/>
    <x v="10"/>
  </r>
  <r>
    <x v="229"/>
    <x v="1"/>
    <n v="99"/>
    <x v="260"/>
    <x v="251"/>
    <s v=" "/>
    <s v=" "/>
    <n v="23"/>
    <n v="233"/>
    <n v="46"/>
    <s v="N/A"/>
    <n v="236"/>
    <n v="-27"/>
    <n v="0.34399999999999997"/>
    <n v="2.3420000000000001"/>
    <n v="0.53200000000000003"/>
    <n v="2.379"/>
    <n v="2.1539999999999999"/>
    <n v="2.0649999999999999"/>
    <n v="1.1040000000000001"/>
    <n v="0.128"/>
    <n v="0.80200000000000005"/>
    <n v="61.37"/>
    <s v="Catch-up"/>
    <n v="0.42"/>
    <n v="0.90700000000000003"/>
    <n v="0.98599999999999999"/>
    <n v="0.93400000000000005"/>
    <n v="0.96199999999999997"/>
    <d v="2025-06-16T18:58:57"/>
    <x v="1"/>
  </r>
  <r>
    <x v="230"/>
    <x v="1"/>
    <n v="99"/>
    <x v="261"/>
    <x v="252"/>
    <s v=" "/>
    <s v=" "/>
    <n v="1"/>
    <n v="6"/>
    <n v="1"/>
    <s v="N/A"/>
    <n v="2"/>
    <n v="2"/>
    <s v="NaN"/>
    <n v="3.6999999999999998E-2"/>
    <s v="NaN"/>
    <n v="3.2000000000000001E-2"/>
    <n v="0"/>
    <n v="0.03"/>
    <s v="NaN"/>
    <s v="NaN"/>
    <s v="NaN"/>
    <s v="NaN"/>
    <s v="Scale-up"/>
    <n v="31.25"/>
    <s v="NaN"/>
    <n v="0.88100000000000001"/>
    <s v="NaN"/>
    <n v="1"/>
    <d v="2025-06-16T18:59:16"/>
    <x v="1"/>
  </r>
  <r>
    <x v="231"/>
    <x v="1"/>
    <n v="5"/>
    <x v="262"/>
    <x v="253"/>
    <s v=" "/>
    <s v=" "/>
    <n v="1"/>
    <n v="1"/>
    <n v="1"/>
    <s v="N/A"/>
    <n v="1"/>
    <n v="-1"/>
    <s v="NaN"/>
    <s v="NaN"/>
    <s v="NaN"/>
    <s v="NaN"/>
    <n v="0"/>
    <n v="-0.16700000000000001"/>
    <s v="NaN"/>
    <s v="NaN"/>
    <s v="NaN"/>
    <s v="NaN"/>
    <s v="Scale-up"/>
    <s v="NaN"/>
    <s v="NaN"/>
    <s v="NaN"/>
    <s v="NaN"/>
    <s v="NaN"/>
    <d v="2025-06-16T18:59:36"/>
    <x v="1"/>
  </r>
  <r>
    <x v="232"/>
    <x v="0"/>
    <n v="2646"/>
    <x v="263"/>
    <x v="254"/>
    <n v="63"/>
    <n v="63"/>
    <n v="9"/>
    <n v="54"/>
    <n v="11"/>
    <n v="52"/>
    <n v="41"/>
    <n v="11"/>
    <n v="3.0000000000000001E-3"/>
    <n v="2.1000000000000001E-2"/>
    <n v="8.9999999999999993E-3"/>
    <n v="0.02"/>
    <n v="1.4999999999999999E-2"/>
    <n v="1.9E-2"/>
    <n v="1.333"/>
    <n v="0.125"/>
    <n v="0.625"/>
    <n v="550"/>
    <s v="Catch-up"/>
    <n v="50"/>
    <n v="0.79600000000000004"/>
    <n v="0.94399999999999995"/>
    <n v="0.93200000000000005"/>
    <n v="0.82"/>
    <d v="2025-06-16T21:25:39"/>
    <x v="0"/>
  </r>
  <r>
    <x v="233"/>
    <x v="1"/>
    <n v="50"/>
    <x v="264"/>
    <x v="255"/>
    <s v=" "/>
    <s v=" "/>
    <n v="1"/>
    <n v="4"/>
    <n v="1"/>
    <s v="N/A"/>
    <n v="1"/>
    <n v="1"/>
    <s v="NaN"/>
    <n v="4.8000000000000001E-2"/>
    <s v="NaN"/>
    <s v="NaN"/>
    <n v="0"/>
    <n v="4.2000000000000003E-2"/>
    <s v="NaN"/>
    <s v="NaN"/>
    <s v="NaN"/>
    <s v="NaN"/>
    <s v="Scale-up"/>
    <s v="NaN"/>
    <s v="NaN"/>
    <n v="0.89600000000000002"/>
    <s v="NaN"/>
    <s v="NaN"/>
    <d v="2025-06-16T18:59:55"/>
    <x v="1"/>
  </r>
  <r>
    <x v="234"/>
    <x v="1"/>
    <n v="99"/>
    <x v="265"/>
    <x v="256"/>
    <s v=" "/>
    <s v=" "/>
    <n v="11"/>
    <n v="150"/>
    <n v="23"/>
    <s v="N/A"/>
    <n v="67"/>
    <n v="70"/>
    <n v="0.126"/>
    <n v="1.462"/>
    <n v="0.188"/>
    <n v="0.71099999999999997"/>
    <s v="1.4000000000000001"/>
    <n v="1.41"/>
    <n v="0.50800000000000001"/>
    <n v="7.9000000000000001E-2"/>
    <n v="0.88200000000000001"/>
    <n v="2686.357"/>
    <s v="Scale-up"/>
    <n v="1.4059999999999999"/>
    <n v="0.91700000000000004"/>
    <n v="0.98799999999999999"/>
    <n v="0.93500000000000005"/>
    <n v="0.95499999999999996"/>
    <d v="2025-06-16T19:00:22"/>
    <x v="1"/>
  </r>
  <r>
    <x v="235"/>
    <x v="1"/>
    <n v="95"/>
    <x v="266"/>
    <x v="257"/>
    <s v=" "/>
    <s v=" "/>
    <n v="1"/>
    <n v="1"/>
    <n v="1"/>
    <s v="N/A"/>
    <n v="2"/>
    <n v="1"/>
    <s v="NaN"/>
    <s v="NaN"/>
    <s v="NaN"/>
    <s v="NaN"/>
    <n v="0"/>
    <n v="2.4E-2"/>
    <s v="NaN"/>
    <s v="NaN"/>
    <s v="NaN"/>
    <s v="NaN"/>
    <s v="Catch-up"/>
    <s v="NaN"/>
    <s v="NaN"/>
    <s v="NaN"/>
    <s v="NaN"/>
    <s v="NaN"/>
    <d v="2025-06-16T19:00:42"/>
    <x v="1"/>
  </r>
  <r>
    <x v="236"/>
    <x v="0"/>
    <n v="3598"/>
    <x v="267"/>
    <x v="258"/>
    <n v="1571"/>
    <n v="1571"/>
    <n v="122"/>
    <n v="1449"/>
    <n v="645"/>
    <n v="926"/>
    <n v="700"/>
    <n v="226"/>
    <n v="4.7E-2"/>
    <n v="0.38100000000000001"/>
    <n v="0.23899999999999999"/>
    <n v="0.247"/>
    <n v="0.189"/>
    <n v="0.25700000000000001"/>
    <n v="1.3069999999999999"/>
    <n v="0.11"/>
    <n v="0.442"/>
    <n v="914.98"/>
    <s v="Catch-up"/>
    <n v="4.0490000000000004"/>
    <n v="0.81799999999999995"/>
    <d v="1899-12-30T21:31:41"/>
    <n v="0.90300000000000002"/>
    <n v="0.83799999999999997"/>
    <d v="2025-06-17T05:36:30"/>
    <x v="13"/>
  </r>
  <r>
    <x v="117"/>
    <x v="1"/>
    <n v="0"/>
    <x v="268"/>
    <x v="246"/>
    <s v=" "/>
    <s v=" "/>
    <n v="1"/>
    <n v="1"/>
    <n v="1"/>
    <s v="N/A"/>
    <n v="1"/>
    <n v="0"/>
    <s v="NaN"/>
    <s v="NaN"/>
    <s v="NaN"/>
    <s v="NaN"/>
    <n v="0"/>
    <s v="NaN"/>
    <s v="NaN"/>
    <s v="NaN"/>
    <s v="NaN"/>
    <s v="NaN"/>
    <s v="Catch-up"/>
    <s v="NaN"/>
    <s v="NaN"/>
    <s v="NaN"/>
    <s v="NaN"/>
    <s v="NaN"/>
    <d v="2025-06-16T19:00:59"/>
    <x v="1"/>
  </r>
  <r>
    <x v="96"/>
    <x v="0"/>
    <n v="4303"/>
    <x v="269"/>
    <x v="102"/>
    <n v="326"/>
    <n v="326"/>
    <n v="23"/>
    <n v="303"/>
    <n v="99"/>
    <n v="227"/>
    <n v="149"/>
    <n v="78"/>
    <n v="1.0999999999999999E-2"/>
    <n v="7.4999999999999997E-2"/>
    <n v="0.04"/>
    <n v="0.06"/>
    <n v="4.5999999999999999E-2"/>
    <n v="5.1999999999999998E-2"/>
    <n v="1.304"/>
    <n v="0.128"/>
    <n v="0.53500000000000003"/>
    <n v="1300"/>
    <s v="Catch-up"/>
    <n v="16.667000000000002"/>
    <n v="0.753"/>
    <n v="0.89200000000000002"/>
    <n v="0.53"/>
    <n v="0.56799999999999995"/>
    <d v="2025-06-16T18:29:17"/>
    <x v="1"/>
  </r>
  <r>
    <x v="237"/>
    <x v="1"/>
    <n v="34"/>
    <x v="270"/>
    <x v="259"/>
    <s v=" "/>
    <s v=" "/>
    <n v="1"/>
    <n v="3"/>
    <n v="1"/>
    <s v="N/A"/>
    <n v="1"/>
    <n v="2"/>
    <s v="NaN"/>
    <n v="4.3999999999999997E-2"/>
    <s v="NaN"/>
    <s v="NaN"/>
    <n v="0"/>
    <n v="4.3999999999999997E-2"/>
    <s v="NaN"/>
    <s v="NaN"/>
    <s v="NaN"/>
    <s v="NaN"/>
    <s v="Scale-up"/>
    <s v="NaN"/>
    <s v="NaN"/>
    <n v="0.77100000000000002"/>
    <s v="NaN"/>
    <s v="NaN"/>
    <d v="2025-06-16T19:01:16"/>
    <x v="1"/>
  </r>
  <r>
    <x v="238"/>
    <x v="0"/>
    <n v="2874"/>
    <x v="271"/>
    <x v="260"/>
    <n v="1373"/>
    <n v="1373"/>
    <n v="306"/>
    <n v="1067"/>
    <n v="462"/>
    <n v="911"/>
    <n v="910"/>
    <n v="1"/>
    <n v="0.27600000000000002"/>
    <n v="2.3029999999999999"/>
    <n v="0.78200000000000003"/>
    <n v="2.3420000000000001"/>
    <n v="1.7969999999999999"/>
    <n v="1.839"/>
    <n v="1.3029999999999999"/>
    <n v="0.107"/>
    <n v="0.69699999999999995"/>
    <n v="0.42699999999999999"/>
    <s v="Plan-up"/>
    <n v="0.42699999999999999"/>
    <n v="0.57099999999999995"/>
    <n v="0.90500000000000003"/>
    <n v="0.41"/>
    <n v="0.92700000000000005"/>
    <d v="2025-06-16T22:30:44"/>
    <x v="3"/>
  </r>
  <r>
    <x v="239"/>
    <x v="1"/>
    <n v="98"/>
    <x v="272"/>
    <x v="261"/>
    <s v=" "/>
    <s v=" "/>
    <n v="1"/>
    <n v="9"/>
    <n v="1"/>
    <s v="N/A"/>
    <n v="1"/>
    <n v="6"/>
    <s v="NaN"/>
    <n v="7.0000000000000007E-2"/>
    <s v="NaN"/>
    <s v="NaN"/>
    <n v="0"/>
    <n v="5.8999999999999997E-2"/>
    <s v="NaN"/>
    <s v="NaN"/>
    <s v="NaN"/>
    <s v="NaN"/>
    <s v="Scale-up"/>
    <s v="NaN"/>
    <s v="NaN"/>
    <n v="0.77800000000000002"/>
    <s v="NaN"/>
    <s v="NaN"/>
    <d v="2025-06-16T19:01:36"/>
    <x v="1"/>
  </r>
  <r>
    <x v="240"/>
    <x v="0"/>
    <n v="5435"/>
    <x v="273"/>
    <x v="262"/>
    <n v="192"/>
    <n v="192"/>
    <n v="56"/>
    <n v="136"/>
    <n v="13"/>
    <n v="179"/>
    <n v="143"/>
    <n v="36"/>
    <n v="2.3E-2"/>
    <n v="4.2000000000000003E-2"/>
    <n v="8.0000000000000002E-3"/>
    <n v="7.3999999999999996E-2"/>
    <n v="5.7000000000000002E-2"/>
    <n v="5.8999999999999997E-2"/>
    <n v="1.298"/>
    <n v="0.35399999999999998"/>
    <n v="0.877"/>
    <n v="486.48599999999999"/>
    <s v="Catch-up"/>
    <n v="13.513999999999999"/>
    <n v="0.75700000000000001"/>
    <n v="0.83"/>
    <n v="0.89100000000000001"/>
    <n v="0.92100000000000004"/>
    <d v="2025-06-17T01:33:52"/>
    <x v="2"/>
  </r>
  <r>
    <x v="241"/>
    <x v="1"/>
    <n v="0"/>
    <x v="274"/>
    <x v="263"/>
    <s v=" "/>
    <s v=" "/>
    <n v="2"/>
    <n v="1"/>
    <n v="1"/>
    <s v="N/A"/>
    <n v="1"/>
    <n v="1"/>
    <n v="1"/>
    <s v="NaN"/>
    <s v="NaN"/>
    <s v="NaN"/>
    <n v="0"/>
    <n v="1.5"/>
    <s v="NaN"/>
    <s v="NaN"/>
    <s v="NaN"/>
    <s v="NaN"/>
    <s v="Catch-up"/>
    <s v="NaN"/>
    <n v="1"/>
    <s v="NaN"/>
    <s v="NaN"/>
    <s v="NaN"/>
    <d v="2025-06-16T19:01:55"/>
    <x v="1"/>
  </r>
  <r>
    <x v="78"/>
    <x v="0"/>
    <n v="5981"/>
    <x v="275"/>
    <x v="264"/>
    <n v="540"/>
    <n v="540"/>
    <n v="125"/>
    <n v="415"/>
    <n v="101"/>
    <n v="439"/>
    <n v="406"/>
    <n v="33"/>
    <n v="3.9E-2"/>
    <n v="0.115"/>
    <n v="3.2000000000000001E-2"/>
    <n v="0.158"/>
    <n v="0.122"/>
    <n v="0.122"/>
    <n v="1.2949999999999999"/>
    <n v="0.253"/>
    <n v="0.79200000000000004"/>
    <n v="208.86099999999999"/>
    <s v="Catch-up"/>
    <n v="6.3289999999999997"/>
    <n v="0.76400000000000001"/>
    <n v="0.76700000000000002"/>
    <n v="0.78100000000000003"/>
    <n v="0.77400000000000002"/>
    <d v="2025-06-17T01:32:12"/>
    <x v="2"/>
  </r>
  <r>
    <x v="242"/>
    <x v="1"/>
    <n v="83"/>
    <x v="276"/>
    <x v="265"/>
    <s v=" "/>
    <s v=" "/>
    <n v="1"/>
    <n v="4"/>
    <n v="1"/>
    <s v="N/A"/>
    <n v="2"/>
    <n v="1"/>
    <s v="NaN"/>
    <n v="2.8000000000000001E-2"/>
    <s v="NaN"/>
    <n v="0.16700000000000001"/>
    <n v="0"/>
    <n v="2.8000000000000001E-2"/>
    <s v="NaN"/>
    <s v="NaN"/>
    <s v="NaN"/>
    <s v="NaN"/>
    <s v="Scale-up"/>
    <n v="5.9880000000000004"/>
    <s v="NaN"/>
    <n v="0.88"/>
    <s v="NaN"/>
    <n v="1"/>
    <d v="2025-06-16T19:02:14"/>
    <x v="1"/>
  </r>
  <r>
    <x v="243"/>
    <x v="0"/>
    <n v="1140"/>
    <x v="277"/>
    <x v="266"/>
    <n v="112"/>
    <n v="112"/>
    <n v="59"/>
    <n v="53"/>
    <n v="38"/>
    <n v="74"/>
    <n v="53"/>
    <n v="21"/>
    <n v="8.2000000000000003E-2"/>
    <n v="6.7000000000000004E-2"/>
    <n v="6.3E-2"/>
    <n v="0.111"/>
    <n v="8.5999999999999993E-2"/>
    <n v="9.8000000000000004E-2"/>
    <n v="1.2909999999999999"/>
    <n v="0.55000000000000004"/>
    <n v="0.57699999999999996"/>
    <n v="189.18899999999999"/>
    <s v="Catch-up"/>
    <n v="9.0090000000000003"/>
    <n v="0.91"/>
    <n v="0.92600000000000005"/>
    <n v="0.89300000000000002"/>
    <n v="0.95699999999999996"/>
    <d v="2025-06-17T04:21:14"/>
    <x v="7"/>
  </r>
  <r>
    <x v="244"/>
    <x v="1"/>
    <n v="53"/>
    <x v="278"/>
    <x v="267"/>
    <s v=" "/>
    <s v=" "/>
    <n v="1"/>
    <n v="7"/>
    <n v="1"/>
    <s v="N/A"/>
    <n v="5"/>
    <n v="0"/>
    <s v="NaN"/>
    <n v="8.8999999999999996E-2"/>
    <s v="NaN"/>
    <n v="6.8000000000000005E-2"/>
    <n v="0"/>
    <n v="7.3999999999999996E-2"/>
    <s v="NaN"/>
    <s v="NaN"/>
    <s v="NaN"/>
    <s v="NaN"/>
    <s v="Scale-up"/>
    <n v="14.706"/>
    <s v="NaN"/>
    <n v="0.89900000000000002"/>
    <s v="NaN"/>
    <n v="0.5"/>
    <d v="2025-06-16T19:02:33"/>
    <x v="1"/>
  </r>
  <r>
    <x v="170"/>
    <x v="1"/>
    <n v="95"/>
    <x v="279"/>
    <x v="183"/>
    <s v=" "/>
    <s v=" "/>
    <n v="1"/>
    <n v="5"/>
    <n v="1"/>
    <s v="N/A"/>
    <n v="6"/>
    <n v="-2"/>
    <s v="NaN"/>
    <n v="4.4999999999999998E-2"/>
    <s v="NaN"/>
    <s v="NaN"/>
    <n v="0"/>
    <n v="3.5000000000000003E-2"/>
    <s v="NaN"/>
    <s v="NaN"/>
    <s v="NaN"/>
    <s v="NaN"/>
    <s v="Catch-up"/>
    <s v="NaN"/>
    <s v="NaN"/>
    <n v="0.91100000000000003"/>
    <s v="NaN"/>
    <s v="NaN"/>
    <d v="2025-06-16T19:02:52"/>
    <x v="1"/>
  </r>
  <r>
    <x v="150"/>
    <x v="1"/>
    <n v="99"/>
    <x v="280"/>
    <x v="268"/>
    <s v=" "/>
    <s v=" "/>
    <n v="3"/>
    <n v="11"/>
    <n v="11"/>
    <s v="N/A"/>
    <n v="16"/>
    <n v="-12"/>
    <n v="7.4999999999999997E-2"/>
    <n v="0.10100000000000001"/>
    <n v="0.436"/>
    <n v="0.18"/>
    <n v="-0.26"/>
    <n v="-1.9E-2"/>
    <n v="-0.69199999999999995"/>
    <n v="0.42599999999999999"/>
    <n v="-1.4770000000000001"/>
    <n v="166.667"/>
    <s v="Scale-up"/>
    <n v="5.556"/>
    <n v="0.75"/>
    <n v="0.97499999999999998"/>
    <n v="0.60199999999999998"/>
    <n v="0.65700000000000003"/>
    <d v="2025-06-16T19:03:16"/>
    <x v="1"/>
  </r>
  <r>
    <x v="245"/>
    <x v="0"/>
    <n v="1887"/>
    <x v="281"/>
    <x v="269"/>
    <n v="59"/>
    <n v="59"/>
    <n v="11"/>
    <n v="48"/>
    <n v="7"/>
    <n v="52"/>
    <n v="44"/>
    <n v="8"/>
    <n v="7.0000000000000001E-3"/>
    <n v="2.8000000000000001E-2"/>
    <n v="7.0000000000000001E-3"/>
    <n v="3.5999999999999997E-2"/>
    <n v="2.8000000000000001E-2"/>
    <n v="3.1E-2"/>
    <n v="1.286"/>
    <n v="0.2"/>
    <n v="0.8"/>
    <n v="222.22200000000001"/>
    <s v="Catch-up"/>
    <n v="27.777999999999999"/>
    <n v="0.79900000000000004"/>
    <n v="0.871"/>
    <n v="0.96899999999999997"/>
    <n v="0.85899999999999999"/>
    <d v="2025-06-16T21:21:06"/>
    <x v="0"/>
  </r>
  <r>
    <x v="13"/>
    <x v="1"/>
    <n v="0"/>
    <x v="282"/>
    <x v="45"/>
    <s v=" "/>
    <s v=" "/>
    <n v="1"/>
    <n v="1"/>
    <n v="1"/>
    <s v="N/A"/>
    <n v="1"/>
    <n v="-1"/>
    <s v="NaN"/>
    <s v="NaN"/>
    <s v="NaN"/>
    <s v="NaN"/>
    <n v="0"/>
    <s v="NaN"/>
    <s v="NaN"/>
    <s v="NaN"/>
    <s v="NaN"/>
    <s v="NaN"/>
    <s v="Catch-up"/>
    <s v="NaN"/>
    <s v="NaN"/>
    <s v="NaN"/>
    <s v="NaN"/>
    <s v="NaN"/>
    <d v="2025-06-16T19:03:36"/>
    <x v="1"/>
  </r>
  <r>
    <x v="246"/>
    <x v="0"/>
    <n v="3329"/>
    <x v="283"/>
    <x v="270"/>
    <n v="46"/>
    <n v="46"/>
    <n v="16"/>
    <n v="30"/>
    <n v="14"/>
    <n v="32"/>
    <n v="27"/>
    <n v="5"/>
    <n v="5.0000000000000001E-3"/>
    <n v="1.0999999999999999E-2"/>
    <n v="8.9999999999999993E-3"/>
    <n v="8.9999999999999993E-3"/>
    <n v="7.0000000000000001E-3"/>
    <n v="8.9999999999999993E-3"/>
    <n v="1.286"/>
    <n v="0.312"/>
    <n v="0.438"/>
    <n v="555.55600000000004"/>
    <s v="Catch-up"/>
    <n v="111.111"/>
    <n v="0.96199999999999997"/>
    <d v="1899-12-30T22:12:00"/>
    <n v="0.75800000000000001"/>
    <n v="0.94099999999999995"/>
    <d v="2025-06-17T04:55:00"/>
    <x v="11"/>
  </r>
  <r>
    <x v="247"/>
    <x v="1"/>
    <n v="0"/>
    <x v="284"/>
    <x v="271"/>
    <s v=" "/>
    <s v=" "/>
    <n v="1"/>
    <n v="1"/>
    <n v="1"/>
    <s v="N/A"/>
    <n v="1"/>
    <n v="0"/>
    <s v="NaN"/>
    <s v="NaN"/>
    <s v="NaN"/>
    <s v="NaN"/>
    <n v="0"/>
    <s v="NaN"/>
    <s v="NaN"/>
    <s v="NaN"/>
    <s v="NaN"/>
    <s v="NaN"/>
    <s v="Scale-up"/>
    <s v="NaN"/>
    <s v="NaN"/>
    <s v="NaN"/>
    <s v="NaN"/>
    <s v="NaN"/>
    <d v="2025-06-16T19:03:54"/>
    <x v="1"/>
  </r>
  <r>
    <x v="122"/>
    <x v="0"/>
    <n v="7373"/>
    <x v="285"/>
    <x v="272"/>
    <n v="2111"/>
    <n v="2111"/>
    <n v="109"/>
    <n v="2002"/>
    <n v="747"/>
    <n v="1364"/>
    <n v="1311"/>
    <n v="53"/>
    <n v="2.1000000000000001E-2"/>
    <n v="0.27900000000000003"/>
    <n v="0.123"/>
    <n v="0.22700000000000001"/>
    <n v="0.17699999999999999"/>
    <n v="0.17899999999999999"/>
    <n v="1.282"/>
    <n v="7.0000000000000007E-2"/>
    <n v="0.59"/>
    <n v="233.48"/>
    <s v="Catch-up"/>
    <n v="4.4050000000000002"/>
    <n v="0.97699999999999998"/>
    <n v="0.99399999999999999"/>
    <n v="0.97099999999999997"/>
    <n v="0.93400000000000005"/>
    <d v="2025-06-17T03:10:20"/>
    <x v="2"/>
  </r>
  <r>
    <x v="248"/>
    <x v="1"/>
    <n v="98"/>
    <x v="286"/>
    <x v="273"/>
    <s v=" "/>
    <s v=" "/>
    <n v="1"/>
    <n v="7"/>
    <n v="1"/>
    <s v="N/A"/>
    <n v="4"/>
    <n v="3"/>
    <s v="NaN"/>
    <n v="5.0999999999999997E-2"/>
    <s v="NaN"/>
    <n v="3.2000000000000001E-2"/>
    <n v="0"/>
    <n v="5.6000000000000001E-2"/>
    <s v="NaN"/>
    <s v="NaN"/>
    <s v="NaN"/>
    <s v="NaN"/>
    <s v="Scale-up"/>
    <n v="31.25"/>
    <s v="NaN"/>
    <n v="0.92100000000000004"/>
    <s v="NaN"/>
    <n v="0.95399999999999996"/>
    <d v="2025-06-16T19:04:14"/>
    <x v="1"/>
  </r>
  <r>
    <x v="249"/>
    <x v="0"/>
    <n v="884"/>
    <x v="287"/>
    <x v="274"/>
    <n v="33"/>
    <n v="33"/>
    <n v="29"/>
    <n v="4"/>
    <n v="0"/>
    <n v="33"/>
    <n v="26"/>
    <n v="7"/>
    <n v="3.3000000000000002E-2"/>
    <n v="3.0000000000000001E-3"/>
    <n v="0"/>
    <n v="4.5999999999999999E-2"/>
    <n v="3.5999999999999997E-2"/>
    <n v="2.8000000000000001E-2"/>
    <n v="1.278"/>
    <n v="0.91700000000000004"/>
    <n v="1"/>
    <n v="152.17400000000001"/>
    <s v="Catch-up"/>
    <n v="21.739000000000001"/>
    <n v="0.36299999999999999"/>
    <n v="0.86899999999999999"/>
    <n v="0"/>
    <n v="0.48"/>
    <d v="2025-06-17T03:40:40"/>
    <x v="2"/>
  </r>
  <r>
    <x v="250"/>
    <x v="1"/>
    <n v="99"/>
    <x v="288"/>
    <x v="275"/>
    <s v=" "/>
    <s v=" "/>
    <n v="8"/>
    <n v="40"/>
    <n v="16"/>
    <s v="N/A"/>
    <n v="48"/>
    <n v="-17"/>
    <n v="7.8E-2"/>
    <n v="0.33100000000000002"/>
    <n v="0.13100000000000001"/>
    <n v="0.433"/>
    <n v="0.27800000000000002"/>
    <n v="0.28299999999999997"/>
    <n v="1.5580000000000001"/>
    <n v="0.191"/>
    <n v="0.68"/>
    <n v="154.73400000000001"/>
    <s v="Catch-up"/>
    <n v="2.3090000000000002"/>
    <n v="0.80500000000000005"/>
    <n v="0.96"/>
    <n v="0.89800000000000002"/>
    <n v="0.91"/>
    <d v="2025-06-16T19:04:38"/>
    <x v="1"/>
  </r>
  <r>
    <x v="150"/>
    <x v="0"/>
    <n v="5416"/>
    <x v="289"/>
    <x v="276"/>
    <n v="316"/>
    <n v="316"/>
    <n v="35"/>
    <n v="281"/>
    <n v="79"/>
    <n v="237"/>
    <n v="171"/>
    <n v="66"/>
    <n v="1.2E-2"/>
    <n v="8.4000000000000005E-2"/>
    <n v="0.02"/>
    <n v="9.7000000000000003E-2"/>
    <n v="7.5999999999999998E-2"/>
    <n v="6.4000000000000001E-2"/>
    <n v="1.276"/>
    <n v="0.125"/>
    <n v="0.79200000000000004"/>
    <n v="680.41200000000003"/>
    <s v="Catch-up"/>
    <n v="10.308999999999999"/>
    <n v="0.93500000000000005"/>
    <n v="0.84199999999999997"/>
    <n v="0.64500000000000002"/>
    <n v="0.72699999999999998"/>
    <d v="2025-06-17T02:22:21"/>
    <x v="2"/>
  </r>
  <r>
    <x v="251"/>
    <x v="1"/>
    <n v="53"/>
    <x v="290"/>
    <x v="277"/>
    <s v=" "/>
    <s v=" "/>
    <n v="1"/>
    <n v="1"/>
    <n v="1"/>
    <s v="N/A"/>
    <n v="3"/>
    <n v="-1"/>
    <s v="NaN"/>
    <s v="NaN"/>
    <s v="NaN"/>
    <n v="0.5"/>
    <n v="0"/>
    <s v="NaN"/>
    <s v="NaN"/>
    <s v="NaN"/>
    <s v="NaN"/>
    <s v="NaN"/>
    <s v="Scale-up"/>
    <n v="2"/>
    <s v="NaN"/>
    <s v="NaN"/>
    <s v="NaN"/>
    <n v="0.75"/>
    <d v="2025-06-16T19:04:58"/>
    <x v="1"/>
  </r>
  <r>
    <x v="198"/>
    <x v="0"/>
    <n v="7078"/>
    <x v="291"/>
    <x v="278"/>
    <n v="197"/>
    <n v="197"/>
    <n v="5"/>
    <n v="192"/>
    <n v="55"/>
    <n v="142"/>
    <n v="103"/>
    <n v="39"/>
    <n v="1E-3"/>
    <n v="3.3000000000000002E-2"/>
    <n v="1.2E-2"/>
    <n v="2.8000000000000001E-2"/>
    <n v="2.1999999999999999E-2"/>
    <n v="2.1999999999999999E-2"/>
    <n v="1.2729999999999999"/>
    <n v="2.9000000000000001E-2"/>
    <n v="0.64700000000000002"/>
    <n v="1392.857"/>
    <s v="Catch-up"/>
    <n v="35.713999999999999"/>
    <n v="0.60899999999999999"/>
    <n v="0.92700000000000005"/>
    <n v="0.753"/>
    <n v="0.68799999999999994"/>
    <d v="2025-06-17T02:55:13"/>
    <x v="2"/>
  </r>
  <r>
    <x v="252"/>
    <x v="1"/>
    <n v="100"/>
    <x v="292"/>
    <x v="279"/>
    <s v=" "/>
    <s v=" "/>
    <n v="64"/>
    <n v="622"/>
    <n v="81"/>
    <s v="N/A"/>
    <n v="446"/>
    <n v="158"/>
    <n v="0.65600000000000003"/>
    <n v="6.3719999999999999"/>
    <n v="0.80100000000000005"/>
    <n v="4.6959999999999997"/>
    <s v="6.226999999999999"/>
    <n v="6.23"/>
    <n v="0.754"/>
    <n v="9.2999999999999999E-2"/>
    <n v="0.88600000000000001"/>
    <n v="401.83100000000002"/>
    <s v="Scale-up"/>
    <n v="0.21299999999999999"/>
    <n v="0.98699999999999999"/>
    <n v="0.99099999999999999"/>
    <n v="0.995"/>
    <n v="0.98799999999999999"/>
    <d v="2025-06-16T19:05:25"/>
    <x v="1"/>
  </r>
  <r>
    <x v="253"/>
    <x v="0"/>
    <n v="5462"/>
    <x v="293"/>
    <x v="280"/>
    <n v="78"/>
    <n v="78"/>
    <n v="6"/>
    <n v="72"/>
    <n v="9"/>
    <n v="69"/>
    <n v="54"/>
    <n v="15"/>
    <n v="2E-3"/>
    <n v="1.2E-2"/>
    <n v="3.0000000000000001E-3"/>
    <n v="1.4E-2"/>
    <n v="1.0999999999999999E-2"/>
    <n v="1.2E-2"/>
    <n v="1.2729999999999999"/>
    <n v="0.14299999999999999"/>
    <n v="0.78600000000000003"/>
    <n v="1071.4290000000001"/>
    <s v="Catch-up"/>
    <n v="71.429000000000002"/>
    <n v="0.96899999999999997"/>
    <n v="0.63400000000000001"/>
    <n v="0.69099999999999995"/>
    <n v="0.73699999999999999"/>
    <d v="2025-06-17T03:02:03"/>
    <x v="2"/>
  </r>
  <r>
    <x v="254"/>
    <x v="1"/>
    <n v="64"/>
    <x v="294"/>
    <x v="281"/>
    <s v=" "/>
    <s v=" "/>
    <n v="1"/>
    <n v="7"/>
    <n v="1"/>
    <s v="N/A"/>
    <n v="1"/>
    <n v="5"/>
    <s v="NaN"/>
    <n v="0.08"/>
    <s v="NaN"/>
    <s v="NaN"/>
    <n v="0"/>
    <n v="6.4000000000000001E-2"/>
    <s v="NaN"/>
    <s v="NaN"/>
    <s v="NaN"/>
    <s v="NaN"/>
    <s v="Catch-up"/>
    <s v="NaN"/>
    <s v="NaN"/>
    <n v="0.84699999999999998"/>
    <s v="NaN"/>
    <s v="NaN"/>
    <d v="2025-06-16T19:05:45"/>
    <x v="1"/>
  </r>
  <r>
    <x v="169"/>
    <x v="0"/>
    <n v="6708"/>
    <x v="295"/>
    <x v="282"/>
    <n v="435"/>
    <n v="435"/>
    <n v="34"/>
    <n v="401"/>
    <n v="145"/>
    <n v="290"/>
    <n v="274"/>
    <n v="16"/>
    <n v="6.0000000000000001E-3"/>
    <n v="6.5000000000000002E-2"/>
    <n v="2.7E-2"/>
    <n v="5.6000000000000001E-2"/>
    <n v="4.3999999999999997E-2"/>
    <n v="4.5999999999999999E-2"/>
    <n v="1.2729999999999999"/>
    <n v="8.5000000000000006E-2"/>
    <n v="0.62"/>
    <n v="285.714"/>
    <s v="Catch-up"/>
    <n v="17.856999999999999"/>
    <n v="0.93799999999999994"/>
    <n v="0.97799999999999998"/>
    <n v="0.96799999999999997"/>
    <n v="0.92500000000000004"/>
    <d v="2025-06-17T03:43:57"/>
    <x v="2"/>
  </r>
  <r>
    <x v="255"/>
    <x v="1"/>
    <n v="56"/>
    <x v="296"/>
    <x v="283"/>
    <s v=" "/>
    <s v=" "/>
    <n v="1"/>
    <n v="2"/>
    <n v="1"/>
    <s v="N/A"/>
    <n v="1"/>
    <n v="1"/>
    <s v="NaN"/>
    <n v="1.7999999999999999E-2"/>
    <s v="NaN"/>
    <s v="NaN"/>
    <n v="0"/>
    <n v="1.7999999999999999E-2"/>
    <s v="NaN"/>
    <s v="NaN"/>
    <s v="NaN"/>
    <s v="NaN"/>
    <s v="Scale-up"/>
    <s v="NaN"/>
    <s v="NaN"/>
    <n v="1"/>
    <s v="NaN"/>
    <s v="NaN"/>
    <d v="2025-06-16T19:06:03"/>
    <x v="1"/>
  </r>
  <r>
    <x v="256"/>
    <x v="0"/>
    <n v="3039"/>
    <x v="297"/>
    <x v="284"/>
    <n v="75"/>
    <n v="75"/>
    <n v="5"/>
    <n v="70"/>
    <n v="11"/>
    <n v="64"/>
    <n v="46"/>
    <n v="18"/>
    <n v="2E-3"/>
    <n v="2.1000000000000001E-2"/>
    <n v="4.0000000000000001E-3"/>
    <n v="2.4E-2"/>
    <n v="1.9E-2"/>
    <n v="1.9E-2"/>
    <n v="1.2629999999999999"/>
    <n v="8.6999999999999994E-2"/>
    <n v="0.82599999999999996"/>
    <n v="750"/>
    <s v="Catch-up"/>
    <n v="41.667000000000002"/>
    <n v="0.94799999999999995"/>
    <n v="0.97399999999999998"/>
    <n v="0.81299999999999994"/>
    <n v="0.90400000000000003"/>
    <d v="2025-06-16T19:47:03"/>
    <x v="1"/>
  </r>
  <r>
    <x v="257"/>
    <x v="1"/>
    <n v="89"/>
    <x v="298"/>
    <x v="285"/>
    <s v=" "/>
    <s v=" "/>
    <n v="1"/>
    <n v="9"/>
    <n v="2"/>
    <s v="N/A"/>
    <n v="3"/>
    <n v="5"/>
    <s v="NaN"/>
    <n v="0.1"/>
    <n v="0.03"/>
    <n v="2.4E-2"/>
    <n v="7.0000000000000007E-2"/>
    <n v="7.5999999999999998E-2"/>
    <s v="NaN"/>
    <s v="NaN"/>
    <s v="NaN"/>
    <s v="NaN"/>
    <s v="Scale-up"/>
    <n v="41.667000000000002"/>
    <s v="NaN"/>
    <n v="0.93100000000000005"/>
    <n v="1"/>
    <n v="0.80600000000000005"/>
    <d v="2025-06-16T19:06:21"/>
    <x v="1"/>
  </r>
  <r>
    <x v="26"/>
    <x v="0"/>
    <n v="2327"/>
    <x v="299"/>
    <x v="26"/>
    <n v="908"/>
    <n v="908"/>
    <n v="236"/>
    <n v="672"/>
    <n v="29"/>
    <n v="879"/>
    <n v="781"/>
    <n v="98"/>
    <n v="0.23200000000000001"/>
    <n v="0.73899999999999999"/>
    <n v="3.5000000000000003E-2"/>
    <n v="1.181"/>
    <n v="0.93600000000000005"/>
    <n v="0.94199999999999995"/>
    <n v="1.262"/>
    <n v="0.23899999999999999"/>
    <n v="0.96399999999999997"/>
    <n v="82.980999999999995"/>
    <s v="Catch-up"/>
    <n v="0.84699999999999998"/>
    <n v="0.74299999999999999"/>
    <n v="0.78200000000000003"/>
    <n v="0.94699999999999995"/>
    <n v="0.96"/>
    <d v="2025-06-16T18:13:53"/>
    <x v="1"/>
  </r>
  <r>
    <x v="258"/>
    <x v="1"/>
    <n v="84"/>
    <x v="300"/>
    <x v="286"/>
    <s v=" "/>
    <s v=" "/>
    <n v="1"/>
    <n v="3"/>
    <n v="1"/>
    <s v="N/A"/>
    <n v="3"/>
    <n v="1"/>
    <s v="NaN"/>
    <n v="1.9E-2"/>
    <s v="NaN"/>
    <s v="NaN"/>
    <n v="0"/>
    <n v="1.9E-2"/>
    <s v="NaN"/>
    <s v="NaN"/>
    <s v="NaN"/>
    <s v="NaN"/>
    <s v="Scale-up"/>
    <s v="NaN"/>
    <s v="NaN"/>
    <n v="0.75900000000000001"/>
    <s v="NaN"/>
    <s v="NaN"/>
    <d v="2025-06-16T19:06:41"/>
    <x v="1"/>
  </r>
  <r>
    <x v="259"/>
    <x v="0"/>
    <n v="940"/>
    <x v="301"/>
    <x v="287"/>
    <n v="138"/>
    <n v="138"/>
    <n v="54"/>
    <n v="84"/>
    <n v="8"/>
    <n v="130"/>
    <n v="93"/>
    <n v="37"/>
    <n v="8.7999999999999995E-2"/>
    <n v="0.128"/>
    <n v="1.4E-2"/>
    <n v="0.255"/>
    <n v="0.20200000000000001"/>
    <n v="0.19800000000000001"/>
    <n v="1.262"/>
    <n v="0.40699999999999997"/>
    <n v="0.93500000000000005"/>
    <n v="145.09800000000001"/>
    <s v="Catch-up"/>
    <n v="3.9220000000000002"/>
    <n v="0.48199999999999998"/>
    <d v="1899-12-30T17:06:43"/>
    <n v="0.86099999999999999"/>
    <n v="0.80200000000000005"/>
    <d v="2025-06-17T04:43:21"/>
    <x v="11"/>
  </r>
  <r>
    <x v="260"/>
    <x v="1"/>
    <n v="96"/>
    <x v="302"/>
    <x v="288"/>
    <s v=" "/>
    <s v=" "/>
    <n v="1"/>
    <n v="22"/>
    <n v="8"/>
    <s v="N/A"/>
    <n v="11"/>
    <n v="5"/>
    <s v="NaN"/>
    <n v="0.252"/>
    <n v="0.114"/>
    <n v="0.12"/>
    <n v="0.13800000000000001"/>
    <n v="0.151"/>
    <s v="NaN"/>
    <s v="NaN"/>
    <s v="NaN"/>
    <s v="NaN"/>
    <s v="Scale-up"/>
    <n v="8.3330000000000002"/>
    <s v="NaN"/>
    <n v="0.95199999999999996"/>
    <n v="0.76400000000000001"/>
    <n v="0.81699999999999995"/>
    <d v="2025-06-16T19:07:01"/>
    <x v="1"/>
  </r>
  <r>
    <x v="261"/>
    <x v="0"/>
    <n v="4704"/>
    <x v="303"/>
    <x v="289"/>
    <n v="1063"/>
    <n v="1063"/>
    <n v="1"/>
    <n v="1062"/>
    <n v="228"/>
    <n v="835"/>
    <n v="551"/>
    <n v="284"/>
    <n v="0"/>
    <n v="0.24099999999999999"/>
    <n v="7.5999999999999998E-2"/>
    <n v="0.20799999999999999"/>
    <n v="0.16500000000000001"/>
    <n v="0.16900000000000001"/>
    <n v="1.2609999999999999"/>
    <n v="0"/>
    <n v="0.68500000000000005"/>
    <n v="1365.385"/>
    <s v="Catch-up"/>
    <n v="4.8079999999999998"/>
    <n v="0"/>
    <n v="0.95699999999999996"/>
    <n v="0.70799999999999996"/>
    <n v="0.61299999999999999"/>
    <d v="2025-06-16T19:58:06"/>
    <x v="1"/>
  </r>
  <r>
    <x v="262"/>
    <x v="1"/>
    <n v="99"/>
    <x v="304"/>
    <x v="290"/>
    <s v=" "/>
    <s v=" "/>
    <n v="16"/>
    <n v="55"/>
    <n v="8"/>
    <s v="N/A"/>
    <n v="51"/>
    <n v="11"/>
    <n v="0.17399999999999999"/>
    <n v="0.52900000000000003"/>
    <n v="7.2999999999999995E-2"/>
    <n v="0.56200000000000006"/>
    <s v="0.6300000000000001"/>
    <n v="0.63200000000000001"/>
    <n v="0.89200000000000002"/>
    <n v="0.248"/>
    <n v="0.89600000000000002"/>
    <n v="145.90700000000001"/>
    <s v="Scale-up"/>
    <n v="1.7789999999999999"/>
    <n v="0.94399999999999995"/>
    <n v="0.97199999999999998"/>
    <n v="0.95199999999999996"/>
    <n v="0.97799999999999998"/>
    <d v="2025-06-16T19:07:25"/>
    <x v="1"/>
  </r>
  <r>
    <x v="263"/>
    <x v="0"/>
    <n v="461"/>
    <x v="305"/>
    <x v="291"/>
    <n v="110"/>
    <n v="110"/>
    <n v="85"/>
    <n v="25"/>
    <n v="6"/>
    <n v="104"/>
    <n v="70"/>
    <n v="34"/>
    <n v="0.20799999999999999"/>
    <n v="6.7000000000000004E-2"/>
    <n v="2.9000000000000001E-2"/>
    <n v="0.31"/>
    <n v="0.246"/>
    <n v="0.26300000000000001"/>
    <n v="1.26"/>
    <n v="0.75600000000000001"/>
    <n v="0.89500000000000002"/>
    <n v="109.67700000000001"/>
    <s v="Catch-up"/>
    <n v="3.226"/>
    <n v="0.879"/>
    <n v="0.59699999999999998"/>
    <n v="0.97399999999999998"/>
    <n v="0.97099999999999997"/>
    <d v="2025-06-16T23:00:36"/>
    <x v="3"/>
  </r>
  <r>
    <x v="264"/>
    <x v="1"/>
    <n v="99"/>
    <x v="306"/>
    <x v="292"/>
    <s v=" "/>
    <s v=" "/>
    <n v="10"/>
    <n v="134"/>
    <n v="15"/>
    <s v="N/A"/>
    <n v="77"/>
    <n v="51"/>
    <n v="8.5999999999999993E-2"/>
    <n v="1.2909999999999999"/>
    <n v="0.13500000000000001"/>
    <n v="0.79900000000000004"/>
    <n v="1.242"/>
    <n v="1.248"/>
    <n v="0.64300000000000002"/>
    <n v="6.2E-2"/>
    <n v="0.90200000000000002"/>
    <n v="490.613"/>
    <s v="Scale-up"/>
    <n v="1.252"/>
    <n v="0.91400000000000003"/>
    <n v="0.98399999999999999"/>
    <n v="0.97199999999999998"/>
    <n v="0.98299999999999998"/>
    <d v="2025-06-16T19:07:50"/>
    <x v="1"/>
  </r>
  <r>
    <x v="265"/>
    <x v="0"/>
    <n v="1980"/>
    <x v="307"/>
    <x v="293"/>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6T19:43:02"/>
    <x v="1"/>
  </r>
  <r>
    <x v="266"/>
    <x v="1"/>
    <n v="98"/>
    <x v="308"/>
    <x v="294"/>
    <s v=" "/>
    <s v=" "/>
    <n v="1"/>
    <n v="6"/>
    <n v="1"/>
    <s v="N/A"/>
    <n v="9"/>
    <n v="-3"/>
    <s v="NaN"/>
    <n v="0.10299999999999999"/>
    <s v="NaN"/>
    <n v="6.5000000000000002E-2"/>
    <n v="0"/>
    <n v="8.1000000000000003E-2"/>
    <s v="NaN"/>
    <s v="NaN"/>
    <s v="NaN"/>
    <s v="NaN"/>
    <s v="Scale-up"/>
    <n v="15.385"/>
    <s v="NaN"/>
    <n v="0.92900000000000005"/>
    <s v="NaN"/>
    <n v="0.65800000000000003"/>
    <d v="2025-06-16T19:08:10"/>
    <x v="1"/>
  </r>
  <r>
    <x v="267"/>
    <x v="0"/>
    <n v="2575"/>
    <x v="309"/>
    <x v="295"/>
    <n v="86"/>
    <n v="86"/>
    <n v="14"/>
    <n v="72"/>
    <n v="11"/>
    <n v="75"/>
    <n v="62"/>
    <n v="13"/>
    <n v="6.0000000000000001E-3"/>
    <n v="4.2999999999999997E-2"/>
    <n v="8.9999999999999993E-3"/>
    <n v="0.05"/>
    <n v="0.04"/>
    <n v="4.2000000000000003E-2"/>
    <n v="1.25"/>
    <n v="0.122"/>
    <n v="0.81599999999999995"/>
    <n v="260"/>
    <s v="Catch-up"/>
    <n v="20"/>
    <n v="0.78600000000000003"/>
    <n v="0.86899999999999999"/>
    <n v="0.89600000000000002"/>
    <n v="0.89300000000000002"/>
    <d v="2025-06-17T07:08:47"/>
    <x v="9"/>
  </r>
  <r>
    <x v="268"/>
    <x v="1"/>
    <n v="0"/>
    <x v="310"/>
    <x v="296"/>
    <s v=" "/>
    <s v=" "/>
    <n v="1"/>
    <n v="1"/>
    <n v="1"/>
    <s v="N/A"/>
    <n v="1"/>
    <n v="0"/>
    <s v="NaN"/>
    <s v="NaN"/>
    <s v="NaN"/>
    <s v="NaN"/>
    <n v="0"/>
    <s v="NaN"/>
    <s v="NaN"/>
    <s v="NaN"/>
    <s v="NaN"/>
    <s v="NaN"/>
    <s v="Catch-up"/>
    <s v="NaN"/>
    <s v="NaN"/>
    <s v="NaN"/>
    <s v="NaN"/>
    <s v="NaN"/>
    <d v="2025-06-16T19:08:28"/>
    <x v="1"/>
  </r>
  <r>
    <x v="269"/>
    <x v="0"/>
    <n v="2229"/>
    <x v="311"/>
    <x v="297"/>
    <n v="83"/>
    <n v="83"/>
    <n v="46"/>
    <n v="37"/>
    <n v="0"/>
    <n v="83"/>
    <n v="57"/>
    <n v="26"/>
    <n v="2.9000000000000001E-2"/>
    <n v="1.4999999999999999E-2"/>
    <n v="0"/>
    <n v="5.5E-2"/>
    <n v="4.3999999999999997E-2"/>
    <n v="0.04"/>
    <n v="1.25"/>
    <n v="0.65900000000000003"/>
    <n v="1"/>
    <n v="472.72699999999998"/>
    <s v="Catch-up"/>
    <n v="18.181999999999999"/>
    <n v="0.73199999999999998"/>
    <n v="0.72"/>
    <n v="0"/>
    <n v="0.84"/>
    <d v="2025-06-17T01:53:20"/>
    <x v="2"/>
  </r>
  <r>
    <x v="270"/>
    <x v="1"/>
    <n v="100"/>
    <x v="312"/>
    <x v="298"/>
    <s v=" "/>
    <s v=" "/>
    <n v="2"/>
    <n v="40"/>
    <n v="6"/>
    <s v="N/A"/>
    <n v="26"/>
    <n v="11"/>
    <n v="2.4E-2"/>
    <n v="0.41199999999999998"/>
    <n v="4.2999999999999997E-2"/>
    <n v="0.27300000000000002"/>
    <n v="0.39300000000000002"/>
    <n v="0.39500000000000002"/>
    <n v="0.69499999999999995"/>
    <n v="5.5E-2"/>
    <n v="0.90100000000000002"/>
    <n v="1816.85"/>
    <s v="Scale-up"/>
    <n v="3.6629999999999998"/>
    <n v="1"/>
    <n v="0.98399999999999999"/>
    <n v="0.96799999999999997"/>
    <n v="0.98199999999999998"/>
    <d v="2025-06-16T19:08:54"/>
    <x v="1"/>
  </r>
  <r>
    <x v="271"/>
    <x v="0"/>
    <n v="5281"/>
    <x v="313"/>
    <x v="299"/>
    <n v="36"/>
    <n v="36"/>
    <n v="14"/>
    <n v="22"/>
    <n v="7"/>
    <n v="29"/>
    <n v="24"/>
    <n v="5"/>
    <n v="2E-3"/>
    <n v="5.0000000000000001E-3"/>
    <n v="3.0000000000000001E-3"/>
    <n v="5.0000000000000001E-3"/>
    <n v="4.0000000000000001E-3"/>
    <n v="5.0000000000000001E-3"/>
    <n v="1.25"/>
    <n v="0.28599999999999998"/>
    <n v="0.57099999999999995"/>
    <n v="1000"/>
    <s v="Catch-up"/>
    <n v="200"/>
    <n v="0.92100000000000004"/>
    <n v="0.86699999999999999"/>
    <n v="0.93400000000000005"/>
    <n v="0.78700000000000003"/>
    <d v="2025-06-17T02:21:24"/>
    <x v="2"/>
  </r>
  <r>
    <x v="272"/>
    <x v="1"/>
    <n v="100"/>
    <x v="314"/>
    <x v="300"/>
    <s v=" "/>
    <s v=" "/>
    <n v="16"/>
    <n v="125"/>
    <n v="27"/>
    <s v="N/A"/>
    <n v="73"/>
    <n v="40"/>
    <n v="0.17899999999999999"/>
    <n v="1.153"/>
    <n v="0.26"/>
    <n v="0.70499999999999996"/>
    <n v="1.0720000000000001"/>
    <n v="1.018"/>
    <n v="0.65800000000000003"/>
    <n v="0.13400000000000001"/>
    <n v="0.80500000000000005"/>
    <n v="202.83699999999999"/>
    <s v="Scale-up"/>
    <n v="1.4179999999999999"/>
    <n v="0.91"/>
    <n v="0.96199999999999997"/>
    <n v="0.77100000000000002"/>
    <n v="0.98599999999999999"/>
    <d v="2025-06-16T19:09:18"/>
    <x v="1"/>
  </r>
  <r>
    <x v="265"/>
    <x v="0"/>
    <n v="1980"/>
    <x v="315"/>
    <x v="301"/>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7T03:29:39"/>
    <x v="2"/>
  </r>
  <r>
    <x v="51"/>
    <x v="1"/>
    <n v="99"/>
    <x v="316"/>
    <x v="302"/>
    <s v=" "/>
    <s v=" "/>
    <n v="140"/>
    <n v="171"/>
    <n v="62"/>
    <s v="N/A"/>
    <n v="315"/>
    <n v="-67"/>
    <n v="1.498"/>
    <n v="1.8380000000000001"/>
    <n v="0.82"/>
    <n v="3.4"/>
    <s v="2.5160000000000005"/>
    <n v="2.5590000000000002"/>
    <n v="1.351"/>
    <n v="0.44900000000000001"/>
    <n v="0.754"/>
    <n v="23.824000000000002"/>
    <s v="Plan-up"/>
    <n v="0.29399999999999998"/>
    <n v="0.996"/>
    <n v="0.995"/>
    <n v="0.94599999999999995"/>
    <n v="0.99099999999999999"/>
    <d v="2025-06-16T19:09:47"/>
    <x v="1"/>
  </r>
  <r>
    <x v="273"/>
    <x v="0"/>
    <n v="3109"/>
    <x v="317"/>
    <x v="303"/>
    <n v="183"/>
    <n v="183"/>
    <n v="117"/>
    <n v="66"/>
    <n v="9"/>
    <n v="174"/>
    <n v="140"/>
    <n v="34"/>
    <n v="8.7999999999999995E-2"/>
    <n v="3.3000000000000002E-2"/>
    <n v="4.0000000000000001E-3"/>
    <n v="0.14599999999999999"/>
    <n v="0.11700000000000001"/>
    <n v="0.106"/>
    <n v="1.248"/>
    <n v="0.72699999999999998"/>
    <n v="0.96699999999999997"/>
    <n v="232.87700000000001"/>
    <s v="Catch-up"/>
    <n v="6.8490000000000002"/>
    <n v="0.88800000000000001"/>
    <n v="0.71099999999999997"/>
    <n v="0.79400000000000004"/>
    <n v="0.96399999999999997"/>
    <d v="2025-06-16T22:58:20"/>
    <x v="3"/>
  </r>
  <r>
    <x v="274"/>
    <x v="1"/>
    <n v="97"/>
    <x v="318"/>
    <x v="304"/>
    <s v=" "/>
    <s v=" "/>
    <n v="1"/>
    <n v="7"/>
    <n v="1"/>
    <s v="N/A"/>
    <n v="6"/>
    <n v="0"/>
    <s v="NaN"/>
    <n v="4.2999999999999997E-2"/>
    <s v="NaN"/>
    <n v="4.2000000000000003E-2"/>
    <n v="0"/>
    <n v="4.2999999999999997E-2"/>
    <s v="NaN"/>
    <s v="NaN"/>
    <s v="NaN"/>
    <s v="NaN"/>
    <s v="Scale-up"/>
    <n v="23.81"/>
    <s v="NaN"/>
    <n v="0.72399999999999998"/>
    <s v="NaN"/>
    <n v="0.55000000000000004"/>
    <d v="2025-06-16T19:10:07"/>
    <x v="1"/>
  </r>
  <r>
    <x v="275"/>
    <x v="0"/>
    <n v="955"/>
    <x v="319"/>
    <x v="305"/>
    <n v="742"/>
    <n v="742"/>
    <n v="704"/>
    <n v="38"/>
    <n v="191"/>
    <n v="551"/>
    <n v="551"/>
    <n v="0"/>
    <n v="1.083"/>
    <n v="8.3000000000000004E-2"/>
    <n v="0.34899999999999998"/>
    <n v="1.0189999999999999"/>
    <n v="0.81699999999999995"/>
    <n v="0.86"/>
    <n v="1.2470000000000001"/>
    <n v="0.92900000000000005"/>
    <n v="0.70099999999999996"/>
    <n v="0"/>
    <s v="Plan-up"/>
    <n v="0.98099999999999998"/>
    <n v="0.93899999999999995"/>
    <n v="0.85699999999999998"/>
    <n v="0.90400000000000003"/>
    <n v="0.95799999999999996"/>
    <d v="2025-06-17T06:51:08"/>
    <x v="10"/>
  </r>
  <r>
    <x v="276"/>
    <x v="1"/>
    <n v="99"/>
    <x v="320"/>
    <x v="306"/>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6T19:10:31"/>
    <x v="1"/>
  </r>
  <r>
    <x v="193"/>
    <x v="0"/>
    <n v="2571"/>
    <x v="321"/>
    <x v="208"/>
    <n v="157"/>
    <n v="157"/>
    <n v="37"/>
    <n v="120"/>
    <n v="6"/>
    <n v="151"/>
    <n v="112"/>
    <n v="39"/>
    <n v="4.8000000000000001E-2"/>
    <n v="7.0999999999999994E-2"/>
    <n v="1.7000000000000001E-2"/>
    <n v="0.127"/>
    <n v="0.10199999999999999"/>
    <n v="9.4E-2"/>
    <n v="1.2450000000000001"/>
    <n v="0.40300000000000002"/>
    <n v="0.85699999999999998"/>
    <n v="307.08699999999999"/>
    <s v="Catch-up"/>
    <n v="7.8739999999999997"/>
    <n v="0.88100000000000001"/>
    <n v="0.751"/>
    <n v="0.86499999999999999"/>
    <n v="0.84499999999999997"/>
    <d v="2025-06-16T18:49:40"/>
    <x v="1"/>
  </r>
  <r>
    <x v="277"/>
    <x v="1"/>
    <n v="91"/>
    <x v="322"/>
    <x v="307"/>
    <s v=" "/>
    <s v=" "/>
    <n v="1"/>
    <n v="1"/>
    <n v="1"/>
    <s v="N/A"/>
    <n v="1"/>
    <n v="-1"/>
    <s v="NaN"/>
    <s v="NaN"/>
    <s v="NaN"/>
    <s v="NaN"/>
    <n v="0"/>
    <s v="NaN"/>
    <s v="NaN"/>
    <s v="NaN"/>
    <s v="NaN"/>
    <s v="NaN"/>
    <s v="Scale-up"/>
    <s v="NaN"/>
    <s v="NaN"/>
    <s v="NaN"/>
    <s v="NaN"/>
    <s v="NaN"/>
    <d v="2025-06-16T19:10:50"/>
    <x v="1"/>
  </r>
  <r>
    <x v="278"/>
    <x v="0"/>
    <n v="1101"/>
    <x v="323"/>
    <x v="308"/>
    <n v="56"/>
    <n v="56"/>
    <n v="25"/>
    <n v="31"/>
    <n v="3"/>
    <n v="53"/>
    <n v="20"/>
    <n v="33"/>
    <n v="2.3E-2"/>
    <n v="2.7E-2"/>
    <n v="8.9999999999999993E-3"/>
    <n v="5.0999999999999997E-2"/>
    <n v="4.1000000000000002E-2"/>
    <n v="4.8000000000000001E-2"/>
    <n v="1.244"/>
    <n v="0.46"/>
    <n v="0.82"/>
    <n v="647.05899999999997"/>
    <s v="Catch-up"/>
    <n v="19.608000000000001"/>
    <n v="0.622"/>
    <n v="0.53900000000000003"/>
    <n v="0.75"/>
    <n v="0.85399999999999998"/>
    <d v="2025-06-17T02:54:06"/>
    <x v="2"/>
  </r>
  <r>
    <x v="279"/>
    <x v="1"/>
    <n v="88"/>
    <x v="324"/>
    <x v="309"/>
    <s v=" "/>
    <s v=" "/>
    <n v="1"/>
    <n v="2"/>
    <n v="1"/>
    <s v="N/A"/>
    <n v="6"/>
    <n v="-3"/>
    <s v="NaN"/>
    <n v="1.7000000000000001E-2"/>
    <s v="NaN"/>
    <n v="9.7000000000000003E-2"/>
    <n v="0"/>
    <n v="1.7000000000000001E-2"/>
    <s v="NaN"/>
    <s v="NaN"/>
    <s v="NaN"/>
    <s v="NaN"/>
    <s v="Scale-up"/>
    <n v="10.308999999999999"/>
    <s v="NaN"/>
    <n v="1"/>
    <s v="NaN"/>
    <n v="0.42899999999999999"/>
    <d v="2025-06-16T19:11:09"/>
    <x v="1"/>
  </r>
  <r>
    <x v="221"/>
    <x v="0"/>
    <n v="1990"/>
    <x v="325"/>
    <x v="24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6T18:57:00"/>
    <x v="1"/>
  </r>
  <r>
    <x v="280"/>
    <x v="1"/>
    <n v="99"/>
    <x v="326"/>
    <x v="310"/>
    <s v=" "/>
    <s v=" "/>
    <n v="1"/>
    <n v="11"/>
    <n v="1"/>
    <s v="N/A"/>
    <n v="6"/>
    <n v="5"/>
    <s v="NaN"/>
    <n v="0.10100000000000001"/>
    <s v="NaN"/>
    <n v="8.2000000000000003E-2"/>
    <n v="0"/>
    <n v="0.108"/>
    <s v="NaN"/>
    <s v="NaN"/>
    <s v="NaN"/>
    <s v="NaN"/>
    <s v="Scale-up"/>
    <n v="12.195"/>
    <s v="NaN"/>
    <n v="0.95499999999999996"/>
    <s v="NaN"/>
    <n v="0.95799999999999996"/>
    <d v="2025-06-16T19:11:29"/>
    <x v="1"/>
  </r>
  <r>
    <x v="221"/>
    <x v="0"/>
    <n v="1990"/>
    <x v="327"/>
    <x v="31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7T02:29:59"/>
    <x v="2"/>
  </r>
  <r>
    <x v="201"/>
    <x v="1"/>
    <n v="17"/>
    <x v="328"/>
    <x v="312"/>
    <s v=" "/>
    <s v=" "/>
    <n v="1"/>
    <n v="3"/>
    <n v="2"/>
    <s v="N/A"/>
    <n v="3"/>
    <n v="-3"/>
    <s v="NaN"/>
    <n v="0.124"/>
    <s v="NaN"/>
    <n v="8.7999999999999995E-2"/>
    <n v="0"/>
    <n v="1.9E-2"/>
    <s v="NaN"/>
    <s v="NaN"/>
    <s v="NaN"/>
    <s v="NaN"/>
    <s v="Scale-up"/>
    <n v="11.364000000000001"/>
    <s v="NaN"/>
    <n v="0.80700000000000005"/>
    <s v="NaN"/>
    <n v="0.79200000000000004"/>
    <d v="2025-06-16T19:11:48"/>
    <x v="1"/>
  </r>
  <r>
    <x v="281"/>
    <x v="0"/>
    <n v="1981"/>
    <x v="329"/>
    <x v="313"/>
    <n v="30"/>
    <n v="30"/>
    <n v="5"/>
    <n v="25"/>
    <n v="8"/>
    <n v="22"/>
    <n v="16"/>
    <n v="6"/>
    <n v="6.0000000000000001E-3"/>
    <n v="1.4E-2"/>
    <n v="3.0000000000000001E-3"/>
    <n v="2.1000000000000001E-2"/>
    <n v="1.7000000000000001E-2"/>
    <n v="0.01"/>
    <n v="1.2350000000000001"/>
    <n v="0.3"/>
    <n v="0.85"/>
    <n v="285.714"/>
    <s v="Catch-up"/>
    <n v="47.619"/>
    <n v="0.56200000000000006"/>
    <n v="0.47699999999999998"/>
    <n v="0.52600000000000002"/>
    <n v="0.69199999999999995"/>
    <d v="2025-06-16T21:03:08"/>
    <x v="0"/>
  </r>
  <r>
    <x v="282"/>
    <x v="1"/>
    <n v="99"/>
    <x v="330"/>
    <x v="314"/>
    <s v=" "/>
    <s v=" "/>
    <n v="4"/>
    <n v="78"/>
    <n v="17"/>
    <s v="N/A"/>
    <n v="50"/>
    <n v="14"/>
    <n v="5.7000000000000002E-2"/>
    <n v="0.78300000000000003"/>
    <n v="0.184"/>
    <n v="0.505"/>
    <s v="0.6560000000000001"/>
    <n v="0.63600000000000001"/>
    <n v="0.77"/>
    <n v="6.8000000000000005E-2"/>
    <n v="0.78100000000000003"/>
    <n v="247.52500000000001"/>
    <s v="Scale-up"/>
    <n v="1.98"/>
    <n v="0.64300000000000002"/>
    <n v="0.99099999999999999"/>
    <n v="0.97899999999999998"/>
    <n v="0.98"/>
    <d v="2025-06-16T19:12:13"/>
    <x v="1"/>
  </r>
  <r>
    <x v="283"/>
    <x v="1"/>
    <n v="97"/>
    <x v="331"/>
    <x v="315"/>
    <s v=" "/>
    <s v=" "/>
    <n v="1"/>
    <n v="15"/>
    <n v="2"/>
    <s v="N/A"/>
    <n v="3"/>
    <n v="10"/>
    <s v="NaN"/>
    <n v="0.158"/>
    <n v="0.05"/>
    <n v="1.9E-2"/>
    <n v="0.108"/>
    <n v="0.14099999999999999"/>
    <s v="NaN"/>
    <s v="NaN"/>
    <s v="NaN"/>
    <s v="NaN"/>
    <s v="Scale-up"/>
    <n v="52.631999999999998"/>
    <s v="NaN"/>
    <n v="0.94"/>
    <n v="1"/>
    <n v="0.92600000000000005"/>
    <d v="2025-06-16T19:12:33"/>
    <x v="1"/>
  </r>
  <r>
    <x v="284"/>
    <x v="1"/>
    <n v="99"/>
    <x v="332"/>
    <x v="316"/>
    <s v=" "/>
    <s v=" "/>
    <n v="18"/>
    <n v="93"/>
    <n v="5"/>
    <s v="N/A"/>
    <n v="72"/>
    <n v="35"/>
    <n v="0.19400000000000001"/>
    <n v="0.9"/>
    <n v="3.6999999999999998E-2"/>
    <n v="0.63100000000000001"/>
    <s v="1.0570000000000002"/>
    <n v="1.0249999999999999"/>
    <n v="0.59699999999999998"/>
    <n v="0.17699999999999999"/>
    <n v="0.96599999999999997"/>
    <n v="155.309"/>
    <s v="Scale-up"/>
    <n v="1.585"/>
    <n v="0.97499999999999998"/>
    <n v="0.81"/>
    <n v="0.76400000000000001"/>
    <n v="0.77"/>
    <d v="2025-06-16T19:12:57"/>
    <x v="1"/>
  </r>
  <r>
    <x v="285"/>
    <x v="0"/>
    <n v="934"/>
    <x v="333"/>
    <x v="317"/>
    <n v="37"/>
    <n v="37"/>
    <n v="23"/>
    <n v="14"/>
    <n v="7"/>
    <n v="30"/>
    <n v="28"/>
    <n v="2"/>
    <n v="2.5999999999999999E-2"/>
    <n v="2.4E-2"/>
    <n v="1.0999999999999999E-2"/>
    <n v="4.8000000000000001E-2"/>
    <n v="3.9E-2"/>
    <n v="3.5000000000000003E-2"/>
    <n v="1.2310000000000001"/>
    <n v="0.52"/>
    <n v="0.78"/>
    <n v="41.667000000000002"/>
    <s v="Catch-up"/>
    <n v="20.832999999999998"/>
    <n v="0.83899999999999997"/>
    <n v="0.84599999999999997"/>
    <n v="0.86"/>
    <n v="0.89200000000000002"/>
    <d v="2025-06-16T22:12:38"/>
    <x v="3"/>
  </r>
  <r>
    <x v="59"/>
    <x v="1"/>
    <n v="99"/>
    <x v="334"/>
    <x v="63"/>
    <s v=" "/>
    <s v=" "/>
    <n v="7"/>
    <n v="69"/>
    <n v="9"/>
    <s v="N/A"/>
    <n v="24"/>
    <n v="42"/>
    <n v="9.2999999999999999E-2"/>
    <n v="0.67"/>
    <n v="8.1000000000000003E-2"/>
    <n v="0.217"/>
    <n v="0.68200000000000005"/>
    <n v="0.66500000000000004"/>
    <n v="0.318"/>
    <n v="0.122"/>
    <n v="0.89400000000000002"/>
    <n v="506.91199999999998"/>
    <s v="Scale-up"/>
    <n v="4.6079999999999997"/>
    <n v="0.93600000000000005"/>
    <n v="0.98899999999999999"/>
    <n v="0.90400000000000003"/>
    <n v="0.88"/>
    <d v="2025-06-16T19:13:22"/>
    <x v="1"/>
  </r>
  <r>
    <x v="286"/>
    <x v="0"/>
    <n v="4011"/>
    <x v="335"/>
    <x v="318"/>
    <n v="401"/>
    <n v="401"/>
    <n v="83"/>
    <n v="318"/>
    <n v="40"/>
    <n v="361"/>
    <n v="289"/>
    <n v="72"/>
    <n v="3.5999999999999997E-2"/>
    <n v="0.16200000000000001"/>
    <n v="1.6E-2"/>
    <n v="0.224"/>
    <n v="0.182"/>
    <n v="0.16700000000000001"/>
    <n v="1.2310000000000001"/>
    <n v="0.182"/>
    <n v="0.91900000000000004"/>
    <n v="321.42899999999997"/>
    <s v="Catch-up"/>
    <n v="4.4640000000000004"/>
    <n v="0.51600000000000001"/>
    <n v="0.754"/>
    <n v="0.79900000000000004"/>
    <n v="0.75700000000000001"/>
    <d v="2025-06-17T04:09:18"/>
    <x v="2"/>
  </r>
  <r>
    <x v="287"/>
    <x v="1"/>
    <n v="92"/>
    <x v="336"/>
    <x v="319"/>
    <s v=" "/>
    <s v=" "/>
    <n v="1"/>
    <n v="6"/>
    <n v="1"/>
    <s v="N/A"/>
    <n v="1"/>
    <n v="5"/>
    <s v="NaN"/>
    <n v="4.2000000000000003E-2"/>
    <s v="NaN"/>
    <s v="NaN"/>
    <n v="0"/>
    <n v="4.2000000000000003E-2"/>
    <s v="NaN"/>
    <s v="NaN"/>
    <s v="NaN"/>
    <s v="NaN"/>
    <s v="Scale-up"/>
    <s v="NaN"/>
    <s v="NaN"/>
    <n v="0.879"/>
    <s v="NaN"/>
    <s v="NaN"/>
    <d v="2025-06-16T19:13:40"/>
    <x v="1"/>
  </r>
  <r>
    <x v="78"/>
    <x v="0"/>
    <n v="4015"/>
    <x v="337"/>
    <x v="82"/>
    <n v="519"/>
    <n v="519"/>
    <n v="123"/>
    <n v="396"/>
    <n v="98"/>
    <n v="421"/>
    <n v="398"/>
    <n v="23"/>
    <n v="5.0999999999999997E-2"/>
    <n v="0.16200000000000001"/>
    <n v="4.2999999999999997E-2"/>
    <n v="0.20899999999999999"/>
    <n v="0.17"/>
    <n v="0.16900000000000001"/>
    <n v="1.2290000000000001"/>
    <n v="0.23899999999999999"/>
    <n v="0.79800000000000004"/>
    <n v="110.048"/>
    <s v="Catch-up"/>
    <n v="4.7850000000000001"/>
    <n v="0.88700000000000001"/>
    <n v="0.88800000000000001"/>
    <n v="0.89500000000000002"/>
    <n v="0.90900000000000003"/>
    <d v="2025-06-16T18:25:02"/>
    <x v="1"/>
  </r>
  <r>
    <x v="278"/>
    <x v="1"/>
    <n v="92"/>
    <x v="338"/>
    <x v="320"/>
    <s v=" "/>
    <s v=" "/>
    <n v="1"/>
    <n v="8"/>
    <n v="2"/>
    <s v="N/A"/>
    <n v="7"/>
    <n v="-1"/>
    <s v="NaN"/>
    <n v="5.8999999999999997E-2"/>
    <s v="NaN"/>
    <n v="0.34799999999999998"/>
    <n v="0"/>
    <n v="5.8000000000000003E-2"/>
    <s v="NaN"/>
    <s v="NaN"/>
    <s v="NaN"/>
    <s v="NaN"/>
    <s v="Scale-up"/>
    <n v="2.8740000000000001"/>
    <s v="NaN"/>
    <n v="0.5"/>
    <s v="NaN"/>
    <n v="0.70899999999999996"/>
    <d v="2025-06-16T19:13:59"/>
    <x v="1"/>
  </r>
  <r>
    <x v="83"/>
    <x v="1"/>
    <n v="0"/>
    <x v="339"/>
    <x v="133"/>
    <s v=" "/>
    <s v=" "/>
    <n v="1"/>
    <n v="1"/>
    <n v="1"/>
    <s v="N/A"/>
    <n v="1"/>
    <n v="-1"/>
    <s v="NaN"/>
    <s v="NaN"/>
    <s v="NaN"/>
    <s v="NaN"/>
    <n v="0"/>
    <s v="NaN"/>
    <s v="NaN"/>
    <s v="NaN"/>
    <s v="NaN"/>
    <s v="NaN"/>
    <s v="Catch-up"/>
    <s v="NaN"/>
    <s v="NaN"/>
    <s v="NaN"/>
    <s v="NaN"/>
    <s v="NaN"/>
    <d v="2025-06-16T19:14:18"/>
    <x v="1"/>
  </r>
  <r>
    <x v="288"/>
    <x v="1"/>
    <n v="72"/>
    <x v="340"/>
    <x v="321"/>
    <s v=" "/>
    <s v=" "/>
    <n v="1"/>
    <n v="11"/>
    <n v="1"/>
    <s v="N/A"/>
    <n v="12"/>
    <n v="-2"/>
    <s v="NaN"/>
    <n v="0.156"/>
    <s v="NaN"/>
    <n v="0.221"/>
    <n v="0"/>
    <n v="0.156"/>
    <s v="NaN"/>
    <s v="NaN"/>
    <s v="NaN"/>
    <s v="NaN"/>
    <s v="Catch-up"/>
    <n v="4.5250000000000004"/>
    <s v="NaN"/>
    <n v="0.623"/>
    <s v="NaN"/>
    <n v="0.66900000000000004"/>
    <d v="2025-06-16T19:14:38"/>
    <x v="1"/>
  </r>
  <r>
    <x v="289"/>
    <x v="0"/>
    <n v="4053"/>
    <x v="341"/>
    <x v="322"/>
    <n v="232"/>
    <n v="232"/>
    <n v="8"/>
    <n v="224"/>
    <n v="104"/>
    <n v="128"/>
    <n v="107"/>
    <n v="21"/>
    <n v="3.0000000000000001E-3"/>
    <n v="5.3999999999999999E-2"/>
    <n v="3.5000000000000003E-2"/>
    <n v="2.7E-2"/>
    <n v="2.1999999999999999E-2"/>
    <n v="2.1000000000000001E-2"/>
    <n v="1.2270000000000001"/>
    <n v="5.2999999999999999E-2"/>
    <n v="0.38600000000000001"/>
    <n v="777.77800000000002"/>
    <s v="Catch-up"/>
    <n v="37.036999999999999"/>
    <n v="0.92600000000000005"/>
    <n v="0.95199999999999996"/>
    <n v="0.63200000000000001"/>
    <n v="0.76300000000000001"/>
    <d v="2025-06-16T19:30:01"/>
    <x v="1"/>
  </r>
  <r>
    <x v="198"/>
    <x v="1"/>
    <n v="52"/>
    <x v="342"/>
    <x v="213"/>
    <s v=" "/>
    <s v=" "/>
    <n v="1"/>
    <n v="3"/>
    <n v="1"/>
    <s v="N/A"/>
    <n v="1"/>
    <n v="2"/>
    <s v="NaN"/>
    <n v="2.8000000000000001E-2"/>
    <s v="NaN"/>
    <s v="NaN"/>
    <n v="0"/>
    <n v="2.8000000000000001E-2"/>
    <s v="NaN"/>
    <s v="NaN"/>
    <s v="NaN"/>
    <s v="NaN"/>
    <s v="Catch-up"/>
    <s v="NaN"/>
    <s v="NaN"/>
    <n v="0.75"/>
    <s v="NaN"/>
    <s v="NaN"/>
    <d v="2025-06-16T19:14:55"/>
    <x v="1"/>
  </r>
  <r>
    <x v="182"/>
    <x v="0"/>
    <n v="6759"/>
    <x v="343"/>
    <x v="323"/>
    <n v="5254"/>
    <n v="5254"/>
    <n v="377"/>
    <n v="4877"/>
    <n v="1572"/>
    <n v="3682"/>
    <n v="3301"/>
    <n v="381"/>
    <n v="5.7000000000000002E-2"/>
    <n v="0.99"/>
    <n v="0.40200000000000002"/>
    <n v="0.78700000000000003"/>
    <n v="0.64500000000000002"/>
    <n v="0.69699999999999995"/>
    <n v="1.22"/>
    <n v="5.3999999999999999E-2"/>
    <n v="0.61599999999999999"/>
    <n v="484.11700000000002"/>
    <s v="Catch-up"/>
    <n v="1.2709999999999999"/>
    <n v="0.99199999999999999"/>
    <n v="0.96399999999999997"/>
    <n v="0.94799999999999995"/>
    <n v="0.97099999999999997"/>
    <d v="2025-06-17T02:06:20"/>
    <x v="2"/>
  </r>
  <r>
    <x v="122"/>
    <x v="1"/>
    <n v="99"/>
    <x v="344"/>
    <x v="129"/>
    <s v=" "/>
    <s v=" "/>
    <n v="2"/>
    <n v="41"/>
    <n v="8"/>
    <s v="N/A"/>
    <n v="34"/>
    <n v="2"/>
    <n v="0.16700000000000001"/>
    <n v="0.45800000000000002"/>
    <n v="8.4000000000000005E-2"/>
    <n v="0.35899999999999999"/>
    <n v="0.54100000000000004"/>
    <n v="0.39500000000000002"/>
    <n v="0.66400000000000003"/>
    <n v="0.26700000000000002"/>
    <n v="0.86599999999999999"/>
    <n v="75.209000000000003"/>
    <s v="Scale-up"/>
    <n v="2.786"/>
    <n v="1"/>
    <n v="0.96299999999999997"/>
    <n v="0.96499999999999997"/>
    <n v="0.94599999999999995"/>
    <d v="2025-06-16T19:15:21"/>
    <x v="1"/>
  </r>
  <r>
    <x v="290"/>
    <x v="0"/>
    <n v="3660"/>
    <x v="345"/>
    <x v="324"/>
    <n v="117"/>
    <n v="117"/>
    <n v="18"/>
    <n v="99"/>
    <n v="23"/>
    <n v="94"/>
    <n v="75"/>
    <n v="19"/>
    <n v="8.0000000000000002E-3"/>
    <n v="2.4E-2"/>
    <n v="8.9999999999999993E-3"/>
    <n v="2.8000000000000001E-2"/>
    <n v="2.3E-2"/>
    <n v="2.1999999999999999E-2"/>
    <n v="1.2170000000000001"/>
    <n v="0.25"/>
    <n v="0.71899999999999997"/>
    <n v="678.57100000000003"/>
    <s v="Catch-up"/>
    <n v="35.713999999999999"/>
    <n v="0.95199999999999996"/>
    <n v="0.98599999999999999"/>
    <n v="0.96"/>
    <n v="0.96499999999999997"/>
    <d v="2025-06-16T19:55:55"/>
    <x v="1"/>
  </r>
  <r>
    <x v="291"/>
    <x v="1"/>
    <n v="99"/>
    <x v="346"/>
    <x v="325"/>
    <s v=" "/>
    <s v=" "/>
    <n v="104"/>
    <n v="539"/>
    <n v="94"/>
    <s v="N/A"/>
    <n v="436"/>
    <n v="112"/>
    <n v="1.0289999999999999"/>
    <n v="5.1130000000000004"/>
    <n v="0.89100000000000001"/>
    <n v="4.12"/>
    <n v="5.2510000000000003"/>
    <n v="5.2510000000000003"/>
    <n v="0.78500000000000003"/>
    <n v="0.16800000000000001"/>
    <n v="0.85499999999999998"/>
    <n v="454.61200000000002"/>
    <s v="Scale-up"/>
    <n v="0.24299999999999999"/>
    <n v="0.98899999999999999"/>
    <n v="0.99299999999999999"/>
    <n v="0.98499999999999999"/>
    <n v="0.99399999999999999"/>
    <d v="2025-06-16T19:15:51"/>
    <x v="1"/>
  </r>
  <r>
    <x v="292"/>
    <x v="0"/>
    <n v="1767"/>
    <x v="347"/>
    <x v="326"/>
    <n v="46"/>
    <n v="46"/>
    <n v="5"/>
    <n v="41"/>
    <n v="3"/>
    <n v="43"/>
    <n v="23"/>
    <n v="20"/>
    <n v="0.01"/>
    <n v="2.9000000000000001E-2"/>
    <n v="6.0000000000000001E-3"/>
    <n v="0.04"/>
    <n v="3.3000000000000002E-2"/>
    <n v="3.2000000000000001E-2"/>
    <n v="1.212"/>
    <n v="0.25600000000000001"/>
    <n v="0.84599999999999997"/>
    <n v="500"/>
    <s v="Catch-up"/>
    <n v="25"/>
    <n v="0.64"/>
    <n v="0.69099999999999995"/>
    <n v="0.89600000000000002"/>
    <n v="0.9"/>
    <d v="2025-06-16T21:26:33"/>
    <x v="0"/>
  </r>
  <r>
    <x v="293"/>
    <x v="1"/>
    <n v="77"/>
    <x v="348"/>
    <x v="327"/>
    <s v=" "/>
    <s v=" "/>
    <n v="2"/>
    <n v="3"/>
    <n v="1"/>
    <s v="N/A"/>
    <n v="3"/>
    <n v="1"/>
    <n v="8.3000000000000004E-2"/>
    <n v="2.1000000000000001E-2"/>
    <s v="NaN"/>
    <n v="2.3E-2"/>
    <s v="0.10400000000000001"/>
    <n v="3.5999999999999997E-2"/>
    <s v="NaN"/>
    <s v="NaN"/>
    <s v="NaN"/>
    <s v="NaN"/>
    <s v="Scale-up"/>
    <n v="43.478000000000002"/>
    <n v="1"/>
    <n v="0.76"/>
    <s v="NaN"/>
    <n v="0.83099999999999996"/>
    <d v="2025-06-16T19:16:10"/>
    <x v="1"/>
  </r>
  <r>
    <x v="94"/>
    <x v="0"/>
    <n v="4107"/>
    <x v="349"/>
    <x v="100"/>
    <n v="157"/>
    <n v="157"/>
    <n v="25"/>
    <n v="132"/>
    <n v="31"/>
    <n v="126"/>
    <n v="104"/>
    <n v="22"/>
    <n v="8.9999999999999993E-3"/>
    <n v="3.5999999999999997E-2"/>
    <n v="1.0999999999999999E-2"/>
    <n v="4.1000000000000002E-2"/>
    <n v="3.4000000000000002E-2"/>
    <n v="3.3000000000000002E-2"/>
    <n v="1.206"/>
    <n v="0.2"/>
    <n v="0.75600000000000001"/>
    <n v="536.58500000000004"/>
    <s v="Catch-up"/>
    <n v="24.39"/>
    <n v="0.80600000000000005"/>
    <n v="0.97899999999999998"/>
    <n v="0.90300000000000002"/>
    <n v="0.89200000000000002"/>
    <d v="2025-06-16T18:28:58"/>
    <x v="1"/>
  </r>
  <r>
    <x v="294"/>
    <x v="1"/>
    <n v="0"/>
    <x v="350"/>
    <x v="328"/>
    <s v=" "/>
    <s v=" "/>
    <n v="1"/>
    <n v="1"/>
    <n v="1"/>
    <s v="N/A"/>
    <n v="1"/>
    <n v="0"/>
    <s v="NaN"/>
    <s v="NaN"/>
    <s v="NaN"/>
    <s v="NaN"/>
    <n v="0"/>
    <s v="NaN"/>
    <s v="NaN"/>
    <s v="NaN"/>
    <s v="NaN"/>
    <s v="NaN"/>
    <s v="Scale-up"/>
    <s v="NaN"/>
    <s v="NaN"/>
    <s v="NaN"/>
    <s v="NaN"/>
    <s v="NaN"/>
    <d v="2025-06-16T19:16:28"/>
    <x v="1"/>
  </r>
  <r>
    <x v="295"/>
    <x v="0"/>
    <n v="4432"/>
    <x v="351"/>
    <x v="329"/>
    <n v="2473"/>
    <n v="2473"/>
    <n v="1138"/>
    <n v="1335"/>
    <n v="392"/>
    <n v="2081"/>
    <n v="1985"/>
    <n v="96"/>
    <n v="0.46500000000000002"/>
    <n v="0.59299999999999997"/>
    <n v="0.21299999999999999"/>
    <n v="1.016"/>
    <n v="0.84499999999999997"/>
    <n v="0.86599999999999999"/>
    <n v="1.202"/>
    <n v="0.44"/>
    <n v="0.79900000000000004"/>
    <n v="94.488"/>
    <s v="Catch-up"/>
    <n v="0.98399999999999999"/>
    <n v="0.96"/>
    <n v="0.95599999999999996"/>
    <n v="0.95899999999999996"/>
    <n v="0.99299999999999999"/>
    <d v="2025-06-16T21:58:15"/>
    <x v="3"/>
  </r>
  <r>
    <x v="296"/>
    <x v="1"/>
    <n v="98"/>
    <x v="352"/>
    <x v="330"/>
    <s v=" "/>
    <s v=" "/>
    <n v="30"/>
    <n v="50"/>
    <n v="3"/>
    <s v="N/A"/>
    <n v="60"/>
    <n v="18"/>
    <n v="0.29199999999999998"/>
    <n v="0.57499999999999996"/>
    <s v="NaN"/>
    <n v="0.81899999999999995"/>
    <n v="0.86699999999999999"/>
    <n v="0.79600000000000004"/>
    <s v="NaN"/>
    <s v="NaN"/>
    <s v="NaN"/>
    <s v="NaN"/>
    <s v="Scale-up"/>
    <n v="1.2210000000000001"/>
    <n v="0.97599999999999998"/>
    <n v="0.96899999999999997"/>
    <s v="NaN"/>
    <n v="0.81"/>
    <d v="2025-06-16T19:16:47"/>
    <x v="1"/>
  </r>
  <r>
    <x v="297"/>
    <x v="0"/>
    <n v="467"/>
    <x v="353"/>
    <x v="331"/>
    <n v="40"/>
    <n v="40"/>
    <n v="25"/>
    <n v="15"/>
    <n v="1"/>
    <n v="39"/>
    <n v="25"/>
    <n v="14"/>
    <n v="5.7000000000000002E-2"/>
    <n v="2.7E-2"/>
    <n v="0"/>
    <n v="0.10100000000000001"/>
    <n v="8.4000000000000005E-2"/>
    <n v="7.8E-2"/>
    <n v="1.202"/>
    <n v="0.67900000000000005"/>
    <n v="1"/>
    <n v="138.614"/>
    <s v="Catch-up"/>
    <n v="9.9009999999999998"/>
    <n v="0.59699999999999998"/>
    <n v="0.82399999999999995"/>
    <n v="0"/>
    <n v="0.82099999999999995"/>
    <d v="2025-06-16T22:22:32"/>
    <x v="3"/>
  </r>
  <r>
    <x v="298"/>
    <x v="1"/>
    <n v="0"/>
    <x v="354"/>
    <x v="332"/>
    <s v=" "/>
    <s v=" "/>
    <n v="1"/>
    <n v="1"/>
    <n v="1"/>
    <s v="N/A"/>
    <n v="1"/>
    <n v="0"/>
    <s v="NaN"/>
    <s v="NaN"/>
    <s v="NaN"/>
    <s v="NaN"/>
    <n v="0"/>
    <s v="NaN"/>
    <s v="NaN"/>
    <s v="NaN"/>
    <s v="NaN"/>
    <s v="NaN"/>
    <s v="Scale-up"/>
    <s v="NaN"/>
    <s v="NaN"/>
    <s v="NaN"/>
    <s v="NaN"/>
    <s v="NaN"/>
    <d v="2025-06-16T19:17:05"/>
    <x v="1"/>
  </r>
  <r>
    <x v="155"/>
    <x v="0"/>
    <n v="280"/>
    <x v="355"/>
    <x v="333"/>
    <n v="52"/>
    <n v="52"/>
    <n v="9"/>
    <n v="43"/>
    <n v="23"/>
    <n v="29"/>
    <n v="29"/>
    <n v="0"/>
    <n v="3.9E-2"/>
    <n v="0.193"/>
    <n v="0.14299999999999999"/>
    <n v="0.107"/>
    <n v="8.8999999999999996E-2"/>
    <n v="0.11899999999999999"/>
    <n v="1.202"/>
    <n v="0.16800000000000001"/>
    <n v="0.38400000000000001"/>
    <n v="0"/>
    <s v="Plan-up"/>
    <n v="9.3460000000000001"/>
    <n v="0.91800000000000004"/>
    <n v="0.98499999999999999"/>
    <n v="0.23799999999999999"/>
    <n v="0.94399999999999995"/>
    <d v="2025-06-17T01:54:32"/>
    <x v="2"/>
  </r>
  <r>
    <x v="299"/>
    <x v="1"/>
    <n v="58"/>
    <x v="356"/>
    <x v="334"/>
    <s v=" "/>
    <s v=" "/>
    <n v="1"/>
    <n v="7"/>
    <n v="3"/>
    <s v="N/A"/>
    <n v="4"/>
    <n v="-1"/>
    <s v="NaN"/>
    <n v="9.7000000000000003E-2"/>
    <n v="0.46200000000000002"/>
    <n v="4.8000000000000001E-2"/>
    <n v="-0.36499999999999999"/>
    <n v="2.8000000000000001E-2"/>
    <s v="NaN"/>
    <s v="NaN"/>
    <s v="NaN"/>
    <s v="NaN"/>
    <s v="Catch-up"/>
    <n v="20.832999999999998"/>
    <s v="NaN"/>
    <n v="0.92400000000000004"/>
    <n v="0.92300000000000004"/>
    <n v="0.61899999999999999"/>
    <d v="2025-06-16T19:17:24"/>
    <x v="1"/>
  </r>
  <r>
    <x v="300"/>
    <x v="0"/>
    <n v="2921"/>
    <x v="357"/>
    <x v="335"/>
    <n v="69"/>
    <n v="69"/>
    <n v="7"/>
    <n v="62"/>
    <n v="14"/>
    <n v="55"/>
    <n v="42"/>
    <n v="13"/>
    <n v="2E-3"/>
    <n v="2.3E-2"/>
    <n v="5.0000000000000001E-3"/>
    <n v="2.4E-2"/>
    <n v="0.02"/>
    <n v="1.9E-2"/>
    <n v="1.2"/>
    <n v="0.08"/>
    <n v="0.8"/>
    <n v="541.66700000000003"/>
    <s v="Catch-up"/>
    <n v="41.667000000000002"/>
    <n v="0.94599999999999995"/>
    <n v="0.89800000000000002"/>
    <n v="0.96"/>
    <n v="0.93300000000000005"/>
    <d v="2025-06-16T20:53:40"/>
    <x v="0"/>
  </r>
  <r>
    <x v="253"/>
    <x v="1"/>
    <n v="51"/>
    <x v="358"/>
    <x v="336"/>
    <s v=" "/>
    <s v=" "/>
    <n v="1"/>
    <n v="5"/>
    <n v="1"/>
    <s v="N/A"/>
    <n v="9"/>
    <n v="-4"/>
    <s v="NaN"/>
    <n v="0.28899999999999998"/>
    <s v="NaN"/>
    <n v="0.106"/>
    <n v="0"/>
    <n v="0.40400000000000003"/>
    <s v="NaN"/>
    <s v="NaN"/>
    <s v="NaN"/>
    <s v="NaN"/>
    <s v="Scale-up"/>
    <n v="9.4339999999999993"/>
    <s v="NaN"/>
    <n v="0.57799999999999996"/>
    <s v="NaN"/>
    <n v="0.67600000000000005"/>
    <d v="2025-06-16T19:17:44"/>
    <x v="1"/>
  </r>
  <r>
    <x v="301"/>
    <x v="0"/>
    <n v="3449"/>
    <x v="359"/>
    <x v="337"/>
    <n v="40"/>
    <n v="40"/>
    <n v="5"/>
    <n v="35"/>
    <n v="5"/>
    <n v="35"/>
    <n v="29"/>
    <n v="6"/>
    <n v="1E-3"/>
    <n v="1.2999999999999999E-2"/>
    <n v="4.0000000000000001E-3"/>
    <n v="1.2E-2"/>
    <n v="0.01"/>
    <n v="1.2E-2"/>
    <n v="1.2"/>
    <n v="7.0999999999999994E-2"/>
    <n v="0.71399999999999997"/>
    <n v="500"/>
    <s v="Catch-up"/>
    <n v="83.332999999999998"/>
    <n v="0.99299999999999999"/>
    <n v="0.97199999999999998"/>
    <n v="0.91700000000000004"/>
    <n v="0.96199999999999997"/>
    <d v="2025-06-17T03:44:15"/>
    <x v="2"/>
  </r>
  <r>
    <x v="112"/>
    <x v="1"/>
    <n v="0"/>
    <x v="360"/>
    <x v="338"/>
    <s v=" "/>
    <s v=" "/>
    <n v="1"/>
    <n v="1"/>
    <n v="1"/>
    <s v="N/A"/>
    <n v="1"/>
    <n v="0"/>
    <s v="NaN"/>
    <s v="NaN"/>
    <s v="NaN"/>
    <s v="NaN"/>
    <n v="0"/>
    <s v="NaN"/>
    <s v="NaN"/>
    <s v="NaN"/>
    <s v="NaN"/>
    <s v="NaN"/>
    <s v="Scale-up"/>
    <s v="NaN"/>
    <s v="NaN"/>
    <s v="NaN"/>
    <s v="NaN"/>
    <s v="NaN"/>
    <d v="2025-06-16T19:18:02"/>
    <x v="1"/>
  </r>
  <r>
    <x v="302"/>
    <x v="0"/>
    <n v="4397"/>
    <x v="361"/>
    <x v="339"/>
    <n v="80"/>
    <n v="80"/>
    <n v="30"/>
    <n v="50"/>
    <n v="5"/>
    <n v="75"/>
    <n v="67"/>
    <n v="8"/>
    <n v="6.0000000000000001E-3"/>
    <n v="1.0999999999999999E-2"/>
    <n v="2E-3"/>
    <n v="1.7999999999999999E-2"/>
    <n v="1.4999999999999999E-2"/>
    <n v="1.6E-2"/>
    <n v="1.2"/>
    <n v="0.35299999999999998"/>
    <n v="0.88200000000000001"/>
    <n v="444.44400000000002"/>
    <s v="Catch-up"/>
    <n v="55.555999999999997"/>
    <n v="0.86699999999999999"/>
    <n v="0.71099999999999997"/>
    <n v="0.84599999999999997"/>
    <n v="0.85299999999999998"/>
    <d v="2025-06-17T04:10:31"/>
    <x v="2"/>
  </r>
  <r>
    <x v="164"/>
    <x v="1"/>
    <n v="5"/>
    <x v="362"/>
    <x v="176"/>
    <s v=" "/>
    <s v=" "/>
    <n v="1"/>
    <n v="2"/>
    <n v="1"/>
    <s v="N/A"/>
    <n v="1"/>
    <n v="0"/>
    <s v="NaN"/>
    <n v="0.16700000000000001"/>
    <s v="NaN"/>
    <s v="NaN"/>
    <n v="0"/>
    <n v="3.5999999999999997E-2"/>
    <s v="NaN"/>
    <s v="NaN"/>
    <s v="NaN"/>
    <s v="NaN"/>
    <s v="Catch-up"/>
    <s v="NaN"/>
    <s v="NaN"/>
    <n v="1"/>
    <s v="NaN"/>
    <s v="NaN"/>
    <d v="2025-06-16T19:18:22"/>
    <x v="1"/>
  </r>
  <r>
    <x v="303"/>
    <x v="0"/>
    <n v="942"/>
    <x v="363"/>
    <x v="340"/>
    <n v="191"/>
    <n v="191"/>
    <n v="92"/>
    <n v="99"/>
    <n v="15"/>
    <n v="176"/>
    <n v="117"/>
    <n v="59"/>
    <n v="0.20300000000000001"/>
    <n v="0.14199999999999999"/>
    <n v="3.4000000000000002E-2"/>
    <n v="0.373"/>
    <n v="0.311"/>
    <n v="0.312"/>
    <n v="1.1990000000000001"/>
    <n v="0.58799999999999997"/>
    <n v="0.90100000000000002"/>
    <n v="158.17699999999999"/>
    <s v="Catch-up"/>
    <n v="2.681"/>
    <n v="0.71099999999999997"/>
    <n v="0.40500000000000003"/>
    <n v="0.56100000000000005"/>
    <n v="0.71399999999999997"/>
    <d v="2025-06-17T03:37:03"/>
    <x v="2"/>
  </r>
  <r>
    <x v="304"/>
    <x v="1"/>
    <n v="0"/>
    <x v="364"/>
    <x v="341"/>
    <s v=" "/>
    <s v=" "/>
    <n v="1"/>
    <n v="2"/>
    <n v="1"/>
    <s v="N/A"/>
    <n v="1"/>
    <n v="-1"/>
    <s v="NaN"/>
    <n v="1"/>
    <s v="NaN"/>
    <s v="NaN"/>
    <n v="0"/>
    <n v="0.5"/>
    <s v="NaN"/>
    <s v="NaN"/>
    <s v="NaN"/>
    <s v="NaN"/>
    <s v="Scale-up"/>
    <s v="NaN"/>
    <s v="NaN"/>
    <n v="1"/>
    <s v="NaN"/>
    <s v="NaN"/>
    <d v="2025-06-16T19:18:41"/>
    <x v="1"/>
  </r>
  <r>
    <x v="305"/>
    <x v="0"/>
    <n v="3729"/>
    <x v="365"/>
    <x v="342"/>
    <n v="587"/>
    <n v="587"/>
    <n v="35"/>
    <n v="552"/>
    <n v="68"/>
    <n v="519"/>
    <n v="364"/>
    <n v="155"/>
    <n v="1.2E-2"/>
    <n v="0.42499999999999999"/>
    <n v="3.7999999999999999E-2"/>
    <n v="0.47599999999999998"/>
    <n v="0.39900000000000002"/>
    <n v="0.34799999999999998"/>
    <n v="1.1930000000000001"/>
    <n v="2.7E-2"/>
    <n v="0.91300000000000003"/>
    <n v="325.63"/>
    <s v="Catch-up"/>
    <n v="2.101"/>
    <n v="0.436"/>
    <n v="0.68"/>
    <n v="0.49199999999999999"/>
    <n v="0.92100000000000004"/>
    <d v="2025-06-17T03:34:11"/>
    <x v="2"/>
  </r>
  <r>
    <x v="306"/>
    <x v="1"/>
    <n v="54"/>
    <x v="366"/>
    <x v="343"/>
    <s v=" "/>
    <s v=" "/>
    <n v="1"/>
    <n v="3"/>
    <n v="1"/>
    <s v="N/A"/>
    <n v="2"/>
    <n v="0"/>
    <s v="NaN"/>
    <n v="3.2000000000000001E-2"/>
    <s v="NaN"/>
    <s v="NaN"/>
    <n v="0"/>
    <n v="3.2000000000000001E-2"/>
    <s v="NaN"/>
    <s v="NaN"/>
    <s v="NaN"/>
    <s v="NaN"/>
    <s v="Catch-up"/>
    <s v="NaN"/>
    <s v="NaN"/>
    <n v="0.86899999999999999"/>
    <s v="NaN"/>
    <s v="NaN"/>
    <d v="2025-06-16T19:19:00"/>
    <x v="1"/>
  </r>
  <r>
    <x v="60"/>
    <x v="0"/>
    <n v="3690"/>
    <x v="367"/>
    <x v="344"/>
    <n v="197"/>
    <n v="197"/>
    <n v="15"/>
    <n v="182"/>
    <n v="17"/>
    <n v="180"/>
    <n v="156"/>
    <n v="24"/>
    <n v="8.9999999999999993E-3"/>
    <n v="6.8000000000000005E-2"/>
    <n v="4.0000000000000001E-3"/>
    <n v="8.6999999999999994E-2"/>
    <n v="7.2999999999999995E-2"/>
    <n v="6.2E-2"/>
    <n v="1.1919999999999999"/>
    <n v="0.11700000000000001"/>
    <n v="0.94799999999999995"/>
    <n v="275.86200000000002"/>
    <s v="Catch-up"/>
    <n v="11.494"/>
    <n v="0.68200000000000005"/>
    <n v="0.84599999999999997"/>
    <n v="0.78"/>
    <n v="0.93600000000000005"/>
    <d v="2025-06-17T01:19:36"/>
    <x v="2"/>
  </r>
  <r>
    <x v="307"/>
    <x v="1"/>
    <n v="15"/>
    <x v="368"/>
    <x v="345"/>
    <s v=" "/>
    <s v=" "/>
    <n v="1"/>
    <n v="1"/>
    <n v="1"/>
    <s v="N/A"/>
    <n v="1"/>
    <n v="-2"/>
    <s v="NaN"/>
    <s v="NaN"/>
    <s v="NaN"/>
    <s v="NaN"/>
    <n v="0"/>
    <n v="-1"/>
    <s v="NaN"/>
    <s v="NaN"/>
    <s v="NaN"/>
    <s v="NaN"/>
    <s v="Scale-up"/>
    <s v="NaN"/>
    <s v="NaN"/>
    <s v="NaN"/>
    <s v="NaN"/>
    <s v="NaN"/>
    <d v="2025-06-16T19:19:19"/>
    <x v="1"/>
  </r>
  <r>
    <x v="306"/>
    <x v="0"/>
    <n v="3454"/>
    <x v="369"/>
    <x v="343"/>
    <n v="324"/>
    <n v="324"/>
    <n v="78"/>
    <n v="246"/>
    <n v="19"/>
    <n v="305"/>
    <n v="272"/>
    <n v="33"/>
    <n v="3.9E-2"/>
    <n v="0.112"/>
    <n v="8.0000000000000002E-3"/>
    <n v="0.17"/>
    <n v="0.14299999999999999"/>
    <n v="0.14000000000000001"/>
    <n v="1.1890000000000001"/>
    <n v="0.25800000000000001"/>
    <n v="0.94699999999999995"/>
    <n v="194.11799999999999"/>
    <s v="Catch-up"/>
    <n v="5.8819999999999997"/>
    <n v="0.82"/>
    <n v="0.79500000000000004"/>
    <n v="0.79400000000000004"/>
    <n v="0.84599999999999997"/>
    <d v="2025-06-16T19:19:00"/>
    <x v="1"/>
  </r>
  <r>
    <x v="308"/>
    <x v="1"/>
    <n v="0"/>
    <x v="370"/>
    <x v="346"/>
    <s v=" "/>
    <s v=" "/>
    <n v="1"/>
    <n v="1"/>
    <n v="1"/>
    <s v="N/A"/>
    <n v="1"/>
    <n v="-1"/>
    <s v="NaN"/>
    <s v="NaN"/>
    <s v="NaN"/>
    <s v="NaN"/>
    <n v="0"/>
    <s v="NaN"/>
    <s v="NaN"/>
    <s v="NaN"/>
    <s v="NaN"/>
    <s v="NaN"/>
    <s v="Scale-up"/>
    <s v="NaN"/>
    <s v="NaN"/>
    <s v="NaN"/>
    <s v="NaN"/>
    <s v="NaN"/>
    <d v="2025-06-16T19:19:39"/>
    <x v="1"/>
  </r>
  <r>
    <x v="309"/>
    <x v="0"/>
    <n v="1545"/>
    <x v="371"/>
    <x v="347"/>
    <n v="10795"/>
    <n v="7028"/>
    <n v="3466"/>
    <n v="3562"/>
    <n v="1517"/>
    <n v="5511"/>
    <n v="5041"/>
    <n v="470"/>
    <n v="2.6059999999999999"/>
    <n v="2.806"/>
    <n v="2.0830000000000002"/>
    <n v="3.956"/>
    <n v="3.3290000000000002"/>
    <n v="4.3529999999999998"/>
    <n v="1.1879999999999999"/>
    <n v="0.48199999999999998"/>
    <n v="0.61499999999999999"/>
    <n v="118.807"/>
    <s v="Catch-up"/>
    <n v="0.253"/>
    <n v="0.99199999999999999"/>
    <n v="0.98799999999999999"/>
    <n v="0.94199999999999995"/>
    <n v="0.98699999999999999"/>
    <d v="2025-06-17T01:02:16"/>
    <x v="5"/>
  </r>
  <r>
    <x v="310"/>
    <x v="1"/>
    <n v="96"/>
    <x v="372"/>
    <x v="348"/>
    <s v=" "/>
    <s v=" "/>
    <n v="2"/>
    <n v="15"/>
    <n v="4"/>
    <s v="N/A"/>
    <n v="2"/>
    <n v="10"/>
    <n v="5.6000000000000001E-2"/>
    <n v="0.126"/>
    <n v="3.2000000000000001E-2"/>
    <n v="3.2000000000000001E-2"/>
    <n v="0.15"/>
    <n v="0.126"/>
    <n v="0.21299999999999999"/>
    <n v="0.308"/>
    <n v="0.82399999999999995"/>
    <n v="1781.25"/>
    <s v="Scale-up"/>
    <n v="31.25"/>
    <n v="1"/>
    <n v="0.91100000000000003"/>
    <n v="0.94199999999999995"/>
    <n v="1"/>
    <d v="2025-06-16T19:20:03"/>
    <x v="1"/>
  </r>
  <r>
    <x v="311"/>
    <x v="0"/>
    <n v="2820"/>
    <x v="373"/>
    <x v="349"/>
    <n v="326"/>
    <n v="326"/>
    <n v="132"/>
    <n v="194"/>
    <n v="40"/>
    <n v="286"/>
    <n v="270"/>
    <n v="16"/>
    <n v="6.4000000000000001E-2"/>
    <n v="0.151"/>
    <n v="3.3000000000000002E-2"/>
    <n v="0.216"/>
    <n v="0.182"/>
    <n v="0.17100000000000001"/>
    <n v="1.1870000000000001"/>
    <n v="0.29799999999999999"/>
    <n v="0.84699999999999998"/>
    <n v="74.073999999999998"/>
    <s v="Catch-up"/>
    <n v="4.63"/>
    <n v="0.82"/>
    <n v="0.89600000000000002"/>
    <n v="0.94499999999999995"/>
    <n v="0.90500000000000003"/>
    <d v="2025-06-16T22:52:36"/>
    <x v="3"/>
  </r>
  <r>
    <x v="312"/>
    <x v="1"/>
    <n v="0"/>
    <x v="374"/>
    <x v="350"/>
    <s v=" "/>
    <s v=" "/>
    <n v="1"/>
    <n v="1"/>
    <n v="1"/>
    <s v="N/A"/>
    <n v="1"/>
    <n v="0"/>
    <s v="NaN"/>
    <s v="NaN"/>
    <s v="NaN"/>
    <s v="NaN"/>
    <n v="0"/>
    <s v="NaN"/>
    <s v="NaN"/>
    <s v="NaN"/>
    <s v="NaN"/>
    <s v="NaN"/>
    <s v="Scale-up"/>
    <s v="NaN"/>
    <s v="NaN"/>
    <s v="NaN"/>
    <s v="NaN"/>
    <s v="NaN"/>
    <d v="2025-06-16T19:20:20"/>
    <x v="1"/>
  </r>
  <r>
    <x v="313"/>
    <x v="0"/>
    <n v="1939"/>
    <x v="375"/>
    <x v="351"/>
    <n v="110"/>
    <n v="110"/>
    <n v="64"/>
    <n v="46"/>
    <n v="14"/>
    <n v="96"/>
    <n v="75"/>
    <n v="21"/>
    <n v="6.4000000000000001E-2"/>
    <n v="8.4000000000000005E-2"/>
    <n v="8.0000000000000002E-3"/>
    <n v="0.16600000000000001"/>
    <n v="0.14000000000000001"/>
    <n v="9.6000000000000002E-2"/>
    <n v="1.1859999999999999"/>
    <n v="0.432"/>
    <n v="0.94599999999999995"/>
    <n v="126.506"/>
    <s v="Catch-up"/>
    <n v="6.024"/>
    <n v="0.64200000000000002"/>
    <n v="0.51"/>
    <n v="0.496"/>
    <n v="0.84"/>
    <d v="2025-06-16T22:37:19"/>
    <x v="3"/>
  </r>
  <r>
    <x v="314"/>
    <x v="1"/>
    <n v="24"/>
    <x v="376"/>
    <x v="352"/>
    <s v=" "/>
    <s v=" "/>
    <n v="1"/>
    <n v="1"/>
    <n v="2"/>
    <s v="N/A"/>
    <n v="1"/>
    <n v="-1"/>
    <s v="NaN"/>
    <s v="NaN"/>
    <s v="NaN"/>
    <s v="NaN"/>
    <n v="0"/>
    <n v="0.02"/>
    <s v="NaN"/>
    <s v="NaN"/>
    <s v="NaN"/>
    <s v="NaN"/>
    <s v="Scale-up"/>
    <s v="NaN"/>
    <s v="NaN"/>
    <s v="NaN"/>
    <s v="NaN"/>
    <s v="NaN"/>
    <d v="2025-06-16T19:20:39"/>
    <x v="1"/>
  </r>
  <r>
    <x v="315"/>
    <x v="0"/>
    <n v="4388"/>
    <x v="377"/>
    <x v="353"/>
    <n v="200"/>
    <n v="200"/>
    <n v="92"/>
    <n v="108"/>
    <n v="44"/>
    <n v="156"/>
    <n v="116"/>
    <n v="40"/>
    <n v="3.6999999999999998E-2"/>
    <n v="3.2000000000000001E-2"/>
    <n v="1.4999999999999999E-2"/>
    <n v="6.4000000000000001E-2"/>
    <n v="5.3999999999999999E-2"/>
    <n v="4.9000000000000002E-2"/>
    <n v="1.1850000000000001"/>
    <n v="0.53600000000000003"/>
    <n v="0.78300000000000003"/>
    <n v="625"/>
    <s v="Catch-up"/>
    <n v="15.625"/>
    <n v="0.71899999999999997"/>
    <n v="0.78300000000000003"/>
    <n v="0.73799999999999999"/>
    <n v="0.38900000000000001"/>
    <d v="2025-06-16T22:43:24"/>
    <x v="3"/>
  </r>
  <r>
    <x v="2"/>
    <x v="1"/>
    <n v="50"/>
    <x v="378"/>
    <x v="354"/>
    <s v=" "/>
    <s v=" "/>
    <n v="1"/>
    <n v="94"/>
    <n v="1"/>
    <s v="N/A"/>
    <n v="23"/>
    <n v="69"/>
    <n v="0"/>
    <n v="0.93700000000000006"/>
    <s v="NaN"/>
    <n v="0.47599999999999998"/>
    <n v="0.93700000000000006"/>
    <n v="0.94099999999999995"/>
    <s v="NaN"/>
    <s v="NaN"/>
    <s v="NaN"/>
    <s v="NaN"/>
    <s v="Scale-up"/>
    <n v="2.101"/>
    <n v="0"/>
    <n v="0.20699999999999999"/>
    <s v="NaN"/>
    <n v="0.85"/>
    <d v="2025-06-16T19:20:57"/>
    <x v="1"/>
  </r>
  <r>
    <x v="316"/>
    <x v="0"/>
    <n v="499"/>
    <x v="379"/>
    <x v="355"/>
    <n v="100"/>
    <n v="100"/>
    <n v="83"/>
    <n v="17"/>
    <n v="10"/>
    <n v="90"/>
    <n v="64"/>
    <n v="26"/>
    <n v="0.25"/>
    <n v="3.5000000000000003E-2"/>
    <n v="4.5999999999999999E-2"/>
    <n v="0.28299999999999997"/>
    <n v="0.23899999999999999"/>
    <n v="0.249"/>
    <n v="1.1839999999999999"/>
    <n v="0.877"/>
    <n v="0.83899999999999997"/>
    <n v="91.873000000000005"/>
    <s v="Catch-up"/>
    <n v="3.5339999999999998"/>
    <n v="0.95399999999999996"/>
    <n v="0.82099999999999995"/>
    <n v="0.84499999999999997"/>
    <n v="0.98799999999999999"/>
    <d v="2025-06-16T22:48:43"/>
    <x v="3"/>
  </r>
  <r>
    <x v="317"/>
    <x v="1"/>
    <n v="0"/>
    <x v="380"/>
    <x v="356"/>
    <s v=" "/>
    <s v=" "/>
    <n v="1"/>
    <n v="1"/>
    <n v="1"/>
    <s v="N/A"/>
    <n v="1"/>
    <n v="0"/>
    <s v="NaN"/>
    <s v="NaN"/>
    <s v="NaN"/>
    <s v="NaN"/>
    <n v="0"/>
    <s v="NaN"/>
    <s v="NaN"/>
    <s v="NaN"/>
    <s v="NaN"/>
    <s v="NaN"/>
    <s v="Scale-up"/>
    <s v="NaN"/>
    <s v="NaN"/>
    <s v="NaN"/>
    <s v="NaN"/>
    <s v="NaN"/>
    <d v="2025-06-16T19:21:15"/>
    <x v="1"/>
  </r>
  <r>
    <x v="318"/>
    <x v="0"/>
    <n v="3493"/>
    <x v="381"/>
    <x v="357"/>
    <n v="1132"/>
    <n v="1132"/>
    <n v="204"/>
    <n v="928"/>
    <n v="273"/>
    <n v="859"/>
    <n v="491"/>
    <n v="368"/>
    <n v="0.105"/>
    <n v="0.38500000000000001"/>
    <n v="0.16"/>
    <n v="0.39"/>
    <n v="0.33"/>
    <n v="0.375"/>
    <n v="1.1819999999999999"/>
    <n v="0.214"/>
    <n v="0.67300000000000004"/>
    <n v="943.59"/>
    <s v="Catch-up"/>
    <n v="2.5640000000000001"/>
    <n v="0.84599999999999997"/>
    <n v="0.78900000000000003"/>
    <n v="0.80800000000000005"/>
    <n v="0.81299999999999994"/>
    <d v="2025-06-16T21:42:06"/>
    <x v="15"/>
  </r>
  <r>
    <x v="319"/>
    <x v="1"/>
    <n v="85"/>
    <x v="382"/>
    <x v="358"/>
    <s v=" "/>
    <s v=" "/>
    <n v="1"/>
    <n v="1"/>
    <n v="1"/>
    <s v="N/A"/>
    <n v="1"/>
    <n v="1"/>
    <s v="NaN"/>
    <s v="NaN"/>
    <s v="NaN"/>
    <s v="NaN"/>
    <n v="0"/>
    <s v="NaN"/>
    <s v="NaN"/>
    <s v="NaN"/>
    <s v="NaN"/>
    <s v="NaN"/>
    <s v="Scale-up"/>
    <s v="NaN"/>
    <s v="NaN"/>
    <s v="NaN"/>
    <s v="NaN"/>
    <s v="NaN"/>
    <d v="2025-06-16T19:21:34"/>
    <x v="1"/>
  </r>
  <r>
    <x v="320"/>
    <x v="0"/>
    <n v="2121"/>
    <x v="383"/>
    <x v="359"/>
    <n v="538"/>
    <n v="538"/>
    <n v="225"/>
    <n v="313"/>
    <n v="140"/>
    <n v="398"/>
    <n v="398"/>
    <n v="0"/>
    <n v="0.104"/>
    <n v="0.154"/>
    <n v="0.10299999999999999"/>
    <n v="0.183"/>
    <n v="0.155"/>
    <n v="0.18099999999999999"/>
    <n v="1.181"/>
    <n v="0.40300000000000002"/>
    <n v="0.60099999999999998"/>
    <n v="0"/>
    <s v="Plan-up"/>
    <n v="5.4640000000000004"/>
    <n v="0.83099999999999996"/>
    <n v="0.995"/>
    <n v="0.88800000000000001"/>
    <n v="0.96499999999999997"/>
    <d v="2025-06-16T22:15:01"/>
    <x v="3"/>
  </r>
  <r>
    <x v="321"/>
    <x v="1"/>
    <n v="95"/>
    <x v="384"/>
    <x v="360"/>
    <s v=" "/>
    <s v=" "/>
    <n v="1"/>
    <n v="19"/>
    <n v="3"/>
    <s v="N/A"/>
    <n v="12"/>
    <n v="4"/>
    <s v="NaN"/>
    <n v="0.193"/>
    <n v="4.2000000000000003E-2"/>
    <n v="0.11700000000000001"/>
    <n v="0.151"/>
    <n v="0.16800000000000001"/>
    <s v="NaN"/>
    <s v="NaN"/>
    <s v="NaN"/>
    <s v="NaN"/>
    <s v="Catch-up"/>
    <n v="8.5470000000000006"/>
    <s v="NaN"/>
    <n v="0.97399999999999998"/>
    <n v="0.89900000000000002"/>
    <n v="0.97499999999999998"/>
    <d v="2025-06-16T19:21:53"/>
    <x v="1"/>
  </r>
  <r>
    <x v="322"/>
    <x v="0"/>
    <n v="2086"/>
    <x v="385"/>
    <x v="361"/>
    <n v="95"/>
    <n v="95"/>
    <n v="25"/>
    <n v="70"/>
    <n v="7"/>
    <n v="88"/>
    <n v="84"/>
    <n v="4"/>
    <n v="2.5999999999999999E-2"/>
    <n v="4.1000000000000002E-2"/>
    <n v="6.0000000000000001E-3"/>
    <n v="7.1999999999999995E-2"/>
    <n v="6.0999999999999999E-2"/>
    <n v="5.7000000000000002E-2"/>
    <n v="1.18"/>
    <n v="0.38800000000000001"/>
    <n v="0.91"/>
    <n v="55.555999999999997"/>
    <s v="Catch-up"/>
    <n v="13.888999999999999"/>
    <n v="0.60699999999999998"/>
    <n v="0.78900000000000003"/>
    <n v="0.50600000000000001"/>
    <n v="0.63900000000000001"/>
    <d v="2025-06-16T21:09:11"/>
    <x v="0"/>
  </r>
  <r>
    <x v="323"/>
    <x v="1"/>
    <n v="100"/>
    <x v="386"/>
    <x v="362"/>
    <s v=" "/>
    <s v=" "/>
    <n v="16"/>
    <n v="216"/>
    <n v="52"/>
    <s v="N/A"/>
    <n v="134"/>
    <n v="45"/>
    <n v="0.14199999999999999"/>
    <n v="2.3119999999999998"/>
    <n v="0.52"/>
    <n v="1.347"/>
    <s v="1.9339999999999997"/>
    <n v="1.907"/>
    <n v="0.69599999999999995"/>
    <n v="5.8000000000000003E-2"/>
    <n v="0.78800000000000003"/>
    <n v="2453.6010000000001"/>
    <s v="Scale-up"/>
    <n v="0.74199999999999999"/>
    <n v="0.96499999999999997"/>
    <n v="0.997"/>
    <n v="0.98399999999999999"/>
    <n v="0.91400000000000003"/>
    <d v="2025-06-16T19:22:38"/>
    <x v="1"/>
  </r>
  <r>
    <x v="324"/>
    <x v="0"/>
    <n v="1607"/>
    <x v="387"/>
    <x v="363"/>
    <n v="95"/>
    <n v="95"/>
    <n v="71"/>
    <n v="24"/>
    <n v="4"/>
    <n v="91"/>
    <n v="86"/>
    <n v="5"/>
    <n v="0.11600000000000001"/>
    <n v="1.9E-2"/>
    <n v="2E-3"/>
    <n v="0.157"/>
    <n v="0.13300000000000001"/>
    <n v="9.2999999999999999E-2"/>
    <n v="1.18"/>
    <n v="0.85899999999999999"/>
    <n v="0.98499999999999999"/>
    <n v="31.847000000000001"/>
    <s v="Catch-up"/>
    <n v="6.3689999999999998"/>
    <n v="0.90400000000000003"/>
    <n v="0.46500000000000002"/>
    <n v="0.75600000000000001"/>
    <n v="0.90700000000000003"/>
    <d v="2025-06-16T22:37:56"/>
    <x v="3"/>
  </r>
  <r>
    <x v="7"/>
    <x v="1"/>
    <n v="96"/>
    <x v="388"/>
    <x v="7"/>
    <s v=" "/>
    <s v=" "/>
    <n v="2"/>
    <n v="8"/>
    <n v="2"/>
    <s v="N/A"/>
    <n v="9"/>
    <n v="-2"/>
    <n v="2.1000000000000001E-2"/>
    <n v="9.9000000000000005E-2"/>
    <n v="1.2999999999999999E-2"/>
    <n v="0.121"/>
    <s v="0.10700000000000001"/>
    <n v="7.9000000000000001E-2"/>
    <n v="1.131"/>
    <n v="0.17499999999999999"/>
    <n v="0.89200000000000002"/>
    <n v="33.058"/>
    <s v="Catch-up"/>
    <n v="8.2639999999999993"/>
    <n v="1"/>
    <n v="0.96399999999999997"/>
    <n v="1"/>
    <n v="0.92700000000000005"/>
    <d v="2025-06-16T19:23:02"/>
    <x v="1"/>
  </r>
  <r>
    <x v="50"/>
    <x v="0"/>
    <n v="3118"/>
    <x v="389"/>
    <x v="54"/>
    <n v="138"/>
    <n v="138"/>
    <n v="8"/>
    <n v="130"/>
    <n v="37"/>
    <n v="101"/>
    <n v="84"/>
    <n v="17"/>
    <n v="2E-3"/>
    <n v="5.0999999999999997E-2"/>
    <n v="1.4E-2"/>
    <n v="4.5999999999999999E-2"/>
    <n v="3.9E-2"/>
    <n v="3.9E-2"/>
    <n v="1.179"/>
    <n v="3.7999999999999999E-2"/>
    <n v="0.73599999999999999"/>
    <n v="369.565"/>
    <s v="Catch-up"/>
    <n v="21.739000000000001"/>
    <n v="0.92300000000000004"/>
    <n v="0.81599999999999995"/>
    <n v="0.76700000000000002"/>
    <n v="0.85599999999999998"/>
    <d v="2025-06-16T18:19:19"/>
    <x v="1"/>
  </r>
  <r>
    <x v="325"/>
    <x v="1"/>
    <n v="45"/>
    <x v="390"/>
    <x v="364"/>
    <s v=" "/>
    <s v=" "/>
    <n v="1"/>
    <n v="4"/>
    <n v="2"/>
    <s v="N/A"/>
    <n v="1"/>
    <n v="0"/>
    <s v="NaN"/>
    <n v="4.9000000000000002E-2"/>
    <s v="NaN"/>
    <s v="NaN"/>
    <n v="0"/>
    <n v="6.0000000000000001E-3"/>
    <s v="NaN"/>
    <s v="NaN"/>
    <s v="NaN"/>
    <s v="NaN"/>
    <s v="Scale-up"/>
    <s v="NaN"/>
    <s v="NaN"/>
    <n v="0.67100000000000004"/>
    <s v="NaN"/>
    <s v="NaN"/>
    <d v="2025-06-16T19:23:20"/>
    <x v="1"/>
  </r>
  <r>
    <x v="326"/>
    <x v="0"/>
    <n v="1879"/>
    <x v="391"/>
    <x v="365"/>
    <n v="149"/>
    <n v="149"/>
    <n v="62"/>
    <n v="87"/>
    <n v="8"/>
    <n v="141"/>
    <n v="130"/>
    <n v="11"/>
    <n v="2.7E-2"/>
    <n v="4.3999999999999997E-2"/>
    <n v="4.0000000000000001E-3"/>
    <n v="7.9000000000000001E-2"/>
    <n v="6.7000000000000004E-2"/>
    <n v="6.8000000000000005E-2"/>
    <n v="1.179"/>
    <n v="0.38"/>
    <n v="0.94399999999999995"/>
    <n v="139.24100000000001"/>
    <s v="Catch-up"/>
    <n v="12.657999999999999"/>
    <n v="0.93200000000000005"/>
    <n v="0.94"/>
    <n v="0.91400000000000003"/>
    <n v="0.88200000000000001"/>
    <d v="2025-06-17T01:55:36"/>
    <x v="2"/>
  </r>
  <r>
    <x v="327"/>
    <x v="1"/>
    <n v="0"/>
    <x v="392"/>
    <x v="366"/>
    <s v=" "/>
    <s v=" "/>
    <n v="1"/>
    <n v="1"/>
    <n v="3"/>
    <s v="N/A"/>
    <n v="1"/>
    <n v="-2"/>
    <s v="NaN"/>
    <s v="NaN"/>
    <n v="1.5"/>
    <s v="NaN"/>
    <n v="0"/>
    <n v="-1.5"/>
    <s v="NaN"/>
    <s v="NaN"/>
    <s v="NaN"/>
    <s v="NaN"/>
    <s v="Scale-up"/>
    <s v="NaN"/>
    <s v="NaN"/>
    <s v="NaN"/>
    <n v="0.75"/>
    <s v="NaN"/>
    <d v="2025-06-16T19:23:38"/>
    <x v="1"/>
  </r>
  <r>
    <x v="309"/>
    <x v="0"/>
    <n v="3373"/>
    <x v="393"/>
    <x v="367"/>
    <n v="60"/>
    <n v="60"/>
    <n v="30"/>
    <n v="30"/>
    <n v="5"/>
    <n v="55"/>
    <n v="35"/>
    <n v="20"/>
    <n v="4.4999999999999998E-2"/>
    <n v="8.0000000000000002E-3"/>
    <n v="2E-3"/>
    <n v="0.06"/>
    <n v="5.0999999999999997E-2"/>
    <n v="2.1000000000000001E-2"/>
    <n v="1.1759999999999999"/>
    <n v="0.84899999999999998"/>
    <n v="0.96199999999999997"/>
    <n v="333.33300000000003"/>
    <s v="Catch-up"/>
    <n v="16.667000000000002"/>
    <n v="0.80800000000000005"/>
    <n v="0.30199999999999999"/>
    <n v="0.86799999999999999"/>
    <n v="0.79800000000000004"/>
    <d v="2025-06-17T06:33:09"/>
    <x v="10"/>
  </r>
  <r>
    <x v="328"/>
    <x v="1"/>
    <n v="29"/>
    <x v="394"/>
    <x v="368"/>
    <s v=" "/>
    <s v=" "/>
    <n v="1"/>
    <n v="2"/>
    <n v="1"/>
    <s v="N/A"/>
    <n v="4"/>
    <n v="-1"/>
    <s v="NaN"/>
    <s v="NaN"/>
    <n v="0"/>
    <n v="6.9000000000000006E-2"/>
    <n v="0"/>
    <s v="NaN"/>
    <s v="NaN"/>
    <s v="NaN"/>
    <s v="NaN"/>
    <s v="NaN"/>
    <s v="Scale-up"/>
    <n v="14.493"/>
    <s v="NaN"/>
    <s v="NaN"/>
    <n v="0"/>
    <n v="0.627"/>
    <d v="2025-06-16T19:23:57"/>
    <x v="1"/>
  </r>
  <r>
    <x v="329"/>
    <x v="0"/>
    <n v="2843"/>
    <x v="395"/>
    <x v="369"/>
    <n v="51"/>
    <n v="51"/>
    <n v="13"/>
    <n v="38"/>
    <n v="0"/>
    <n v="51"/>
    <n v="16"/>
    <n v="35"/>
    <n v="4.0000000000000001E-3"/>
    <n v="1.2999999999999999E-2"/>
    <n v="0"/>
    <n v="0.02"/>
    <n v="1.7000000000000001E-2"/>
    <n v="1.7000000000000001E-2"/>
    <n v="1.1759999999999999"/>
    <n v="0.23499999999999999"/>
    <n v="1"/>
    <n v="1750"/>
    <s v="Catch-up"/>
    <n v="50"/>
    <n v="0.79100000000000004"/>
    <d v="1899-12-30T18:53:17"/>
    <n v="0"/>
    <n v="0.52800000000000002"/>
    <d v="2025-06-17T04:55:18"/>
    <x v="11"/>
  </r>
  <r>
    <x v="330"/>
    <x v="1"/>
    <n v="98"/>
    <x v="396"/>
    <x v="370"/>
    <s v=" "/>
    <s v=" "/>
    <n v="4"/>
    <n v="50"/>
    <n v="2"/>
    <s v="N/A"/>
    <n v="25"/>
    <n v="26"/>
    <n v="5.2999999999999999E-2"/>
    <n v="0.48599999999999999"/>
    <n v="5.2999999999999999E-2"/>
    <n v="0.27200000000000002"/>
    <s v="0.48600000000000004"/>
    <n v="0.48899999999999999"/>
    <n v="0.56000000000000005"/>
    <n v="9.8000000000000004E-2"/>
    <n v="0.90200000000000002"/>
    <n v="658.08799999999997"/>
    <s v="Scale-up"/>
    <n v="3.6760000000000002"/>
    <n v="0.90600000000000003"/>
    <n v="0.96799999999999997"/>
    <n v="1"/>
    <n v="0.94299999999999995"/>
    <d v="2025-06-16T19:24:21"/>
    <x v="1"/>
  </r>
  <r>
    <x v="331"/>
    <x v="1"/>
    <n v="92"/>
    <x v="397"/>
    <x v="371"/>
    <s v=" "/>
    <s v=" "/>
    <n v="2"/>
    <n v="22"/>
    <n v="14"/>
    <s v="N/A"/>
    <n v="5"/>
    <n v="4"/>
    <n v="1.2E-2"/>
    <n v="0.22500000000000001"/>
    <n v="0.104"/>
    <n v="5.2999999999999999E-2"/>
    <n v="0.13300000000000001"/>
    <n v="2.5000000000000001E-2"/>
    <n v="0.39800000000000002"/>
    <n v="5.0999999999999997E-2"/>
    <n v="0.56100000000000005"/>
    <n v="15509.433999999999"/>
    <s v="Scale-up"/>
    <n v="18.867999999999999"/>
    <n v="1"/>
    <n v="0.64900000000000002"/>
    <n v="0.371"/>
    <n v="0.95599999999999996"/>
    <d v="2025-06-16T19:24:48"/>
    <x v="1"/>
  </r>
  <r>
    <x v="332"/>
    <x v="1"/>
    <n v="99"/>
    <x v="398"/>
    <x v="372"/>
    <s v=" "/>
    <s v=" "/>
    <n v="1"/>
    <n v="5"/>
    <n v="1"/>
    <s v="N/A"/>
    <n v="1"/>
    <n v="4"/>
    <s v="NaN"/>
    <n v="3.4000000000000002E-2"/>
    <s v="NaN"/>
    <s v="NaN"/>
    <n v="0"/>
    <n v="3.4000000000000002E-2"/>
    <s v="NaN"/>
    <s v="NaN"/>
    <s v="NaN"/>
    <s v="NaN"/>
    <s v="Scale-up"/>
    <s v="NaN"/>
    <s v="NaN"/>
    <n v="0.78900000000000003"/>
    <s v="NaN"/>
    <s v="NaN"/>
    <d v="2025-06-16T19:25:10"/>
    <x v="1"/>
  </r>
  <r>
    <x v="171"/>
    <x v="0"/>
    <n v="2391"/>
    <x v="399"/>
    <x v="184"/>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6T18:45:34"/>
    <x v="1"/>
  </r>
  <r>
    <x v="65"/>
    <x v="1"/>
    <n v="93"/>
    <x v="400"/>
    <x v="69"/>
    <s v=" "/>
    <s v=" "/>
    <n v="3"/>
    <n v="27"/>
    <n v="1"/>
    <s v="N/A"/>
    <n v="26"/>
    <n v="5"/>
    <n v="4.3999999999999997E-2"/>
    <n v="0.33"/>
    <s v="NaN"/>
    <n v="0.313"/>
    <n v="0.374"/>
    <n v="0.36499999999999999"/>
    <s v="NaN"/>
    <s v="NaN"/>
    <s v="NaN"/>
    <s v="NaN"/>
    <s v="Catch-up"/>
    <n v="3.1949999999999998"/>
    <n v="0.77100000000000002"/>
    <n v="0.95099999999999996"/>
    <s v="NaN"/>
    <n v="0.96799999999999997"/>
    <d v="2025-06-16T19:25:31"/>
    <x v="1"/>
  </r>
  <r>
    <x v="171"/>
    <x v="0"/>
    <n v="2391"/>
    <x v="401"/>
    <x v="373"/>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7T01:52:08"/>
    <x v="2"/>
  </r>
  <r>
    <x v="333"/>
    <x v="1"/>
    <n v="97"/>
    <x v="402"/>
    <x v="374"/>
    <s v=" "/>
    <s v=" "/>
    <n v="15"/>
    <n v="169"/>
    <n v="27"/>
    <s v="N/A"/>
    <n v="80"/>
    <n v="76"/>
    <n v="0.17599999999999999"/>
    <n v="1.657"/>
    <n v="0.24199999999999999"/>
    <n v="0.80800000000000005"/>
    <n v="1.591"/>
    <n v="1.5580000000000001"/>
    <n v="0.50800000000000001"/>
    <n v="9.6000000000000002E-2"/>
    <n v="0.86799999999999999"/>
    <n v="1845.297"/>
    <s v="Scale-up"/>
    <n v="1.238"/>
    <n v="0.92200000000000004"/>
    <n v="0.98799999999999999"/>
    <n v="0.95499999999999996"/>
    <n v="0.97"/>
    <d v="2025-06-16T19:26:00"/>
    <x v="1"/>
  </r>
  <r>
    <x v="140"/>
    <x v="0"/>
    <n v="6797"/>
    <x v="403"/>
    <x v="375"/>
    <n v="1540"/>
    <n v="1540"/>
    <n v="287"/>
    <n v="1253"/>
    <n v="260"/>
    <n v="1280"/>
    <n v="1140"/>
    <n v="140"/>
    <n v="5.8000000000000003E-2"/>
    <n v="0.22900000000000001"/>
    <n v="5.7000000000000002E-2"/>
    <n v="0.26900000000000002"/>
    <n v="0.23"/>
    <n v="0.23799999999999999"/>
    <n v="1.17"/>
    <n v="0.20200000000000001"/>
    <n v="0.80100000000000005"/>
    <n v="520.44600000000003"/>
    <s v="Catch-up"/>
    <n v="3.7170000000000001"/>
    <n v="0.92100000000000004"/>
    <n v="0.92600000000000005"/>
    <n v="0.96099999999999997"/>
    <n v="0.89500000000000002"/>
    <d v="2025-06-17T02:42:29"/>
    <x v="2"/>
  </r>
  <r>
    <x v="334"/>
    <x v="1"/>
    <n v="99"/>
    <x v="404"/>
    <x v="376"/>
    <s v=" "/>
    <s v=" "/>
    <n v="13"/>
    <n v="74"/>
    <n v="11"/>
    <s v="N/A"/>
    <n v="44"/>
    <n v="31"/>
    <n v="0.11899999999999999"/>
    <n v="0.70199999999999996"/>
    <n v="0.127"/>
    <n v="0.38600000000000001"/>
    <n v="0.69399999999999995"/>
    <n v="0.745"/>
    <n v="0.55600000000000005"/>
    <n v="0.14499999999999999"/>
    <n v="0.84499999999999997"/>
    <n v="2072.5390000000002"/>
    <s v="Scale-up"/>
    <n v="2.5910000000000002"/>
    <n v="0.91200000000000003"/>
    <n v="0.99199999999999999"/>
    <n v="0.84299999999999997"/>
    <n v="0.96599999999999997"/>
    <d v="2025-06-16T19:26:26"/>
    <x v="1"/>
  </r>
  <r>
    <x v="335"/>
    <x v="0"/>
    <n v="4403"/>
    <x v="405"/>
    <x v="377"/>
    <n v="34"/>
    <n v="34"/>
    <n v="8"/>
    <n v="26"/>
    <n v="7"/>
    <n v="27"/>
    <n v="20"/>
    <n v="7"/>
    <n v="2E-3"/>
    <n v="6.0000000000000001E-3"/>
    <n v="2E-3"/>
    <n v="7.0000000000000001E-3"/>
    <n v="6.0000000000000001E-3"/>
    <n v="6.0000000000000001E-3"/>
    <n v="1.167"/>
    <n v="0.25"/>
    <n v="0.75"/>
    <n v="1000"/>
    <s v="Catch-up"/>
    <n v="142.857"/>
    <n v="0.93400000000000005"/>
    <n v="0.96199999999999997"/>
    <n v="0.86299999999999999"/>
    <n v="0.89"/>
    <d v="2025-06-17T02:22:01"/>
    <x v="2"/>
  </r>
  <r>
    <x v="336"/>
    <x v="1"/>
    <n v="97"/>
    <x v="406"/>
    <x v="378"/>
    <s v=" "/>
    <s v=" "/>
    <n v="1"/>
    <n v="44"/>
    <n v="1"/>
    <s v="N/A"/>
    <n v="18"/>
    <n v="27"/>
    <s v="NaN"/>
    <n v="0.39200000000000002"/>
    <s v="NaN"/>
    <n v="0.13900000000000001"/>
    <n v="0"/>
    <n v="0.38200000000000001"/>
    <s v="NaN"/>
    <s v="NaN"/>
    <s v="NaN"/>
    <s v="NaN"/>
    <s v="Scale-up"/>
    <n v="7.194"/>
    <s v="NaN"/>
    <n v="0.91500000000000004"/>
    <s v="NaN"/>
    <n v="0.92800000000000005"/>
    <d v="2025-06-16T19:26:46"/>
    <x v="1"/>
  </r>
  <r>
    <x v="337"/>
    <x v="0"/>
    <n v="5634"/>
    <x v="407"/>
    <x v="379"/>
    <n v="640"/>
    <n v="640"/>
    <n v="49"/>
    <n v="591"/>
    <n v="128"/>
    <n v="512"/>
    <n v="478"/>
    <n v="34"/>
    <n v="8.9999999999999993E-3"/>
    <n v="0.13200000000000001"/>
    <n v="3.3000000000000002E-2"/>
    <n v="0.126"/>
    <n v="0.108"/>
    <n v="0.109"/>
    <n v="1.167"/>
    <n v="6.4000000000000001E-2"/>
    <n v="0.76600000000000001"/>
    <n v="269.84100000000001"/>
    <s v="Catch-up"/>
    <n v="7.9370000000000003"/>
    <n v="0.91500000000000004"/>
    <n v="0.93700000000000006"/>
    <n v="0.96699999999999997"/>
    <n v="0.96"/>
    <d v="2025-06-17T04:11:45"/>
    <x v="2"/>
  </r>
  <r>
    <x v="338"/>
    <x v="1"/>
    <n v="74"/>
    <x v="408"/>
    <x v="380"/>
    <s v=" "/>
    <s v=" "/>
    <n v="1"/>
    <n v="3"/>
    <n v="1"/>
    <s v="N/A"/>
    <n v="10"/>
    <n v="-8"/>
    <s v="NaN"/>
    <n v="0.04"/>
    <s v="NaN"/>
    <n v="0.114"/>
    <n v="0"/>
    <n v="2.4E-2"/>
    <s v="NaN"/>
    <s v="NaN"/>
    <s v="NaN"/>
    <s v="NaN"/>
    <s v="Scale-up"/>
    <n v="8.7720000000000002"/>
    <s v="NaN"/>
    <n v="0.86799999999999999"/>
    <s v="NaN"/>
    <n v="0.75700000000000001"/>
    <d v="2025-06-16T19:27:06"/>
    <x v="1"/>
  </r>
  <r>
    <x v="60"/>
    <x v="0"/>
    <n v="2857"/>
    <x v="409"/>
    <x v="64"/>
    <n v="193"/>
    <n v="193"/>
    <n v="15"/>
    <n v="178"/>
    <n v="14"/>
    <n v="179"/>
    <n v="155"/>
    <n v="24"/>
    <n v="8.9999999999999993E-3"/>
    <n v="0.08"/>
    <n v="8.0000000000000002E-3"/>
    <n v="9.4E-2"/>
    <n v="8.1000000000000003E-2"/>
    <n v="0.08"/>
    <n v="1.1599999999999999"/>
    <n v="0.10100000000000001"/>
    <n v="0.91"/>
    <n v="255.31899999999999"/>
    <s v="Catch-up"/>
    <n v="10.638"/>
    <n v="0.68200000000000005"/>
    <n v="0.91100000000000003"/>
    <n v="0.88500000000000001"/>
    <n v="0.97899999999999998"/>
    <d v="2025-06-16T18:21:11"/>
    <x v="1"/>
  </r>
  <r>
    <x v="339"/>
    <x v="1"/>
    <n v="33"/>
    <x v="410"/>
    <x v="381"/>
    <s v=" "/>
    <s v=" "/>
    <n v="1"/>
    <n v="2"/>
    <n v="1"/>
    <s v="N/A"/>
    <n v="1"/>
    <n v="1"/>
    <s v="NaN"/>
    <n v="2.9000000000000001E-2"/>
    <s v="NaN"/>
    <s v="NaN"/>
    <n v="0"/>
    <n v="2.9000000000000001E-2"/>
    <s v="NaN"/>
    <s v="NaN"/>
    <s v="NaN"/>
    <s v="NaN"/>
    <s v="Scale-up"/>
    <s v="NaN"/>
    <s v="NaN"/>
    <n v="1"/>
    <s v="NaN"/>
    <s v="NaN"/>
    <d v="2025-06-16T19:27:25"/>
    <x v="1"/>
  </r>
  <r>
    <x v="323"/>
    <x v="0"/>
    <n v="6168"/>
    <x v="411"/>
    <x v="382"/>
    <n v="35123"/>
    <n v="35123"/>
    <n v="1993"/>
    <n v="33130"/>
    <n v="14301"/>
    <n v="20822"/>
    <n v="17005"/>
    <n v="3817"/>
    <n v="0.54800000000000004"/>
    <n v="10.363"/>
    <n v="5.9740000000000002"/>
    <n v="5.7279999999999998"/>
    <n v="4.9370000000000003"/>
    <n v="5.68"/>
    <n v="1.1599999999999999"/>
    <n v="0.05"/>
    <n v="0.45200000000000001"/>
    <n v="666.37599999999998"/>
    <s v="Catch-up"/>
    <n v="0.17499999999999999"/>
    <n v="0.89400000000000002"/>
    <n v="0.91900000000000004"/>
    <n v="0.88500000000000001"/>
    <n v="0.78600000000000003"/>
    <d v="2025-06-17T03:25:44"/>
    <x v="2"/>
  </r>
  <r>
    <x v="340"/>
    <x v="1"/>
    <n v="94"/>
    <x v="412"/>
    <x v="383"/>
    <s v=" "/>
    <s v=" "/>
    <n v="1"/>
    <n v="3"/>
    <n v="1"/>
    <s v="N/A"/>
    <n v="8"/>
    <n v="-6"/>
    <s v="NaN"/>
    <n v="3.4000000000000002E-2"/>
    <s v="NaN"/>
    <n v="7.3999999999999996E-2"/>
    <n v="0"/>
    <n v="1.9E-2"/>
    <s v="NaN"/>
    <s v="NaN"/>
    <s v="NaN"/>
    <s v="NaN"/>
    <s v="Scale-up"/>
    <n v="13.513999999999999"/>
    <s v="NaN"/>
    <n v="0.92600000000000005"/>
    <s v="NaN"/>
    <n v="0.65200000000000002"/>
    <d v="2025-06-16T19:27:44"/>
    <x v="1"/>
  </r>
  <r>
    <x v="341"/>
    <x v="0"/>
    <n v="2543"/>
    <x v="413"/>
    <x v="384"/>
    <n v="294"/>
    <n v="294"/>
    <n v="28"/>
    <n v="266"/>
    <n v="46"/>
    <n v="248"/>
    <n v="189"/>
    <n v="59"/>
    <n v="1.7000000000000001E-2"/>
    <n v="0.11600000000000001"/>
    <n v="3.2000000000000001E-2"/>
    <n v="0.11700000000000001"/>
    <n v="0.10100000000000001"/>
    <n v="0.11"/>
    <n v="1.1579999999999999"/>
    <n v="0.128"/>
    <n v="0.75900000000000001"/>
    <n v="504.274"/>
    <s v="Catch-up"/>
    <n v="8.5470000000000006"/>
    <n v="0.86499999999999999"/>
    <n v="0.94599999999999995"/>
    <n v="0.97499999999999998"/>
    <n v="0.91900000000000004"/>
    <d v="2025-06-16T20:46:30"/>
    <x v="0"/>
  </r>
  <r>
    <x v="342"/>
    <x v="1"/>
    <n v="96"/>
    <x v="414"/>
    <x v="385"/>
    <s v=" "/>
    <s v=" "/>
    <n v="1"/>
    <n v="5"/>
    <n v="1"/>
    <s v="N/A"/>
    <n v="1"/>
    <n v="5"/>
    <s v="NaN"/>
    <n v="3.7999999999999999E-2"/>
    <s v="NaN"/>
    <s v="NaN"/>
    <n v="0"/>
    <n v="0.05"/>
    <s v="NaN"/>
    <s v="NaN"/>
    <s v="NaN"/>
    <s v="NaN"/>
    <s v="Scale-up"/>
    <s v="NaN"/>
    <s v="NaN"/>
    <n v="0.92400000000000004"/>
    <s v="NaN"/>
    <s v="NaN"/>
    <d v="2025-06-16T19:28:02"/>
    <x v="1"/>
  </r>
  <r>
    <x v="173"/>
    <x v="0"/>
    <n v="3974"/>
    <x v="415"/>
    <x v="386"/>
    <n v="216"/>
    <n v="216"/>
    <n v="11"/>
    <n v="205"/>
    <n v="9"/>
    <n v="207"/>
    <n v="155"/>
    <n v="52"/>
    <n v="4.0000000000000001E-3"/>
    <n v="8.7999999999999995E-2"/>
    <n v="8.0000000000000002E-3"/>
    <n v="9.7000000000000003E-2"/>
    <n v="8.4000000000000005E-2"/>
    <n v="8.7999999999999995E-2"/>
    <n v="1.155"/>
    <n v="4.2999999999999997E-2"/>
    <n v="0.91300000000000003"/>
    <n v="536.08199999999999"/>
    <s v="Catch-up"/>
    <n v="10.308999999999999"/>
    <n v="0.81"/>
    <n v="0.69899999999999995"/>
    <n v="0.76200000000000001"/>
    <n v="0.80500000000000005"/>
    <d v="2025-06-17T01:52:26"/>
    <x v="2"/>
  </r>
  <r>
    <x v="343"/>
    <x v="1"/>
    <n v="99"/>
    <x v="416"/>
    <x v="387"/>
    <s v=" "/>
    <s v=" "/>
    <n v="1"/>
    <n v="8"/>
    <n v="2"/>
    <s v="N/A"/>
    <n v="3"/>
    <n v="2"/>
    <s v="NaN"/>
    <n v="6.0999999999999999E-2"/>
    <n v="6.7000000000000004E-2"/>
    <n v="2.1000000000000001E-2"/>
    <n v="-6.0000000000000001E-3"/>
    <n v="5.0999999999999997E-2"/>
    <s v="NaN"/>
    <s v="NaN"/>
    <s v="NaN"/>
    <s v="NaN"/>
    <s v="Scale-up"/>
    <n v="47.619"/>
    <s v="NaN"/>
    <n v="0.86599999999999999"/>
    <n v="1"/>
    <n v="0.75"/>
    <d v="2025-06-16T19:28:22"/>
    <x v="1"/>
  </r>
  <r>
    <x v="344"/>
    <x v="0"/>
    <n v="2624"/>
    <x v="417"/>
    <x v="388"/>
    <n v="47"/>
    <n v="47"/>
    <n v="8"/>
    <n v="39"/>
    <n v="9"/>
    <n v="38"/>
    <n v="35"/>
    <n v="3"/>
    <n v="3.0000000000000001E-3"/>
    <n v="1.2999999999999999E-2"/>
    <n v="3.0000000000000001E-3"/>
    <n v="1.4999999999999999E-2"/>
    <n v="1.2999999999999999E-2"/>
    <n v="1.2E-2"/>
    <n v="1.1539999999999999"/>
    <n v="0.188"/>
    <n v="0.81200000000000006"/>
    <n v="200"/>
    <s v="Catch-up"/>
    <n v="66.667000000000002"/>
    <n v="0.89300000000000002"/>
    <n v="0.88400000000000001"/>
    <n v="0.88600000000000001"/>
    <n v="0.89400000000000002"/>
    <d v="2025-06-16T21:20:47"/>
    <x v="0"/>
  </r>
  <r>
    <x v="345"/>
    <x v="1"/>
    <n v="99"/>
    <x v="418"/>
    <x v="389"/>
    <s v=" "/>
    <s v=" "/>
    <n v="13"/>
    <n v="27"/>
    <n v="3"/>
    <s v="N/A"/>
    <n v="29"/>
    <n v="9"/>
    <n v="0.14599999999999999"/>
    <n v="0.27700000000000002"/>
    <n v="4.7E-2"/>
    <n v="0.26"/>
    <s v="0.37600000000000006"/>
    <n v="0.39"/>
    <n v="0.69099999999999995"/>
    <n v="0.34499999999999997"/>
    <n v="0.88900000000000001"/>
    <n v="869.23099999999999"/>
    <s v="Scale-up"/>
    <n v="3.8460000000000001"/>
    <n v="0.95399999999999996"/>
    <n v="0.88800000000000001"/>
    <n v="0.98799999999999999"/>
    <n v="0.95399999999999996"/>
    <d v="2025-06-16T19:28:51"/>
    <x v="1"/>
  </r>
  <r>
    <x v="346"/>
    <x v="0"/>
    <n v="1849"/>
    <x v="419"/>
    <x v="390"/>
    <n v="1478"/>
    <n v="1478"/>
    <n v="665"/>
    <n v="813"/>
    <n v="351"/>
    <n v="1127"/>
    <n v="1115"/>
    <n v="12"/>
    <n v="0.42399999999999999"/>
    <n v="0.52500000000000002"/>
    <n v="0.34799999999999998"/>
    <n v="0.69299999999999995"/>
    <n v="0.60099999999999998"/>
    <n v="0.71899999999999997"/>
    <n v="1.153"/>
    <n v="0.44700000000000001"/>
    <n v="0.63300000000000001"/>
    <n v="17.315999999999999"/>
    <s v="Plan-up"/>
    <n v="1.4430000000000001"/>
    <n v="0.98699999999999999"/>
    <n v="0.98299999999999998"/>
    <n v="0.96399999999999997"/>
    <n v="0.97699999999999998"/>
    <d v="2025-06-17T04:19:52"/>
    <x v="7"/>
  </r>
  <r>
    <x v="347"/>
    <x v="1"/>
    <n v="97"/>
    <x v="420"/>
    <x v="391"/>
    <s v=" "/>
    <s v=" "/>
    <n v="11"/>
    <n v="113"/>
    <n v="10"/>
    <s v="N/A"/>
    <n v="117"/>
    <n v="-4"/>
    <n v="0.129"/>
    <n v="1.123"/>
    <n v="0.106"/>
    <n v="1.1910000000000001"/>
    <n v="1.1459999999999999"/>
    <n v="1.1180000000000001"/>
    <n v="1.0389999999999999"/>
    <n v="0.10299999999999999"/>
    <n v="0.91500000000000004"/>
    <n v="506.29700000000003"/>
    <s v="Catch-up"/>
    <n v="0.84"/>
    <n v="0.78"/>
    <n v="0.99299999999999999"/>
    <n v="0.94699999999999995"/>
    <n v="0.98799999999999999"/>
    <d v="2025-06-16T19:29:18"/>
    <x v="1"/>
  </r>
  <r>
    <x v="348"/>
    <x v="0"/>
    <n v="790"/>
    <x v="421"/>
    <x v="392"/>
    <n v="67"/>
    <n v="67"/>
    <n v="47"/>
    <n v="20"/>
    <n v="12"/>
    <n v="55"/>
    <n v="46"/>
    <n v="9"/>
    <n v="8.3000000000000004E-2"/>
    <n v="4.1000000000000002E-2"/>
    <n v="3.2000000000000001E-2"/>
    <n v="0.106"/>
    <n v="9.1999999999999998E-2"/>
    <n v="9.4E-2"/>
    <n v="1.1519999999999999"/>
    <n v="0.66900000000000004"/>
    <n v="0.74199999999999999"/>
    <n v="84.906000000000006"/>
    <s v="Catch-up"/>
    <n v="9.4339999999999993"/>
    <n v="0.85299999999999998"/>
    <n v="0.92400000000000004"/>
    <n v="0.84099999999999997"/>
    <n v="0.94099999999999995"/>
    <d v="2025-06-16T22:12:56"/>
    <x v="3"/>
  </r>
  <r>
    <x v="349"/>
    <x v="1"/>
    <n v="98"/>
    <x v="422"/>
    <x v="393"/>
    <s v=" "/>
    <s v=" "/>
    <n v="10"/>
    <n v="60"/>
    <n v="9"/>
    <s v="N/A"/>
    <n v="53"/>
    <n v="9"/>
    <n v="8.5999999999999993E-2"/>
    <n v="0.60099999999999998"/>
    <n v="0.17599999999999999"/>
    <n v="0.48699999999999999"/>
    <s v="0.5109999999999999"/>
    <n v="0.57799999999999996"/>
    <n v="0.95299999999999996"/>
    <n v="0.125"/>
    <n v="0.74399999999999999"/>
    <n v="121.15"/>
    <s v="Scale-up"/>
    <n v="2.0529999999999999"/>
    <n v="0.82599999999999996"/>
    <n v="0.97099999999999997"/>
    <n v="0.88300000000000001"/>
    <n v="0.95599999999999996"/>
    <d v="2025-06-16T19:29:43"/>
    <x v="1"/>
  </r>
  <r>
    <x v="309"/>
    <x v="0"/>
    <n v="1967"/>
    <x v="423"/>
    <x v="394"/>
    <n v="9912"/>
    <n v="9912"/>
    <n v="6241"/>
    <n v="3671"/>
    <n v="2136"/>
    <n v="7776"/>
    <n v="7219"/>
    <n v="557"/>
    <n v="4.423"/>
    <n v="2.6349999999999998"/>
    <n v="2.3969999999999998"/>
    <n v="5.3390000000000004"/>
    <n v="4.6609999999999996"/>
    <n v="5.5869999999999997"/>
    <n v="1.145"/>
    <n v="0.627"/>
    <n v="0.66"/>
    <n v="104.327"/>
    <s v="Catch-up"/>
    <n v="0.187"/>
    <n v="0.98599999999999999"/>
    <n v="0.97"/>
    <n v="0.93400000000000005"/>
    <n v="0.98"/>
    <d v="2025-06-17T04:23:03"/>
    <x v="7"/>
  </r>
  <r>
    <x v="289"/>
    <x v="1"/>
    <n v="79"/>
    <x v="424"/>
    <x v="322"/>
    <s v=" "/>
    <s v=" "/>
    <n v="1"/>
    <n v="4"/>
    <n v="1"/>
    <s v="N/A"/>
    <n v="1"/>
    <n v="3"/>
    <s v="NaN"/>
    <n v="3.5000000000000003E-2"/>
    <s v="NaN"/>
    <s v="NaN"/>
    <n v="0"/>
    <n v="3.5000000000000003E-2"/>
    <s v="NaN"/>
    <s v="NaN"/>
    <s v="NaN"/>
    <s v="NaN"/>
    <s v="Catch-up"/>
    <s v="NaN"/>
    <s v="NaN"/>
    <n v="0.84799999999999998"/>
    <s v="NaN"/>
    <s v="NaN"/>
    <d v="2025-06-16T19:30:01"/>
    <x v="1"/>
  </r>
  <r>
    <x v="96"/>
    <x v="0"/>
    <n v="7103"/>
    <x v="425"/>
    <x v="395"/>
    <n v="478"/>
    <n v="478"/>
    <n v="38"/>
    <n v="440"/>
    <n v="206"/>
    <n v="272"/>
    <n v="260"/>
    <n v="12"/>
    <n v="7.0000000000000001E-3"/>
    <n v="5.8000000000000003E-2"/>
    <n v="0.03"/>
    <n v="0.04"/>
    <n v="3.5000000000000003E-2"/>
    <n v="3.1E-2"/>
    <n v="1.143"/>
    <n v="0.108"/>
    <n v="0.53800000000000003"/>
    <n v="300"/>
    <s v="Catch-up"/>
    <n v="25"/>
    <n v="0.90800000000000003"/>
    <n v="0.94599999999999995"/>
    <n v="0.93100000000000005"/>
    <n v="0.89800000000000002"/>
    <d v="2025-06-17T01:25:06"/>
    <x v="2"/>
  </r>
  <r>
    <x v="181"/>
    <x v="1"/>
    <n v="97"/>
    <x v="426"/>
    <x v="195"/>
    <s v=" "/>
    <s v=" "/>
    <n v="4"/>
    <n v="22"/>
    <n v="10"/>
    <s v="N/A"/>
    <n v="15"/>
    <n v="0"/>
    <n v="3.5999999999999997E-2"/>
    <n v="0.24399999999999999"/>
    <n v="9.9000000000000005E-2"/>
    <n v="0.14299999999999999"/>
    <s v="0.18099999999999997"/>
    <n v="0.16300000000000001"/>
    <n v="0.79"/>
    <n v="0.129"/>
    <n v="0.64600000000000002"/>
    <n v="174.82499999999999"/>
    <s v="Scale-up"/>
    <n v="6.9930000000000003"/>
    <n v="0.90300000000000002"/>
    <n v="0.90300000000000002"/>
    <n v="0.80400000000000005"/>
    <n v="0.63600000000000001"/>
    <d v="2025-06-16T19:30:25"/>
    <x v="1"/>
  </r>
  <r>
    <x v="350"/>
    <x v="0"/>
    <n v="2339"/>
    <x v="427"/>
    <x v="396"/>
    <n v="125"/>
    <n v="125"/>
    <n v="18"/>
    <n v="107"/>
    <n v="27"/>
    <n v="98"/>
    <n v="75"/>
    <n v="23"/>
    <n v="1.4999999999999999E-2"/>
    <n v="6.2E-2"/>
    <n v="2.7E-2"/>
    <n v="5.7000000000000002E-2"/>
    <n v="0.05"/>
    <n v="5.8000000000000003E-2"/>
    <n v="1.1399999999999999"/>
    <n v="0.19500000000000001"/>
    <n v="0.64900000000000002"/>
    <n v="403.50900000000001"/>
    <s v="Catch-up"/>
    <n v="17.544"/>
    <n v="0.90100000000000002"/>
    <n v="0.80400000000000005"/>
    <n v="0.97199999999999998"/>
    <n v="0.84499999999999997"/>
    <d v="2025-06-16T21:35:08"/>
    <x v="0"/>
  </r>
  <r>
    <x v="351"/>
    <x v="1"/>
    <n v="83"/>
    <x v="428"/>
    <x v="397"/>
    <s v=" "/>
    <s v=" "/>
    <n v="2"/>
    <n v="5"/>
    <n v="1"/>
    <s v="N/A"/>
    <n v="2"/>
    <n v="4"/>
    <n v="1.2E-2"/>
    <n v="3.2000000000000001E-2"/>
    <s v="NaN"/>
    <n v="6.7000000000000004E-2"/>
    <n v="4.3999999999999997E-2"/>
    <n v="4.3999999999999997E-2"/>
    <s v="NaN"/>
    <s v="NaN"/>
    <s v="NaN"/>
    <s v="NaN"/>
    <s v="Scale-up"/>
    <n v="14.925000000000001"/>
    <n v="1"/>
    <n v="0.51900000000000002"/>
    <s v="NaN"/>
    <n v="1"/>
    <d v="2025-06-16T19:30:44"/>
    <x v="1"/>
  </r>
  <r>
    <x v="352"/>
    <x v="0"/>
    <n v="2987"/>
    <x v="429"/>
    <x v="398"/>
    <n v="313"/>
    <n v="313"/>
    <n v="250"/>
    <n v="63"/>
    <n v="19"/>
    <n v="294"/>
    <n v="288"/>
    <n v="6"/>
    <n v="0.14000000000000001"/>
    <n v="4.2999999999999997E-2"/>
    <n v="8.9999999999999993E-3"/>
    <n v="0.19800000000000001"/>
    <n v="0.17399999999999999"/>
    <n v="0.16700000000000001"/>
    <n v="1.1379999999999999"/>
    <n v="0.76500000000000001"/>
    <n v="0.95099999999999996"/>
    <n v="30.303000000000001"/>
    <s v="Catch-up"/>
    <n v="5.0510000000000002"/>
    <n v="0.93500000000000005"/>
    <n v="0.97199999999999998"/>
    <n v="0.91"/>
    <n v="0.90800000000000003"/>
    <d v="2025-06-16T22:34:30"/>
    <x v="3"/>
  </r>
  <r>
    <x v="353"/>
    <x v="1"/>
    <n v="88"/>
    <x v="430"/>
    <x v="88"/>
    <s v=" "/>
    <s v=" "/>
    <n v="1"/>
    <n v="34"/>
    <n v="13"/>
    <s v="N/A"/>
    <n v="73"/>
    <n v="-50"/>
    <s v="NaN"/>
    <n v="0.40300000000000002"/>
    <n v="0.35"/>
    <n v="0.95399999999999996"/>
    <n v="5.2999999999999999E-2"/>
    <n v="0.19800000000000001"/>
    <s v="NaN"/>
    <s v="NaN"/>
    <s v="NaN"/>
    <s v="NaN"/>
    <s v="Scale-up"/>
    <n v="1.048"/>
    <s v="NaN"/>
    <n v="0.95799999999999996"/>
    <n v="0.60399999999999998"/>
    <n v="0.91700000000000004"/>
    <d v="2025-06-16T19:31:04"/>
    <x v="1"/>
  </r>
  <r>
    <x v="323"/>
    <x v="0"/>
    <n v="3269"/>
    <x v="431"/>
    <x v="362"/>
    <n v="33565"/>
    <n v="33565"/>
    <n v="1828"/>
    <n v="31737"/>
    <n v="13961"/>
    <n v="19604"/>
    <n v="16299"/>
    <n v="3305"/>
    <n v="0.67900000000000005"/>
    <n v="11.981999999999999"/>
    <n v="6.3520000000000003"/>
    <n v="7.17"/>
    <n v="6.3090000000000002"/>
    <n v="6.55"/>
    <n v="1.1359999999999999"/>
    <n v="5.3999999999999999E-2"/>
    <n v="0.498"/>
    <n v="460.94799999999998"/>
    <s v="Catch-up"/>
    <n v="0.13900000000000001"/>
    <n v="0.95899999999999996"/>
    <n v="0.98299999999999998"/>
    <n v="0.92300000000000004"/>
    <n v="0.86199999999999999"/>
    <d v="2025-06-16T19:22:33"/>
    <x v="1"/>
  </r>
  <r>
    <x v="354"/>
    <x v="1"/>
    <n v="99"/>
    <x v="432"/>
    <x v="399"/>
    <s v=" "/>
    <s v=" "/>
    <n v="58"/>
    <n v="455"/>
    <n v="206"/>
    <s v="N/A"/>
    <n v="291"/>
    <n v="15"/>
    <n v="0.61899999999999999"/>
    <n v="4.4649999999999999"/>
    <n v="2.0619999999999998"/>
    <n v="3.0049999999999999"/>
    <n v="3.0219999999999998"/>
    <n v="3.004"/>
    <n v="0.99399999999999999"/>
    <n v="0.122"/>
    <n v="0.59399999999999997"/>
    <n v="142.429"/>
    <s v="Scale-up"/>
    <n v="0.33300000000000002"/>
    <n v="0.99299999999999999"/>
    <n v="0.997"/>
    <n v="0.96299999999999997"/>
    <n v="0.98699999999999999"/>
    <d v="2025-06-16T19:31:33"/>
    <x v="1"/>
  </r>
  <r>
    <x v="355"/>
    <x v="0"/>
    <n v="1352"/>
    <x v="433"/>
    <x v="400"/>
    <n v="113"/>
    <n v="113"/>
    <n v="4"/>
    <n v="109"/>
    <n v="2"/>
    <n v="111"/>
    <n v="72"/>
    <n v="39"/>
    <n v="2E-3"/>
    <n v="0.11700000000000001"/>
    <n v="1E-3"/>
    <n v="0.13400000000000001"/>
    <n v="0.11799999999999999"/>
    <n v="0.107"/>
    <n v="1.1359999999999999"/>
    <n v="1.7000000000000001E-2"/>
    <n v="0.99199999999999999"/>
    <n v="291.04500000000002"/>
    <s v="Catch-up"/>
    <n v="7.4630000000000001"/>
    <n v="0.627"/>
    <n v="0.71299999999999997"/>
    <n v="1"/>
    <n v="0.83399999999999996"/>
    <d v="2025-06-17T03:46:35"/>
    <x v="2"/>
  </r>
  <r>
    <x v="356"/>
    <x v="1"/>
    <n v="99"/>
    <x v="434"/>
    <x v="401"/>
    <s v=" "/>
    <s v=" "/>
    <n v="29"/>
    <n v="267"/>
    <n v="40"/>
    <s v="N/A"/>
    <n v="202"/>
    <n v="55"/>
    <n v="0.318"/>
    <n v="2.665"/>
    <n v="0.442"/>
    <n v="2.113"/>
    <n v="2.5409999999999999"/>
    <n v="2.536"/>
    <n v="0.83199999999999996"/>
    <n v="0.107"/>
    <n v="0.85199999999999998"/>
    <n v="219.59299999999999"/>
    <s v="Scale-up"/>
    <n v="0.47299999999999998"/>
    <n v="0.95699999999999996"/>
    <n v="0.95599999999999996"/>
    <n v="0.95299999999999996"/>
    <n v="0.96499999999999997"/>
    <d v="2025-06-16T19:31:59"/>
    <x v="1"/>
  </r>
  <r>
    <x v="357"/>
    <x v="0"/>
    <n v="6882"/>
    <x v="435"/>
    <x v="402"/>
    <n v="1310"/>
    <n v="1310"/>
    <n v="0"/>
    <n v="1310"/>
    <n v="596"/>
    <n v="714"/>
    <n v="417"/>
    <n v="297"/>
    <n v="0"/>
    <n v="0.38900000000000001"/>
    <n v="0.23300000000000001"/>
    <n v="0.17699999999999999"/>
    <n v="0.156"/>
    <n v="0.22700000000000001"/>
    <n v="1.135"/>
    <n v="0"/>
    <n v="0.40100000000000002"/>
    <n v="1677.9659999999999"/>
    <s v="Catch-up"/>
    <n v="5.65"/>
    <n v="0"/>
    <n v="0.91500000000000004"/>
    <n v="0.85299999999999998"/>
    <n v="0.95699999999999996"/>
    <d v="2025-06-17T04:34:24"/>
    <x v="12"/>
  </r>
  <r>
    <x v="143"/>
    <x v="1"/>
    <n v="17"/>
    <x v="436"/>
    <x v="154"/>
    <s v=" "/>
    <s v=" "/>
    <n v="1"/>
    <n v="3"/>
    <n v="1"/>
    <s v="N/A"/>
    <n v="2"/>
    <n v="0"/>
    <s v="NaN"/>
    <n v="0.11899999999999999"/>
    <s v="NaN"/>
    <n v="6.7000000000000004E-2"/>
    <n v="0"/>
    <n v="0.11899999999999999"/>
    <s v="NaN"/>
    <s v="NaN"/>
    <s v="NaN"/>
    <s v="NaN"/>
    <s v="Catch-up"/>
    <n v="14.925000000000001"/>
    <s v="NaN"/>
    <n v="0.89300000000000002"/>
    <s v="NaN"/>
    <n v="1"/>
    <d v="2025-06-16T19:32:18"/>
    <x v="1"/>
  </r>
  <r>
    <x v="358"/>
    <x v="0"/>
    <n v="3284"/>
    <x v="437"/>
    <x v="403"/>
    <n v="245"/>
    <n v="245"/>
    <n v="168"/>
    <n v="77"/>
    <n v="9"/>
    <n v="236"/>
    <n v="207"/>
    <n v="29"/>
    <n v="0.124"/>
    <n v="2.7E-2"/>
    <n v="8.0000000000000002E-3"/>
    <n v="0.16200000000000001"/>
    <n v="0.14299999999999999"/>
    <n v="0.11600000000000001"/>
    <n v="1.133"/>
    <n v="0.82099999999999995"/>
    <n v="0.94699999999999995"/>
    <n v="179.012"/>
    <s v="Catch-up"/>
    <n v="6.173"/>
    <n v="0.69299999999999995"/>
    <n v="0.56699999999999995"/>
    <n v="0.89400000000000002"/>
    <n v="0.68100000000000005"/>
    <d v="2025-06-17T06:48:20"/>
    <x v="10"/>
  </r>
  <r>
    <x v="359"/>
    <x v="1"/>
    <n v="97"/>
    <x v="438"/>
    <x v="404"/>
    <s v=" "/>
    <s v=" "/>
    <n v="2"/>
    <n v="2"/>
    <n v="1"/>
    <s v="N/A"/>
    <n v="3"/>
    <n v="0"/>
    <n v="0.125"/>
    <n v="0.01"/>
    <s v="NaN"/>
    <n v="8.7999999999999995E-2"/>
    <n v="0.13500000000000001"/>
    <n v="2.5000000000000001E-2"/>
    <s v="NaN"/>
    <s v="NaN"/>
    <s v="NaN"/>
    <s v="NaN"/>
    <s v="Scale-up"/>
    <n v="11.364000000000001"/>
    <n v="1"/>
    <n v="1"/>
    <s v="NaN"/>
    <n v="0.79200000000000004"/>
    <d v="2025-06-16T19:32:37"/>
    <x v="1"/>
  </r>
  <r>
    <x v="360"/>
    <x v="1"/>
    <n v="87"/>
    <x v="439"/>
    <x v="405"/>
    <s v=" "/>
    <s v=" "/>
    <n v="1"/>
    <n v="5"/>
    <n v="1"/>
    <s v="N/A"/>
    <n v="1"/>
    <n v="3"/>
    <s v="NaN"/>
    <n v="4.4999999999999998E-2"/>
    <s v="NaN"/>
    <s v="NaN"/>
    <n v="0"/>
    <n v="3.2000000000000001E-2"/>
    <s v="NaN"/>
    <s v="NaN"/>
    <s v="NaN"/>
    <s v="NaN"/>
    <s v="Scale-up"/>
    <s v="NaN"/>
    <s v="NaN"/>
    <n v="0.96099999999999997"/>
    <s v="NaN"/>
    <s v="NaN"/>
    <d v="2025-06-16T19:32:56"/>
    <x v="1"/>
  </r>
  <r>
    <x v="361"/>
    <x v="1"/>
    <n v="40"/>
    <x v="440"/>
    <x v="406"/>
    <s v=" "/>
    <s v=" "/>
    <n v="1"/>
    <n v="2"/>
    <n v="1"/>
    <s v="N/A"/>
    <n v="1"/>
    <n v="0"/>
    <s v="NaN"/>
    <n v="2.4E-2"/>
    <s v="NaN"/>
    <s v="NaN"/>
    <n v="0"/>
    <n v="0.01"/>
    <s v="NaN"/>
    <s v="NaN"/>
    <s v="NaN"/>
    <s v="NaN"/>
    <s v="Scale-up"/>
    <s v="NaN"/>
    <s v="NaN"/>
    <n v="1"/>
    <s v="NaN"/>
    <s v="NaN"/>
    <d v="2025-06-16T19:33:17"/>
    <x v="1"/>
  </r>
  <r>
    <x v="362"/>
    <x v="0"/>
    <n v="2254"/>
    <x v="441"/>
    <x v="407"/>
    <n v="64"/>
    <n v="64"/>
    <n v="30"/>
    <n v="34"/>
    <n v="5"/>
    <n v="59"/>
    <n v="54"/>
    <n v="5"/>
    <n v="1.4E-2"/>
    <n v="2.1999999999999999E-2"/>
    <n v="4.0000000000000001E-3"/>
    <n v="3.5999999999999997E-2"/>
    <n v="3.2000000000000001E-2"/>
    <n v="3.2000000000000001E-2"/>
    <n v="1.125"/>
    <n v="0.38900000000000001"/>
    <n v="0.88900000000000001"/>
    <n v="138.88900000000001"/>
    <s v="Catch-up"/>
    <n v="27.777999999999999"/>
    <n v="0.69499999999999995"/>
    <n v="0.752"/>
    <n v="0.89800000000000002"/>
    <n v="0.68899999999999995"/>
    <d v="2025-06-17T06:59:13"/>
    <x v="4"/>
  </r>
  <r>
    <x v="363"/>
    <x v="1"/>
    <n v="95"/>
    <x v="442"/>
    <x v="408"/>
    <s v=" "/>
    <s v=" "/>
    <n v="1"/>
    <n v="19"/>
    <n v="7"/>
    <s v="N/A"/>
    <n v="7"/>
    <n v="5"/>
    <s v="NaN"/>
    <n v="0.16600000000000001"/>
    <n v="6.0999999999999999E-2"/>
    <n v="6.4000000000000001E-2"/>
    <s v="0.10500000000000001"/>
    <n v="0.112"/>
    <s v="NaN"/>
    <s v="NaN"/>
    <s v="NaN"/>
    <s v="NaN"/>
    <s v="Scale-up"/>
    <n v="15.625"/>
    <s v="NaN"/>
    <n v="0.96"/>
    <n v="0.95799999999999996"/>
    <n v="0.96199999999999997"/>
    <d v="2025-06-16T19:33:37"/>
    <x v="1"/>
  </r>
  <r>
    <x v="364"/>
    <x v="0"/>
    <n v="3290"/>
    <x v="443"/>
    <x v="409"/>
    <n v="1091"/>
    <n v="1091"/>
    <n v="900"/>
    <n v="191"/>
    <n v="64"/>
    <n v="1027"/>
    <n v="1017"/>
    <n v="10"/>
    <n v="0.45700000000000002"/>
    <n v="0.13400000000000001"/>
    <n v="4.8000000000000001E-2"/>
    <n v="0.61"/>
    <n v="0.54300000000000004"/>
    <n v="0.52600000000000002"/>
    <n v="1.123"/>
    <n v="0.77300000000000002"/>
    <n v="0.91900000000000004"/>
    <n v="16.393000000000001"/>
    <s v="Plan-up"/>
    <n v="1.639"/>
    <n v="0.91400000000000003"/>
    <n v="0.94"/>
    <n v="0.94899999999999995"/>
    <n v="0.996"/>
    <d v="2025-06-16T21:54:19"/>
    <x v="3"/>
  </r>
  <r>
    <x v="365"/>
    <x v="1"/>
    <n v="100"/>
    <x v="444"/>
    <x v="410"/>
    <s v=" "/>
    <s v=" "/>
    <n v="67"/>
    <n v="294"/>
    <n v="45"/>
    <s v="N/A"/>
    <n v="280"/>
    <n v="37"/>
    <n v="0.71599999999999997"/>
    <n v="2.855"/>
    <n v="0.45700000000000002"/>
    <n v="2.8439999999999999"/>
    <n v="3.1139999999999999"/>
    <n v="3.1030000000000002"/>
    <n v="0.91300000000000003"/>
    <n v="0.20100000000000001"/>
    <n v="0.872"/>
    <n v="148.38300000000001"/>
    <s v="Scale-up"/>
    <n v="0.35199999999999998"/>
    <n v="0.99099999999999999"/>
    <n v="0.996"/>
    <n v="0.98399999999999999"/>
    <n v="0.996"/>
    <d v="2025-06-16T19:34:08"/>
    <x v="1"/>
  </r>
  <r>
    <x v="170"/>
    <x v="0"/>
    <n v="7252"/>
    <x v="445"/>
    <x v="411"/>
    <n v="692"/>
    <n v="692"/>
    <n v="47"/>
    <n v="645"/>
    <n v="231"/>
    <n v="461"/>
    <n v="418"/>
    <n v="43"/>
    <n v="1.2E-2"/>
    <n v="0.107"/>
    <n v="4.3999999999999997E-2"/>
    <n v="8.4000000000000005E-2"/>
    <n v="7.4999999999999997E-2"/>
    <n v="7.3999999999999996E-2"/>
    <n v="1.1200000000000001"/>
    <n v="0.10100000000000001"/>
    <n v="0.63"/>
    <n v="511.90499999999997"/>
    <s v="Catch-up"/>
    <n v="11.904999999999999"/>
    <n v="0.89300000000000002"/>
    <n v="0.97299999999999998"/>
    <n v="0.92300000000000004"/>
    <n v="0.92200000000000004"/>
    <d v="2025-06-17T02:18:19"/>
    <x v="2"/>
  </r>
  <r>
    <x v="366"/>
    <x v="1"/>
    <n v="100"/>
    <x v="446"/>
    <x v="412"/>
    <s v=" "/>
    <s v=" "/>
    <n v="316"/>
    <n v="636"/>
    <n v="39"/>
    <s v="N/A"/>
    <n v="899"/>
    <n v="15"/>
    <n v="2.8639999999999999"/>
    <n v="6.1280000000000001"/>
    <n v="0.35199999999999998"/>
    <n v="8.4559999999999995"/>
    <n v="8.64"/>
    <n v="8.609"/>
    <n v="0.97899999999999998"/>
    <n v="0.31900000000000001"/>
    <n v="0.96099999999999997"/>
    <n v="28.382000000000001"/>
    <s v="Start-up"/>
    <n v="0.11799999999999999"/>
    <n v="0.99099999999999999"/>
    <n v="0.997"/>
    <n v="0.80200000000000005"/>
    <n v="0.995"/>
    <d v="2025-06-16T19:34:35"/>
    <x v="1"/>
  </r>
  <r>
    <x v="55"/>
    <x v="0"/>
    <n v="7585"/>
    <x v="447"/>
    <x v="413"/>
    <n v="813"/>
    <n v="813"/>
    <n v="32"/>
    <n v="781"/>
    <n v="283"/>
    <n v="530"/>
    <n v="463"/>
    <n v="67"/>
    <n v="7.0000000000000001E-3"/>
    <n v="0.113"/>
    <n v="6.0999999999999999E-2"/>
    <n v="6.6000000000000003E-2"/>
    <n v="5.8999999999999997E-2"/>
    <n v="6.2E-2"/>
    <n v="1.119"/>
    <n v="5.8000000000000003E-2"/>
    <n v="0.49199999999999999"/>
    <n v="1015.152"/>
    <s v="Catch-up"/>
    <n v="15.151999999999999"/>
    <n v="0.95199999999999996"/>
    <n v="0.69499999999999995"/>
    <n v="0.54100000000000004"/>
    <n v="0.51700000000000002"/>
    <d v="2025-06-17T01:17:56"/>
    <x v="2"/>
  </r>
  <r>
    <x v="367"/>
    <x v="1"/>
    <n v="95"/>
    <x v="448"/>
    <x v="414"/>
    <s v=" "/>
    <s v=" "/>
    <n v="4"/>
    <n v="21"/>
    <n v="5"/>
    <s v="N/A"/>
    <n v="14"/>
    <n v="5"/>
    <n v="3.5000000000000003E-2"/>
    <n v="0.19400000000000001"/>
    <n v="0.83299999999999996"/>
    <n v="0.127"/>
    <n v="-0.60399999999999998"/>
    <n v="0.16600000000000001"/>
    <n v="-0.21"/>
    <n v="0.153"/>
    <n v="-2.6379999999999999"/>
    <n v="2637.7950000000001"/>
    <s v="Scale-up"/>
    <n v="7.8739999999999997"/>
    <n v="0.71099999999999997"/>
    <n v="0.97299999999999998"/>
    <n v="0.75"/>
    <n v="0.95199999999999996"/>
    <d v="2025-06-16T19:35:00"/>
    <x v="1"/>
  </r>
  <r>
    <x v="368"/>
    <x v="1"/>
    <n v="99"/>
    <x v="449"/>
    <x v="415"/>
    <s v=" "/>
    <s v=" "/>
    <n v="15"/>
    <n v="108"/>
    <n v="14"/>
    <s v="N/A"/>
    <n v="52"/>
    <n v="56"/>
    <n v="0.121"/>
    <n v="0.95099999999999996"/>
    <n v="0.129"/>
    <n v="0.54400000000000004"/>
    <s v="0.9430000000000001"/>
    <n v="0.89800000000000002"/>
    <n v="0.57699999999999996"/>
    <n v="0.113"/>
    <n v="0.88"/>
    <n v="1172.7940000000001"/>
    <s v="Scale-up"/>
    <n v="1.8380000000000001"/>
    <n v="0.93700000000000006"/>
    <n v="0.84499999999999997"/>
    <n v="0.93799999999999994"/>
    <n v="0.751"/>
    <d v="2025-06-16T19:35:26"/>
    <x v="1"/>
  </r>
  <r>
    <x v="305"/>
    <x v="1"/>
    <n v="88"/>
    <x v="450"/>
    <x v="416"/>
    <s v=" "/>
    <s v=" "/>
    <n v="1"/>
    <n v="2"/>
    <n v="1"/>
    <s v="N/A"/>
    <n v="1"/>
    <n v="2"/>
    <s v="NaN"/>
    <n v="1.2999999999999999E-2"/>
    <s v="NaN"/>
    <s v="NaN"/>
    <n v="0"/>
    <n v="1.2999999999999999E-2"/>
    <s v="NaN"/>
    <s v="NaN"/>
    <s v="NaN"/>
    <s v="NaN"/>
    <s v="Scale-up"/>
    <s v="NaN"/>
    <s v="NaN"/>
    <n v="1"/>
    <s v="NaN"/>
    <s v="NaN"/>
    <d v="2025-06-16T19:35:45"/>
    <x v="1"/>
  </r>
  <r>
    <x v="369"/>
    <x v="0"/>
    <n v="686"/>
    <x v="451"/>
    <x v="417"/>
    <n v="871"/>
    <n v="871"/>
    <n v="820"/>
    <n v="51"/>
    <n v="0"/>
    <n v="871"/>
    <n v="804"/>
    <n v="67"/>
    <n v="3.04"/>
    <n v="0.19400000000000001"/>
    <n v="0"/>
    <n v="3.617"/>
    <n v="3.234"/>
    <n v="3.21"/>
    <n v="1.1180000000000001"/>
    <n v="0.94"/>
    <n v="1"/>
    <n v="18.524000000000001"/>
    <s v="Plan-up"/>
    <n v="0.27600000000000002"/>
    <n v="0.879"/>
    <n v="0.96299999999999997"/>
    <n v="0"/>
    <n v="0.91800000000000004"/>
    <d v="2025-06-17T06:42:48"/>
    <x v="10"/>
  </r>
  <r>
    <x v="145"/>
    <x v="1"/>
    <n v="89"/>
    <x v="452"/>
    <x v="156"/>
    <s v=" "/>
    <s v=" "/>
    <n v="2"/>
    <n v="7"/>
    <n v="1"/>
    <s v="N/A"/>
    <n v="3"/>
    <n v="4"/>
    <n v="4.2000000000000003E-2"/>
    <n v="4.5999999999999999E-2"/>
    <s v="NaN"/>
    <n v="0.214"/>
    <n v="8.7999999999999995E-2"/>
    <n v="7.2999999999999995E-2"/>
    <s v="NaN"/>
    <s v="NaN"/>
    <s v="NaN"/>
    <s v="NaN"/>
    <s v="Catch-up"/>
    <n v="4.673"/>
    <n v="1"/>
    <n v="0.48199999999999998"/>
    <s v="NaN"/>
    <n v="0.75"/>
    <d v="2025-06-16T19:36:03"/>
    <x v="1"/>
  </r>
  <r>
    <x v="370"/>
    <x v="0"/>
    <n v="2956"/>
    <x v="453"/>
    <x v="418"/>
    <n v="167"/>
    <n v="167"/>
    <n v="18"/>
    <n v="149"/>
    <n v="5"/>
    <n v="162"/>
    <n v="158"/>
    <n v="4"/>
    <n v="7.0000000000000001E-3"/>
    <n v="7.1999999999999995E-2"/>
    <n v="1.0999999999999999E-2"/>
    <n v="7.5999999999999998E-2"/>
    <n v="6.8000000000000005E-2"/>
    <n v="7.3999999999999996E-2"/>
    <n v="1.1180000000000001"/>
    <n v="8.8999999999999996E-2"/>
    <n v="0.86099999999999999"/>
    <n v="52.631999999999998"/>
    <s v="Catch-up"/>
    <n v="13.157999999999999"/>
    <n v="0.752"/>
    <n v="0.56899999999999995"/>
    <n v="0.81"/>
    <n v="0.64600000000000002"/>
    <d v="2025-06-17T03:29:01"/>
    <x v="2"/>
  </r>
  <r>
    <x v="371"/>
    <x v="1"/>
    <n v="96"/>
    <x v="454"/>
    <x v="419"/>
    <s v=" "/>
    <s v=" "/>
    <n v="8"/>
    <n v="77"/>
    <n v="10"/>
    <s v="N/A"/>
    <n v="38"/>
    <n v="36"/>
    <n v="0.27300000000000002"/>
    <n v="0.83"/>
    <n v="0.10299999999999999"/>
    <n v="0.38700000000000001"/>
    <n v="1"/>
    <n v="0.82699999999999996"/>
    <n v="0.38700000000000001"/>
    <n v="0.248"/>
    <n v="0.90700000000000003"/>
    <n v="186.047"/>
    <s v="Scale-up"/>
    <n v="2.5840000000000001"/>
    <n v="0.67900000000000005"/>
    <n v="0.92300000000000004"/>
    <n v="0.80400000000000005"/>
    <n v="0.93100000000000005"/>
    <d v="2025-06-16T19:36:27"/>
    <x v="1"/>
  </r>
  <r>
    <x v="360"/>
    <x v="0"/>
    <n v="3834"/>
    <x v="455"/>
    <x v="420"/>
    <n v="311"/>
    <n v="311"/>
    <n v="23"/>
    <n v="288"/>
    <n v="56"/>
    <n v="255"/>
    <n v="204"/>
    <n v="51"/>
    <n v="8.0000000000000002E-3"/>
    <n v="9.6000000000000002E-2"/>
    <n v="1.7999999999999999E-2"/>
    <n v="9.6000000000000002E-2"/>
    <n v="8.5999999999999993E-2"/>
    <n v="8.3000000000000004E-2"/>
    <n v="1.1160000000000001"/>
    <n v="7.6999999999999999E-2"/>
    <n v="0.82699999999999996"/>
    <n v="531.25"/>
    <s v="Catch-up"/>
    <n v="10.417"/>
    <n v="0.71099999999999997"/>
    <n v="0.78800000000000003"/>
    <n v="0.88500000000000001"/>
    <n v="0.78500000000000003"/>
    <d v="2025-06-17T04:16:09"/>
    <x v="2"/>
  </r>
  <r>
    <x v="372"/>
    <x v="1"/>
    <n v="70"/>
    <x v="456"/>
    <x v="421"/>
    <s v=" "/>
    <s v=" "/>
    <n v="1"/>
    <n v="5"/>
    <n v="1"/>
    <s v="N/A"/>
    <n v="1"/>
    <n v="3"/>
    <s v="NaN"/>
    <n v="4.3999999999999997E-2"/>
    <s v="NaN"/>
    <s v="NaN"/>
    <n v="0"/>
    <n v="3.9E-2"/>
    <s v="NaN"/>
    <s v="NaN"/>
    <s v="NaN"/>
    <s v="NaN"/>
    <s v="Catch-up"/>
    <s v="NaN"/>
    <s v="NaN"/>
    <n v="0.84599999999999997"/>
    <s v="NaN"/>
    <s v="NaN"/>
    <d v="2025-06-16T19:36:47"/>
    <x v="1"/>
  </r>
  <r>
    <x v="373"/>
    <x v="0"/>
    <n v="2105"/>
    <x v="457"/>
    <x v="422"/>
    <n v="370"/>
    <n v="370"/>
    <n v="229"/>
    <n v="141"/>
    <n v="57"/>
    <n v="313"/>
    <n v="284"/>
    <n v="29"/>
    <n v="0.11600000000000001"/>
    <n v="9.0999999999999998E-2"/>
    <n v="4.2000000000000003E-2"/>
    <n v="0.184"/>
    <n v="0.16500000000000001"/>
    <n v="0.16600000000000001"/>
    <n v="1.115"/>
    <n v="0.56000000000000005"/>
    <n v="0.79700000000000004"/>
    <n v="157.60900000000001"/>
    <s v="Catch-up"/>
    <n v="5.4349999999999996"/>
    <n v="0.95799999999999996"/>
    <n v="0.91400000000000003"/>
    <n v="0.95899999999999996"/>
    <n v="0.98499999999999999"/>
    <d v="2025-06-16T22:03:44"/>
    <x v="3"/>
  </r>
  <r>
    <x v="374"/>
    <x v="1"/>
    <n v="56"/>
    <x v="458"/>
    <x v="423"/>
    <s v=" "/>
    <s v=" "/>
    <n v="1"/>
    <n v="3"/>
    <n v="1"/>
    <s v="N/A"/>
    <n v="2"/>
    <n v="0"/>
    <s v="NaN"/>
    <n v="6.0999999999999999E-2"/>
    <s v="NaN"/>
    <n v="2.4E-2"/>
    <n v="0"/>
    <n v="2.8000000000000001E-2"/>
    <s v="NaN"/>
    <s v="NaN"/>
    <s v="NaN"/>
    <s v="NaN"/>
    <s v="Scale-up"/>
    <n v="41.667000000000002"/>
    <s v="NaN"/>
    <n v="0.85499999999999998"/>
    <s v="NaN"/>
    <n v="1"/>
    <d v="2025-06-16T19:37:06"/>
    <x v="1"/>
  </r>
  <r>
    <x v="375"/>
    <x v="0"/>
    <n v="1332"/>
    <x v="459"/>
    <x v="424"/>
    <n v="48"/>
    <n v="48"/>
    <n v="47"/>
    <n v="1"/>
    <n v="2"/>
    <n v="46"/>
    <n v="43"/>
    <n v="4"/>
    <n v="4.2000000000000003E-2"/>
    <n v="0"/>
    <n v="7.0000000000000001E-3"/>
    <n v="3.9E-2"/>
    <n v="3.5000000000000003E-2"/>
    <n v="4.2999999999999997E-2"/>
    <n v="1.1140000000000001"/>
    <n v="1"/>
    <n v="0.83299999999999996"/>
    <n v="102.56399999999999"/>
    <s v="Catch-up"/>
    <n v="25.640999999999998"/>
    <n v="0.93100000000000005"/>
    <n v="0"/>
    <n v="1"/>
    <n v="0.91500000000000004"/>
    <d v="2025-06-16T21:51:52"/>
    <x v="3"/>
  </r>
  <r>
    <x v="376"/>
    <x v="1"/>
    <n v="68"/>
    <x v="460"/>
    <x v="425"/>
    <s v=" "/>
    <s v=" "/>
    <n v="1"/>
    <n v="7"/>
    <n v="3"/>
    <s v="N/A"/>
    <n v="7"/>
    <n v="-4"/>
    <s v="NaN"/>
    <n v="6.0999999999999999E-2"/>
    <n v="0.187"/>
    <n v="6.0999999999999999E-2"/>
    <n v="-0.126"/>
    <n v="1.2E-2"/>
    <s v="NaN"/>
    <s v="NaN"/>
    <s v="NaN"/>
    <s v="NaN"/>
    <s v="Plan-up"/>
    <n v="16.393000000000001"/>
    <s v="NaN"/>
    <n v="0.81799999999999995"/>
    <n v="0.75"/>
    <n v="0.84"/>
    <d v="2025-06-16T19:37:25"/>
    <x v="1"/>
  </r>
  <r>
    <x v="225"/>
    <x v="0"/>
    <n v="4216"/>
    <x v="461"/>
    <x v="247"/>
    <n v="910"/>
    <n v="910"/>
    <n v="182"/>
    <n v="728"/>
    <n v="200"/>
    <n v="710"/>
    <n v="611"/>
    <n v="99"/>
    <n v="7.6999999999999999E-2"/>
    <n v="0.16900000000000001"/>
    <n v="6.6000000000000003E-2"/>
    <n v="0.2"/>
    <n v="0.18"/>
    <n v="0.16600000000000001"/>
    <n v="1.111"/>
    <n v="0.313"/>
    <n v="0.73199999999999998"/>
    <n v="495"/>
    <s v="Catch-up"/>
    <n v="5"/>
    <n v="0.98299999999999998"/>
    <n v="0.998"/>
    <n v="0.94"/>
    <n v="0.97099999999999997"/>
    <d v="2025-06-16T18:58:07"/>
    <x v="1"/>
  </r>
  <r>
    <x v="377"/>
    <x v="1"/>
    <n v="87"/>
    <x v="462"/>
    <x v="426"/>
    <s v=" "/>
    <s v=" "/>
    <n v="3"/>
    <n v="11"/>
    <n v="2"/>
    <s v="N/A"/>
    <n v="2"/>
    <n v="9"/>
    <n v="2.1000000000000001E-2"/>
    <n v="9.7000000000000003E-2"/>
    <n v="1"/>
    <n v="2.1000000000000001E-2"/>
    <n v="-0.88200000000000001"/>
    <n v="0.11799999999999999"/>
    <n v="-2.4E-2"/>
    <n v="0.17799999999999999"/>
    <n v="-7.4749999999999996"/>
    <n v="7095.2380000000003"/>
    <s v="Scale-up"/>
    <n v="47.619"/>
    <n v="0.76100000000000001"/>
    <n v="0.93500000000000005"/>
    <n v="1"/>
    <n v="1"/>
    <d v="2025-06-16T19:37:50"/>
    <x v="1"/>
  </r>
  <r>
    <x v="378"/>
    <x v="0"/>
    <n v="5368"/>
    <x v="463"/>
    <x v="427"/>
    <n v="55"/>
    <n v="55"/>
    <n v="18"/>
    <n v="37"/>
    <n v="4"/>
    <n v="51"/>
    <n v="48"/>
    <n v="3"/>
    <n v="3.0000000000000001E-3"/>
    <n v="7.0000000000000001E-3"/>
    <n v="1E-3"/>
    <n v="0.01"/>
    <n v="8.9999999999999993E-3"/>
    <n v="8.9999999999999993E-3"/>
    <n v="1.111"/>
    <n v="0.3"/>
    <n v="0.9"/>
    <n v="300"/>
    <s v="Catch-up"/>
    <n v="100"/>
    <n v="0.92600000000000005"/>
    <n v="0.92600000000000005"/>
    <n v="0.80700000000000005"/>
    <n v="0.94199999999999995"/>
    <d v="2025-06-17T02:39:23"/>
    <x v="2"/>
  </r>
  <r>
    <x v="379"/>
    <x v="1"/>
    <n v="97"/>
    <x v="464"/>
    <x v="428"/>
    <s v=" "/>
    <s v=" "/>
    <n v="27"/>
    <n v="79"/>
    <n v="1"/>
    <s v="N/A"/>
    <n v="43"/>
    <n v="61"/>
    <n v="0.248"/>
    <n v="0.71199999999999997"/>
    <s v="NaN"/>
    <n v="0.432"/>
    <n v="0.96"/>
    <n v="0.95"/>
    <s v="NaN"/>
    <s v="NaN"/>
    <s v="NaN"/>
    <s v="NaN"/>
    <s v="Scale-up"/>
    <n v="2.3149999999999999"/>
    <n v="0.96"/>
    <n v="0.97099999999999997"/>
    <s v="NaN"/>
    <n v="0.92900000000000005"/>
    <d v="2025-06-16T19:38:09"/>
    <x v="1"/>
  </r>
  <r>
    <x v="380"/>
    <x v="0"/>
    <n v="151"/>
    <x v="465"/>
    <x v="429"/>
    <n v="242"/>
    <n v="242"/>
    <n v="29"/>
    <n v="213"/>
    <n v="29"/>
    <n v="213"/>
    <n v="132"/>
    <n v="81"/>
    <n v="0.20699999999999999"/>
    <n v="1.3080000000000001"/>
    <n v="0.19600000000000001"/>
    <n v="1.464"/>
    <n v="1.319"/>
    <n v="1.2749999999999999"/>
    <n v="1.1100000000000001"/>
    <n v="0.13700000000000001"/>
    <n v="0.871"/>
    <n v="55.328000000000003"/>
    <s v="Catch-up"/>
    <n v="0.68300000000000005"/>
    <n v="0.76100000000000001"/>
    <n v="0.89"/>
    <n v="0.92100000000000004"/>
    <n v="0.82"/>
    <d v="2025-06-16T22:04:31"/>
    <x v="3"/>
  </r>
  <r>
    <x v="381"/>
    <x v="1"/>
    <n v="75"/>
    <x v="466"/>
    <x v="430"/>
    <s v=" "/>
    <s v=" "/>
    <n v="1"/>
    <n v="3"/>
    <n v="1"/>
    <s v="N/A"/>
    <n v="3"/>
    <n v="1"/>
    <s v="NaN"/>
    <n v="2.8000000000000001E-2"/>
    <s v="NaN"/>
    <n v="0.02"/>
    <n v="0"/>
    <n v="2.8000000000000001E-2"/>
    <s v="NaN"/>
    <s v="NaN"/>
    <s v="NaN"/>
    <s v="NaN"/>
    <s v="Scale-up"/>
    <n v="50"/>
    <s v="NaN"/>
    <n v="0.97799999999999998"/>
    <s v="NaN"/>
    <n v="0.75"/>
    <d v="2025-06-16T19:38:28"/>
    <x v="1"/>
  </r>
  <r>
    <x v="121"/>
    <x v="0"/>
    <n v="3228"/>
    <x v="467"/>
    <x v="128"/>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6T18:34:33"/>
    <x v="1"/>
  </r>
  <r>
    <x v="382"/>
    <x v="1"/>
    <n v="93"/>
    <x v="468"/>
    <x v="431"/>
    <s v=" "/>
    <s v=" "/>
    <n v="1"/>
    <n v="5"/>
    <n v="1"/>
    <s v="N/A"/>
    <n v="4"/>
    <n v="1"/>
    <s v="NaN"/>
    <n v="3.2000000000000001E-2"/>
    <s v="NaN"/>
    <n v="0.107"/>
    <n v="0"/>
    <n v="4.2999999999999997E-2"/>
    <s v="NaN"/>
    <s v="NaN"/>
    <s v="NaN"/>
    <s v="NaN"/>
    <s v="Scale-up"/>
    <n v="9.3460000000000001"/>
    <s v="NaN"/>
    <n v="0.66300000000000003"/>
    <s v="NaN"/>
    <n v="0.89100000000000001"/>
    <d v="2025-06-16T19:38:47"/>
    <x v="1"/>
  </r>
  <r>
    <x v="383"/>
    <x v="0"/>
    <n v="1675"/>
    <x v="469"/>
    <x v="432"/>
    <n v="1082"/>
    <n v="1078"/>
    <n v="341"/>
    <n v="737"/>
    <n v="400"/>
    <n v="678"/>
    <n v="461"/>
    <n v="217"/>
    <n v="0.28299999999999997"/>
    <n v="0.68200000000000005"/>
    <n v="0.502"/>
    <n v="0.51200000000000001"/>
    <n v="0.46300000000000002"/>
    <n v="0.505"/>
    <n v="1.1060000000000001"/>
    <n v="0.29299999999999998"/>
    <n v="0.48"/>
    <n v="423.82799999999997"/>
    <s v="Catch-up"/>
    <n v="1.9530000000000001"/>
    <n v="0.95799999999999996"/>
    <n v="0.97899999999999998"/>
    <n v="0.96899999999999997"/>
    <n v="0.99299999999999999"/>
    <d v="2025-06-17T01:03:37"/>
    <x v="5"/>
  </r>
  <r>
    <x v="384"/>
    <x v="1"/>
    <n v="99"/>
    <x v="470"/>
    <x v="433"/>
    <s v=" "/>
    <s v=" "/>
    <n v="1"/>
    <n v="101"/>
    <n v="26"/>
    <s v="N/A"/>
    <n v="79"/>
    <n v="-5"/>
    <s v="NaN"/>
    <n v="1.046"/>
    <n v="0.312"/>
    <n v="0.83299999999999996"/>
    <n v="0.73399999999999999"/>
    <n v="0.747"/>
    <s v="NaN"/>
    <s v="NaN"/>
    <s v="NaN"/>
    <s v="NaN"/>
    <s v="Scale-up"/>
    <n v="1.2"/>
    <s v="NaN"/>
    <n v="0.97799999999999998"/>
    <n v="0.91700000000000004"/>
    <n v="0.98299999999999998"/>
    <d v="2025-06-16T19:39:10"/>
    <x v="1"/>
  </r>
  <r>
    <x v="121"/>
    <x v="0"/>
    <n v="3228"/>
    <x v="471"/>
    <x v="434"/>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7T01:35:16"/>
    <x v="2"/>
  </r>
  <r>
    <x v="385"/>
    <x v="1"/>
    <n v="87"/>
    <x v="472"/>
    <x v="435"/>
    <s v=" "/>
    <s v=" "/>
    <n v="1"/>
    <n v="3"/>
    <n v="1"/>
    <s v="N/A"/>
    <n v="1"/>
    <n v="1"/>
    <s v="NaN"/>
    <n v="2.1999999999999999E-2"/>
    <s v="NaN"/>
    <s v="NaN"/>
    <n v="0"/>
    <n v="1.0999999999999999E-2"/>
    <s v="NaN"/>
    <s v="NaN"/>
    <s v="NaN"/>
    <s v="NaN"/>
    <s v="Scale-up"/>
    <s v="NaN"/>
    <s v="NaN"/>
    <n v="0.95799999999999996"/>
    <s v="NaN"/>
    <s v="NaN"/>
    <d v="2025-06-16T19:39:30"/>
    <x v="1"/>
  </r>
  <r>
    <x v="386"/>
    <x v="0"/>
    <n v="1582"/>
    <x v="473"/>
    <x v="436"/>
    <n v="32"/>
    <n v="32"/>
    <n v="29"/>
    <n v="3"/>
    <n v="4"/>
    <n v="28"/>
    <n v="26"/>
    <n v="2"/>
    <n v="1.9E-2"/>
    <n v="2E-3"/>
    <n v="2E-3"/>
    <n v="2.1000000000000001E-2"/>
    <n v="1.9E-2"/>
    <n v="1.7000000000000001E-2"/>
    <n v="1.105"/>
    <n v="0.90500000000000003"/>
    <n v="0.90500000000000003"/>
    <n v="95.238"/>
    <s v="Catch-up"/>
    <n v="47.619"/>
    <n v="0.86699999999999999"/>
    <n v="0.99099999999999999"/>
    <n v="0.87"/>
    <n v="0.91900000000000004"/>
    <d v="2025-06-16T19:41:50"/>
    <x v="1"/>
  </r>
  <r>
    <x v="387"/>
    <x v="1"/>
    <n v="90"/>
    <x v="474"/>
    <x v="437"/>
    <s v=" "/>
    <s v=" "/>
    <n v="4"/>
    <n v="1"/>
    <n v="1"/>
    <s v="N/A"/>
    <n v="5"/>
    <n v="1"/>
    <n v="0.109"/>
    <s v="NaN"/>
    <s v="NaN"/>
    <n v="3.9E-2"/>
    <n v="0"/>
    <n v="4.9000000000000002E-2"/>
    <s v="NaN"/>
    <s v="NaN"/>
    <s v="NaN"/>
    <s v="NaN"/>
    <s v="Scale-up"/>
    <n v="25.640999999999998"/>
    <n v="0.88500000000000001"/>
    <s v="NaN"/>
    <s v="NaN"/>
    <n v="0.92"/>
    <d v="2025-06-16T19:39:49"/>
    <x v="1"/>
  </r>
  <r>
    <x v="388"/>
    <x v="0"/>
    <n v="6682"/>
    <x v="475"/>
    <x v="438"/>
    <n v="25045"/>
    <n v="25045"/>
    <n v="0"/>
    <n v="25045"/>
    <n v="13785"/>
    <n v="11260"/>
    <n v="6316"/>
    <n v="4944"/>
    <n v="0"/>
    <n v="4.9850000000000003"/>
    <n v="3.327"/>
    <n v="1.8320000000000001"/>
    <n v="1.6579999999999999"/>
    <n v="2.3919999999999999"/>
    <n v="1.105"/>
    <n v="0"/>
    <n v="0.33300000000000002"/>
    <n v="2698.69"/>
    <s v="Catch-up"/>
    <n v="0.54600000000000004"/>
    <n v="0"/>
    <n v="0.95399999999999996"/>
    <n v="0.97499999999999998"/>
    <n v="0.93300000000000005"/>
    <d v="2025-06-17T04:37:19"/>
    <x v="12"/>
  </r>
  <r>
    <x v="106"/>
    <x v="1"/>
    <n v="86"/>
    <x v="476"/>
    <x v="112"/>
    <s v=" "/>
    <s v=" "/>
    <n v="1"/>
    <n v="8"/>
    <n v="5"/>
    <s v="N/A"/>
    <n v="4"/>
    <n v="-2"/>
    <s v="NaN"/>
    <n v="6.9000000000000006E-2"/>
    <n v="0.04"/>
    <n v="7.3999999999999996E-2"/>
    <s v="0.029000000000000005"/>
    <n v="3.1E-2"/>
    <s v="NaN"/>
    <s v="NaN"/>
    <s v="NaN"/>
    <s v="NaN"/>
    <s v="Catch-up"/>
    <n v="13.513999999999999"/>
    <s v="NaN"/>
    <n v="0.95299999999999996"/>
    <n v="0.89700000000000002"/>
    <n v="0.749"/>
    <d v="2025-06-16T19:40:08"/>
    <x v="1"/>
  </r>
  <r>
    <x v="164"/>
    <x v="0"/>
    <n v="6748"/>
    <x v="477"/>
    <x v="439"/>
    <n v="348"/>
    <n v="348"/>
    <n v="56"/>
    <n v="292"/>
    <n v="48"/>
    <n v="300"/>
    <n v="296"/>
    <n v="4"/>
    <n v="0.01"/>
    <n v="4.7E-2"/>
    <n v="8.9999999999999993E-3"/>
    <n v="5.2999999999999999E-2"/>
    <n v="4.8000000000000001E-2"/>
    <n v="4.9000000000000002E-2"/>
    <n v="1.1040000000000001"/>
    <n v="0.17499999999999999"/>
    <n v="0.84199999999999997"/>
    <n v="75.471999999999994"/>
    <s v="Catch-up"/>
    <n v="18.867999999999999"/>
    <n v="0.96499999999999997"/>
    <n v="0.95599999999999996"/>
    <n v="0.93600000000000005"/>
    <n v="0.96899999999999997"/>
    <d v="2025-06-17T02:58:25"/>
    <x v="2"/>
  </r>
  <r>
    <x v="389"/>
    <x v="1"/>
    <n v="98"/>
    <x v="478"/>
    <x v="440"/>
    <s v=" "/>
    <s v=" "/>
    <n v="1"/>
    <n v="20"/>
    <n v="2"/>
    <s v="N/A"/>
    <n v="6"/>
    <n v="12"/>
    <s v="NaN"/>
    <n v="0.187"/>
    <n v="4.2999999999999997E-2"/>
    <n v="4.5999999999999999E-2"/>
    <s v="0.14400000000000002"/>
    <n v="0.16300000000000001"/>
    <s v="NaN"/>
    <s v="NaN"/>
    <s v="NaN"/>
    <s v="NaN"/>
    <s v="Scale-up"/>
    <n v="21.739000000000001"/>
    <s v="NaN"/>
    <n v="0.96599999999999997"/>
    <n v="1"/>
    <n v="0.89700000000000002"/>
    <d v="2025-06-16T19:40:28"/>
    <x v="1"/>
  </r>
  <r>
    <x v="195"/>
    <x v="0"/>
    <n v="1293"/>
    <x v="479"/>
    <x v="210"/>
    <n v="103"/>
    <n v="103"/>
    <n v="49"/>
    <n v="54"/>
    <n v="5"/>
    <n v="98"/>
    <n v="93"/>
    <n v="5"/>
    <n v="5.6000000000000001E-2"/>
    <n v="6.4000000000000001E-2"/>
    <n v="4.0000000000000001E-3"/>
    <n v="0.128"/>
    <n v="0.11600000000000001"/>
    <n v="0.114"/>
    <n v="1.103"/>
    <n v="0.46700000000000003"/>
    <n v="0.96699999999999997"/>
    <n v="39.061999999999998"/>
    <s v="Catch-up"/>
    <n v="7.8120000000000003"/>
    <n v="0.69899999999999995"/>
    <n v="0.85399999999999998"/>
    <n v="0.91600000000000004"/>
    <n v="0.75900000000000001"/>
    <d v="2025-06-16T18:49:58"/>
    <x v="1"/>
  </r>
  <r>
    <x v="390"/>
    <x v="1"/>
    <n v="73"/>
    <x v="480"/>
    <x v="441"/>
    <s v=" "/>
    <s v=" "/>
    <n v="1"/>
    <n v="2"/>
    <n v="1"/>
    <s v="N/A"/>
    <n v="8"/>
    <n v="-6"/>
    <s v="NaN"/>
    <n v="4.4999999999999998E-2"/>
    <s v="NaN"/>
    <n v="7.9000000000000001E-2"/>
    <n v="0"/>
    <n v="2.9000000000000001E-2"/>
    <s v="NaN"/>
    <s v="NaN"/>
    <s v="NaN"/>
    <s v="NaN"/>
    <s v="Scale-up"/>
    <n v="12.657999999999999"/>
    <s v="NaN"/>
    <n v="1"/>
    <s v="NaN"/>
    <n v="0.75800000000000001"/>
    <d v="2025-06-16T19:40:47"/>
    <x v="1"/>
  </r>
  <r>
    <x v="391"/>
    <x v="0"/>
    <n v="1747"/>
    <x v="481"/>
    <x v="442"/>
    <n v="85"/>
    <n v="85"/>
    <n v="34"/>
    <n v="51"/>
    <n v="7"/>
    <n v="78"/>
    <n v="65"/>
    <n v="14"/>
    <n v="1.7999999999999999E-2"/>
    <n v="2.5000000000000001E-2"/>
    <n v="1.4E-2"/>
    <n v="3.2000000000000001E-2"/>
    <n v="2.9000000000000001E-2"/>
    <n v="4.1000000000000002E-2"/>
    <n v="1.103"/>
    <n v="0.41899999999999998"/>
    <n v="0.67400000000000004"/>
    <n v="437.5"/>
    <s v="Catch-up"/>
    <n v="31.25"/>
    <n v="0.91600000000000004"/>
    <n v="0.95699999999999996"/>
    <n v="0.80800000000000005"/>
    <n v="0.97199999999999998"/>
    <d v="2025-06-16T22:27:16"/>
    <x v="3"/>
  </r>
  <r>
    <x v="392"/>
    <x v="1"/>
    <n v="94"/>
    <x v="482"/>
    <x v="443"/>
    <s v=" "/>
    <s v=" "/>
    <n v="3"/>
    <n v="7"/>
    <n v="1"/>
    <s v="N/A"/>
    <n v="9"/>
    <n v="0"/>
    <n v="2.1000000000000001E-2"/>
    <n v="7.0999999999999994E-2"/>
    <s v="NaN"/>
    <n v="0.1"/>
    <n v="9.1999999999999998E-2"/>
    <n v="7.5999999999999998E-2"/>
    <s v="NaN"/>
    <s v="NaN"/>
    <s v="NaN"/>
    <s v="NaN"/>
    <s v="Scale-up"/>
    <n v="10"/>
    <n v="0.89700000000000002"/>
    <n v="0.68500000000000005"/>
    <s v="NaN"/>
    <n v="0.66500000000000004"/>
    <d v="2025-06-16T19:41:07"/>
    <x v="1"/>
  </r>
  <r>
    <x v="393"/>
    <x v="0"/>
    <n v="3688"/>
    <x v="483"/>
    <x v="444"/>
    <n v="100"/>
    <n v="100"/>
    <n v="61"/>
    <n v="39"/>
    <n v="12"/>
    <n v="88"/>
    <n v="76"/>
    <n v="12"/>
    <n v="2.1000000000000001E-2"/>
    <n v="1.2999999999999999E-2"/>
    <n v="5.0000000000000001E-3"/>
    <n v="3.2000000000000001E-2"/>
    <n v="2.9000000000000001E-2"/>
    <n v="2.9000000000000001E-2"/>
    <n v="1.103"/>
    <n v="0.61799999999999999"/>
    <n v="0.85299999999999998"/>
    <n v="375"/>
    <s v="Catch-up"/>
    <n v="31.25"/>
    <n v="0.90800000000000003"/>
    <n v="0.91400000000000003"/>
    <n v="0.80300000000000005"/>
    <n v="0.94799999999999995"/>
    <d v="2025-06-17T05:44:05"/>
    <x v="10"/>
  </r>
  <r>
    <x v="394"/>
    <x v="1"/>
    <n v="97"/>
    <x v="484"/>
    <x v="445"/>
    <s v=" "/>
    <s v=" "/>
    <n v="7"/>
    <n v="35"/>
    <n v="5"/>
    <s v="N/A"/>
    <n v="19"/>
    <n v="17"/>
    <n v="9.4E-2"/>
    <n v="0.32700000000000001"/>
    <n v="0.06"/>
    <n v="0.159"/>
    <s v="0.36100000000000004"/>
    <n v="0.35799999999999998"/>
    <n v="0.44"/>
    <n v="0.223"/>
    <n v="0.85699999999999998"/>
    <n v="1962.2639999999999"/>
    <s v="Scale-up"/>
    <n v="6.2889999999999997"/>
    <n v="0.83"/>
    <n v="0.99"/>
    <n v="0.89900000000000002"/>
    <n v="0.84599999999999997"/>
    <d v="2025-06-16T19:41:31"/>
    <x v="1"/>
  </r>
  <r>
    <x v="34"/>
    <x v="0"/>
    <n v="4213"/>
    <x v="485"/>
    <x v="446"/>
    <n v="179"/>
    <n v="179"/>
    <n v="25"/>
    <n v="154"/>
    <n v="26"/>
    <n v="153"/>
    <n v="146"/>
    <n v="7"/>
    <n v="5.0000000000000001E-3"/>
    <n v="3.3000000000000002E-2"/>
    <n v="8.9999999999999993E-3"/>
    <n v="3.2000000000000001E-2"/>
    <n v="2.9000000000000001E-2"/>
    <n v="3.1E-2"/>
    <n v="1.103"/>
    <n v="0.13200000000000001"/>
    <n v="0.76300000000000001"/>
    <n v="218.75"/>
    <s v="Catch-up"/>
    <n v="31.25"/>
    <n v="0.96299999999999997"/>
    <n v="0.81599999999999995"/>
    <n v="0.80300000000000005"/>
    <n v="0.84399999999999997"/>
    <d v="2025-06-17T03:58:02"/>
    <x v="2"/>
  </r>
  <r>
    <x v="386"/>
    <x v="1"/>
    <n v="76"/>
    <x v="486"/>
    <x v="436"/>
    <s v=" "/>
    <s v=" "/>
    <n v="2"/>
    <n v="1"/>
    <n v="1"/>
    <s v="N/A"/>
    <n v="1"/>
    <n v="0"/>
    <n v="2.9000000000000001E-2"/>
    <s v="NaN"/>
    <s v="NaN"/>
    <s v="NaN"/>
    <n v="0"/>
    <n v="-1E-3"/>
    <s v="NaN"/>
    <s v="NaN"/>
    <s v="NaN"/>
    <s v="NaN"/>
    <s v="Catch-up"/>
    <s v="NaN"/>
    <n v="1"/>
    <s v="NaN"/>
    <s v="NaN"/>
    <s v="NaN"/>
    <d v="2025-06-16T19:41:50"/>
    <x v="1"/>
  </r>
  <r>
    <x v="395"/>
    <x v="1"/>
    <n v="99"/>
    <x v="487"/>
    <x v="447"/>
    <s v=" "/>
    <s v=" "/>
    <n v="3"/>
    <n v="25"/>
    <n v="2"/>
    <s v="N/A"/>
    <n v="5"/>
    <n v="20"/>
    <n v="0.05"/>
    <n v="0.22800000000000001"/>
    <n v="0.01"/>
    <n v="0.22500000000000001"/>
    <n v="0.26800000000000002"/>
    <n v="0.25600000000000001"/>
    <n v="0.84"/>
    <n v="0.18"/>
    <n v="0.96399999999999997"/>
    <n v="1093.3330000000001"/>
    <s v="Scale-up"/>
    <n v="4.444"/>
    <n v="0.97399999999999998"/>
    <n v="0.97799999999999998"/>
    <n v="1"/>
    <n v="0.878"/>
    <d v="2025-06-16T19:42:15"/>
    <x v="1"/>
  </r>
  <r>
    <x v="396"/>
    <x v="1"/>
    <n v="98"/>
    <x v="488"/>
    <x v="448"/>
    <s v=" "/>
    <s v=" "/>
    <n v="37"/>
    <n v="181"/>
    <n v="88"/>
    <s v="N/A"/>
    <n v="144"/>
    <n v="-13"/>
    <n v="0.49"/>
    <n v="1.923"/>
    <n v="1.1519999999999999"/>
    <n v="1.5669999999999999"/>
    <s v="1.2610000000000003"/>
    <n v="1.175"/>
    <n v="1.2430000000000001"/>
    <n v="0.20300000000000001"/>
    <n v="0.52300000000000002"/>
    <n v="218.89"/>
    <s v="Catch-up"/>
    <n v="0.63800000000000001"/>
    <n v="0.76600000000000001"/>
    <n v="0.99399999999999999"/>
    <n v="0.83"/>
    <n v="0.97899999999999998"/>
    <d v="2025-06-16T19:42:43"/>
    <x v="1"/>
  </r>
  <r>
    <x v="397"/>
    <x v="0"/>
    <n v="4536"/>
    <x v="489"/>
    <x v="449"/>
    <n v="2327"/>
    <n v="2327"/>
    <n v="1270"/>
    <n v="1057"/>
    <n v="766"/>
    <n v="1561"/>
    <n v="1270"/>
    <n v="291"/>
    <n v="0.36"/>
    <n v="0.35"/>
    <n v="0.29499999999999998"/>
    <n v="0.45700000000000002"/>
    <n v="0.41499999999999998"/>
    <n v="0.441"/>
    <n v="1.101"/>
    <n v="0.50700000000000001"/>
    <n v="0.58499999999999996"/>
    <n v="636.76099999999997"/>
    <s v="Catch-up"/>
    <n v="2.1880000000000002"/>
    <n v="0.96799999999999997"/>
    <d v="1899-12-30T23:03:50"/>
    <n v="0.98899999999999999"/>
    <n v="0.94299999999999995"/>
    <d v="2025-06-17T05:18:24"/>
    <x v="6"/>
  </r>
  <r>
    <x v="265"/>
    <x v="1"/>
    <n v="48"/>
    <x v="490"/>
    <x v="293"/>
    <s v=" "/>
    <s v=" "/>
    <n v="4"/>
    <n v="8"/>
    <n v="1"/>
    <s v="N/A"/>
    <n v="10"/>
    <n v="1"/>
    <n v="0.13600000000000001"/>
    <n v="0.19600000000000001"/>
    <s v="NaN"/>
    <n v="0.192"/>
    <n v="0.33200000000000002"/>
    <n v="0.156"/>
    <s v="NaN"/>
    <s v="NaN"/>
    <s v="NaN"/>
    <s v="NaN"/>
    <s v="Catch-up"/>
    <n v="5.2080000000000002"/>
    <n v="0.65100000000000002"/>
    <n v="0.55900000000000005"/>
    <s v="NaN"/>
    <n v="0.92300000000000004"/>
    <d v="2025-06-16T19:43:02"/>
    <x v="1"/>
  </r>
  <r>
    <x v="398"/>
    <x v="0"/>
    <n v="2967"/>
    <x v="491"/>
    <x v="450"/>
    <n v="55"/>
    <n v="55"/>
    <n v="15"/>
    <n v="40"/>
    <n v="11"/>
    <n v="44"/>
    <n v="28"/>
    <n v="16"/>
    <n v="4.0000000000000001E-3"/>
    <n v="1.2999999999999999E-2"/>
    <n v="7.0000000000000001E-3"/>
    <n v="1.0999999999999999E-2"/>
    <n v="0.01"/>
    <n v="1.2999999999999999E-2"/>
    <n v="1.1000000000000001"/>
    <n v="0.23499999999999999"/>
    <n v="0.58799999999999997"/>
    <n v="1454.5450000000001"/>
    <s v="Catch-up"/>
    <n v="90.909000000000006"/>
    <n v="0.83699999999999997"/>
    <n v="0.95"/>
    <n v="0.84"/>
    <n v="0.94299999999999995"/>
    <d v="2025-06-16T21:20:28"/>
    <x v="0"/>
  </r>
  <r>
    <x v="399"/>
    <x v="1"/>
    <n v="99"/>
    <x v="492"/>
    <x v="451"/>
    <s v=" "/>
    <s v=" "/>
    <n v="4"/>
    <n v="15"/>
    <n v="3"/>
    <s v="N/A"/>
    <n v="15"/>
    <n v="0"/>
    <n v="4.8000000000000001E-2"/>
    <n v="0.184"/>
    <n v="0.107"/>
    <n v="0.24"/>
    <s v="0.12499999999999999"/>
    <n v="0.193"/>
    <n v="1.92"/>
    <n v="0.20699999999999999"/>
    <n v="0.53900000000000003"/>
    <n v="491.66699999999997"/>
    <s v="Catch-up"/>
    <n v="4.1669999999999998"/>
    <n v="0.85"/>
    <n v="0.67900000000000005"/>
    <n v="0.75"/>
    <n v="0.68799999999999994"/>
    <d v="2025-06-16T19:43:26"/>
    <x v="1"/>
  </r>
  <r>
    <x v="400"/>
    <x v="0"/>
    <n v="4554"/>
    <x v="493"/>
    <x v="452"/>
    <n v="1448"/>
    <n v="1448"/>
    <n v="344"/>
    <n v="1104"/>
    <n v="571"/>
    <n v="877"/>
    <n v="785"/>
    <n v="92"/>
    <n v="7.6999999999999999E-2"/>
    <n v="0.27400000000000002"/>
    <n v="0.191"/>
    <n v="0.17599999999999999"/>
    <n v="0.16"/>
    <n v="0.189"/>
    <n v="1.1000000000000001"/>
    <n v="0.219"/>
    <n v="0.45600000000000002"/>
    <n v="522.72699999999998"/>
    <s v="Catch-up"/>
    <n v="5.6820000000000004"/>
    <n v="0.78900000000000003"/>
    <d v="1899-12-30T21:36:00"/>
    <n v="0.76100000000000001"/>
    <n v="0.88200000000000001"/>
    <d v="2025-06-17T05:00:43"/>
    <x v="11"/>
  </r>
  <r>
    <x v="401"/>
    <x v="1"/>
    <n v="99"/>
    <x v="494"/>
    <x v="453"/>
    <s v=" "/>
    <s v=" "/>
    <n v="1"/>
    <n v="22"/>
    <n v="10"/>
    <s v="N/A"/>
    <n v="26"/>
    <n v="-12"/>
    <s v="NaN"/>
    <n v="0.20399999999999999"/>
    <n v="7.3999999999999996E-2"/>
    <n v="0.28100000000000003"/>
    <n v="0.13"/>
    <n v="0.16200000000000001"/>
    <s v="NaN"/>
    <s v="NaN"/>
    <s v="NaN"/>
    <s v="NaN"/>
    <s v="Scale-up"/>
    <n v="3.5590000000000002"/>
    <s v="NaN"/>
    <n v="0.98399999999999999"/>
    <n v="0.83799999999999997"/>
    <n v="0.94599999999999995"/>
    <d v="2025-06-16T19:43:46"/>
    <x v="1"/>
  </r>
  <r>
    <x v="235"/>
    <x v="0"/>
    <n v="2401"/>
    <x v="495"/>
    <x v="257"/>
    <n v="195"/>
    <n v="195"/>
    <n v="62"/>
    <n v="133"/>
    <n v="11"/>
    <n v="184"/>
    <n v="152"/>
    <n v="32"/>
    <n v="6.8000000000000005E-2"/>
    <n v="0.123"/>
    <n v="8.9999999999999993E-3"/>
    <n v="0.2"/>
    <n v="0.182"/>
    <n v="0.18"/>
    <n v="1.099"/>
    <n v="0.35599999999999998"/>
    <n v="0.95299999999999996"/>
    <n v="160"/>
    <s v="Catch-up"/>
    <n v="5"/>
    <n v="0.86899999999999999"/>
    <n v="0.73699999999999999"/>
    <n v="0.93500000000000005"/>
    <n v="0.83099999999999996"/>
    <d v="2025-06-16T19:00:42"/>
    <x v="1"/>
  </r>
  <r>
    <x v="402"/>
    <x v="1"/>
    <n v="95"/>
    <x v="496"/>
    <x v="454"/>
    <s v=" "/>
    <s v=" "/>
    <n v="14"/>
    <n v="69"/>
    <n v="4"/>
    <s v="N/A"/>
    <n v="59"/>
    <n v="19"/>
    <n v="0.158"/>
    <n v="0.69599999999999995"/>
    <n v="8.4000000000000005E-2"/>
    <n v="0.65200000000000002"/>
    <n v="0.77"/>
    <n v="0.81499999999999995"/>
    <n v="0.84699999999999998"/>
    <n v="0.185"/>
    <n v="0.90200000000000002"/>
    <n v="115.03100000000001"/>
    <s v="Scale-up"/>
    <n v="1.534"/>
    <n v="0.93899999999999995"/>
    <n v="0.95699999999999996"/>
    <n v="0.90800000000000003"/>
    <n v="0.96699999999999997"/>
    <d v="2025-06-16T19:44:11"/>
    <x v="1"/>
  </r>
  <r>
    <x v="403"/>
    <x v="1"/>
    <n v="99"/>
    <x v="497"/>
    <x v="455"/>
    <s v=" "/>
    <s v=" "/>
    <n v="10"/>
    <n v="76"/>
    <n v="2"/>
    <s v="N/A"/>
    <n v="53"/>
    <n v="30"/>
    <n v="8.1000000000000003E-2"/>
    <n v="0.80200000000000005"/>
    <n v="0.04"/>
    <n v="0.54"/>
    <n v="0.84299999999999997"/>
    <n v="0.86299999999999999"/>
    <n v="0.64100000000000001"/>
    <n v="9.1999999999999998E-2"/>
    <n v="0.95499999999999996"/>
    <n v="425.92599999999999"/>
    <s v="Scale-up"/>
    <n v="1.8520000000000001"/>
    <n v="0.93899999999999995"/>
    <n v="0.93600000000000005"/>
    <n v="1"/>
    <n v="0.95199999999999996"/>
    <d v="2025-06-16T19:44:40"/>
    <x v="1"/>
  </r>
  <r>
    <x v="404"/>
    <x v="1"/>
    <n v="92"/>
    <x v="498"/>
    <x v="456"/>
    <s v=" "/>
    <s v=" "/>
    <n v="1"/>
    <n v="6"/>
    <n v="1"/>
    <s v="N/A"/>
    <n v="6"/>
    <n v="1"/>
    <s v="NaN"/>
    <n v="0.30499999999999999"/>
    <s v="NaN"/>
    <n v="0.04"/>
    <n v="0"/>
    <n v="0.30499999999999999"/>
    <s v="NaN"/>
    <s v="NaN"/>
    <s v="NaN"/>
    <s v="NaN"/>
    <s v="Scale-up"/>
    <n v="25"/>
    <s v="NaN"/>
    <n v="0.84599999999999997"/>
    <s v="NaN"/>
    <n v="0.77200000000000002"/>
    <d v="2025-06-16T19:45:01"/>
    <x v="1"/>
  </r>
  <r>
    <x v="405"/>
    <x v="1"/>
    <n v="100"/>
    <x v="499"/>
    <x v="40"/>
    <s v=" "/>
    <s v=" "/>
    <n v="58"/>
    <n v="710"/>
    <n v="163"/>
    <s v="N/A"/>
    <n v="453"/>
    <n v="153"/>
    <n v="0.56200000000000006"/>
    <n v="7.4050000000000002"/>
    <n v="1.637"/>
    <n v="4.5990000000000002"/>
    <n v="6.33"/>
    <n v="6.3170000000000002"/>
    <n v="0.72699999999999998"/>
    <n v="7.0999999999999994E-2"/>
    <n v="0.79500000000000004"/>
    <n v="171.34200000000001"/>
    <s v="Scale-up"/>
    <n v="0.217"/>
    <n v="0.93200000000000005"/>
    <n v="0.996"/>
    <n v="0.98299999999999998"/>
    <n v="0.99399999999999999"/>
    <d v="2025-06-16T19:45:34"/>
    <x v="1"/>
  </r>
  <r>
    <x v="406"/>
    <x v="1"/>
    <n v="6"/>
    <x v="500"/>
    <x v="457"/>
    <s v=" "/>
    <s v=" "/>
    <n v="2"/>
    <n v="1"/>
    <n v="1"/>
    <s v="N/A"/>
    <n v="1"/>
    <n v="1"/>
    <n v="0.14299999999999999"/>
    <s v="NaN"/>
    <s v="NaN"/>
    <s v="NaN"/>
    <n v="0"/>
    <n v="0.14299999999999999"/>
    <s v="NaN"/>
    <s v="NaN"/>
    <s v="NaN"/>
    <s v="NaN"/>
    <s v="Scale-up"/>
    <s v="NaN"/>
    <n v="1"/>
    <s v="NaN"/>
    <s v="NaN"/>
    <s v="NaN"/>
    <d v="2025-06-16T19:45:55"/>
    <x v="1"/>
  </r>
  <r>
    <x v="182"/>
    <x v="0"/>
    <n v="3815"/>
    <x v="501"/>
    <x v="196"/>
    <n v="1805"/>
    <n v="1805"/>
    <n v="192"/>
    <n v="1613"/>
    <n v="318"/>
    <n v="1487"/>
    <n v="938"/>
    <n v="549"/>
    <n v="4.9000000000000002E-2"/>
    <n v="0.54100000000000004"/>
    <n v="0.157"/>
    <n v="0.47399999999999998"/>
    <n v="0.433"/>
    <n v="0.47699999999999998"/>
    <n v="1.095"/>
    <n v="8.3000000000000004E-2"/>
    <n v="0.73399999999999999"/>
    <n v="1158.2280000000001"/>
    <s v="Catch-up"/>
    <n v="2.11"/>
    <n v="0.99099999999999999"/>
    <n v="0.93600000000000005"/>
    <n v="0.96799999999999997"/>
    <n v="0.996"/>
    <d v="2025-06-16T18:47:35"/>
    <x v="1"/>
  </r>
  <r>
    <x v="407"/>
    <x v="1"/>
    <n v="95"/>
    <x v="502"/>
    <x v="458"/>
    <s v=" "/>
    <s v=" "/>
    <n v="3"/>
    <n v="9"/>
    <n v="4"/>
    <s v="N/A"/>
    <n v="18"/>
    <n v="-11"/>
    <s v="NaN"/>
    <n v="8.8999999999999996E-2"/>
    <n v="2.4E-2"/>
    <n v="0.22500000000000001"/>
    <n v="6.5000000000000002E-2"/>
    <n v="8.1000000000000003E-2"/>
    <s v="NaN"/>
    <s v="NaN"/>
    <s v="NaN"/>
    <s v="NaN"/>
    <s v="Scale-up"/>
    <n v="4.444"/>
    <s v="NaN"/>
    <n v="0.92500000000000004"/>
    <n v="0.81399999999999995"/>
    <n v="0.38800000000000001"/>
    <d v="2025-06-16T19:46:18"/>
    <x v="1"/>
  </r>
  <r>
    <x v="408"/>
    <x v="0"/>
    <n v="3416"/>
    <x v="503"/>
    <x v="459"/>
    <n v="244"/>
    <n v="244"/>
    <n v="28"/>
    <n v="216"/>
    <n v="40"/>
    <n v="204"/>
    <n v="179"/>
    <n v="25"/>
    <n v="1.4E-2"/>
    <n v="8.1000000000000003E-2"/>
    <n v="2.1000000000000001E-2"/>
    <n v="8.1000000000000003E-2"/>
    <n v="7.3999999999999996E-2"/>
    <n v="7.9000000000000001E-2"/>
    <n v="1.095"/>
    <n v="0.14699999999999999"/>
    <n v="0.77900000000000003"/>
    <n v="308.642"/>
    <s v="Catch-up"/>
    <n v="12.346"/>
    <n v="0.92100000000000004"/>
    <n v="0.93100000000000005"/>
    <n v="0.94699999999999995"/>
    <n v="0.96299999999999997"/>
    <d v="2025-06-16T19:56:51"/>
    <x v="1"/>
  </r>
  <r>
    <x v="370"/>
    <x v="1"/>
    <n v="89"/>
    <x v="504"/>
    <x v="460"/>
    <s v=" "/>
    <s v=" "/>
    <n v="5"/>
    <n v="10"/>
    <n v="2"/>
    <s v="N/A"/>
    <n v="19"/>
    <n v="-7"/>
    <n v="5.6000000000000001E-2"/>
    <n v="8.5999999999999993E-2"/>
    <n v="0.05"/>
    <n v="0.19600000000000001"/>
    <n v="9.1999999999999901E-2"/>
    <n v="0.122"/>
    <n v="2.13"/>
    <n v="0.39400000000000002"/>
    <n v="0.64800000000000002"/>
    <n v="15.305999999999999"/>
    <s v="Plan-up"/>
    <n v="5.1020000000000003"/>
    <n v="0.79600000000000004"/>
    <n v="0.878"/>
    <n v="1"/>
    <n v="0.91200000000000003"/>
    <d v="2025-06-16T19:46:45"/>
    <x v="1"/>
  </r>
  <r>
    <x v="256"/>
    <x v="1"/>
    <n v="0"/>
    <x v="505"/>
    <x v="284"/>
    <s v=" "/>
    <s v=" "/>
    <n v="1"/>
    <n v="1"/>
    <n v="1"/>
    <s v="N/A"/>
    <n v="1"/>
    <n v="0"/>
    <s v="NaN"/>
    <s v="NaN"/>
    <s v="NaN"/>
    <s v="NaN"/>
    <n v="0"/>
    <s v="NaN"/>
    <s v="NaN"/>
    <s v="NaN"/>
    <s v="NaN"/>
    <s v="NaN"/>
    <s v="Catch-up"/>
    <s v="NaN"/>
    <s v="NaN"/>
    <s v="NaN"/>
    <s v="NaN"/>
    <s v="NaN"/>
    <d v="2025-06-16T19:47:03"/>
    <x v="1"/>
  </r>
  <r>
    <x v="409"/>
    <x v="1"/>
    <n v="0"/>
    <x v="506"/>
    <x v="461"/>
    <s v=" "/>
    <s v=" "/>
    <n v="1"/>
    <n v="1"/>
    <n v="1"/>
    <s v="N/A"/>
    <n v="3"/>
    <n v="-3"/>
    <s v="NaN"/>
    <s v="NaN"/>
    <s v="NaN"/>
    <n v="1.5"/>
    <n v="0"/>
    <s v="NaN"/>
    <s v="NaN"/>
    <s v="NaN"/>
    <s v="NaN"/>
    <s v="NaN"/>
    <s v="Scale-up"/>
    <n v="0.66700000000000004"/>
    <s v="NaN"/>
    <s v="NaN"/>
    <s v="NaN"/>
    <n v="0.75"/>
    <d v="2025-06-16T19:47:25"/>
    <x v="1"/>
  </r>
  <r>
    <x v="364"/>
    <x v="0"/>
    <n v="6194"/>
    <x v="507"/>
    <x v="462"/>
    <n v="1065"/>
    <n v="1065"/>
    <n v="726"/>
    <n v="339"/>
    <n v="91"/>
    <n v="974"/>
    <n v="930"/>
    <n v="44"/>
    <n v="0.20699999999999999"/>
    <n v="8.7999999999999995E-2"/>
    <n v="3.3000000000000002E-2"/>
    <n v="0.28699999999999998"/>
    <n v="0.26200000000000001"/>
    <n v="0.246"/>
    <n v="1.095"/>
    <n v="0.70199999999999996"/>
    <n v="0.88800000000000001"/>
    <n v="153.31"/>
    <s v="Catch-up"/>
    <n v="3.484"/>
    <n v="0.82299999999999995"/>
    <n v="0.91300000000000003"/>
    <n v="0.86799999999999999"/>
    <n v="0.874"/>
    <d v="2025-06-17T06:20:47"/>
    <x v="10"/>
  </r>
  <r>
    <x v="410"/>
    <x v="1"/>
    <n v="88"/>
    <x v="508"/>
    <x v="463"/>
    <s v=" "/>
    <s v=" "/>
    <n v="8"/>
    <n v="15"/>
    <n v="1"/>
    <s v="N/A"/>
    <n v="10"/>
    <n v="12"/>
    <n v="0.14099999999999999"/>
    <n v="0.16400000000000001"/>
    <s v="NaN"/>
    <n v="0.35099999999999998"/>
    <n v="0.30499999999999999"/>
    <n v="0.28299999999999997"/>
    <s v="NaN"/>
    <s v="NaN"/>
    <s v="NaN"/>
    <s v="NaN"/>
    <s v="Scale-up"/>
    <n v="2.8490000000000002"/>
    <n v="0.60599999999999998"/>
    <n v="0.69"/>
    <s v="NaN"/>
    <n v="0.79800000000000004"/>
    <d v="2025-06-16T19:47:46"/>
    <x v="1"/>
  </r>
  <r>
    <x v="194"/>
    <x v="0"/>
    <n v="7105"/>
    <x v="509"/>
    <x v="464"/>
    <n v="312"/>
    <n v="312"/>
    <n v="21"/>
    <n v="291"/>
    <n v="57"/>
    <n v="255"/>
    <n v="170"/>
    <n v="85"/>
    <n v="3.0000000000000001E-3"/>
    <n v="4.2000000000000003E-2"/>
    <n v="1.2999999999999999E-2"/>
    <n v="3.5000000000000003E-2"/>
    <n v="3.2000000000000001E-2"/>
    <n v="3.3000000000000002E-2"/>
    <n v="1.0940000000000001"/>
    <n v="6.7000000000000004E-2"/>
    <n v="0.71099999999999997"/>
    <n v="2428.5709999999999"/>
    <s v="Catch-up"/>
    <n v="28.571000000000002"/>
    <n v="0.94299999999999995"/>
    <n v="0.93899999999999995"/>
    <n v="0.754"/>
    <n v="0.69099999999999995"/>
    <d v="2025-06-17T03:53:10"/>
    <x v="2"/>
  </r>
  <r>
    <x v="223"/>
    <x v="1"/>
    <n v="94"/>
    <x v="510"/>
    <x v="244"/>
    <s v=" "/>
    <s v=" "/>
    <n v="2"/>
    <n v="21"/>
    <n v="6"/>
    <s v="N/A"/>
    <n v="47"/>
    <n v="-31"/>
    <n v="1"/>
    <n v="0.16800000000000001"/>
    <n v="4.2000000000000003E-2"/>
    <n v="0.307"/>
    <n v="1.1259999999999999"/>
    <n v="0.13100000000000001"/>
    <n v="0.27300000000000002"/>
    <n v="0.85599999999999998"/>
    <n v="0.96399999999999997"/>
    <n v="52.116999999999997"/>
    <s v="Scale-up"/>
    <n v="3.2570000000000001"/>
    <n v="1"/>
    <n v="0.90500000000000003"/>
    <n v="0.57499999999999996"/>
    <n v="0.73299999999999998"/>
    <d v="2025-06-16T19:48:09"/>
    <x v="1"/>
  </r>
  <r>
    <x v="372"/>
    <x v="0"/>
    <n v="1199"/>
    <x v="511"/>
    <x v="421"/>
    <n v="310"/>
    <n v="310"/>
    <n v="139"/>
    <n v="171"/>
    <n v="35"/>
    <n v="275"/>
    <n v="252"/>
    <n v="23"/>
    <n v="0.18"/>
    <n v="0.184"/>
    <n v="0.04"/>
    <n v="0.35399999999999998"/>
    <n v="0.32400000000000001"/>
    <n v="0.29899999999999999"/>
    <n v="1.093"/>
    <n v="0.495"/>
    <n v="0.89"/>
    <n v="64.971999999999994"/>
    <s v="Catch-up"/>
    <n v="2.8250000000000002"/>
    <n v="0.97"/>
    <n v="0.93799999999999994"/>
    <n v="0.88600000000000001"/>
    <n v="0.92800000000000005"/>
    <d v="2025-06-16T19:36:47"/>
    <x v="1"/>
  </r>
  <r>
    <x v="411"/>
    <x v="1"/>
    <n v="10"/>
    <x v="512"/>
    <x v="465"/>
    <s v=" "/>
    <s v=" "/>
    <n v="1"/>
    <n v="1"/>
    <n v="1"/>
    <s v="N/A"/>
    <n v="1"/>
    <n v="-1"/>
    <s v="NaN"/>
    <s v="NaN"/>
    <s v="NaN"/>
    <s v="NaN"/>
    <n v="0"/>
    <s v="NaN"/>
    <s v="NaN"/>
    <s v="NaN"/>
    <s v="NaN"/>
    <s v="NaN"/>
    <s v="Scale-up"/>
    <s v="NaN"/>
    <s v="NaN"/>
    <s v="NaN"/>
    <s v="NaN"/>
    <s v="NaN"/>
    <d v="2025-06-16T19:48:29"/>
    <x v="1"/>
  </r>
  <r>
    <x v="412"/>
    <x v="0"/>
    <n v="1650"/>
    <x v="513"/>
    <x v="466"/>
    <n v="145"/>
    <n v="145"/>
    <n v="20"/>
    <n v="125"/>
    <n v="8"/>
    <n v="137"/>
    <n v="104"/>
    <n v="33"/>
    <n v="2.3E-2"/>
    <n v="0.1"/>
    <n v="1.6E-2"/>
    <n v="0.11700000000000001"/>
    <n v="0.107"/>
    <n v="0.112"/>
    <n v="1.093"/>
    <n v="0.187"/>
    <n v="0.87"/>
    <n v="282.05099999999999"/>
    <s v="Catch-up"/>
    <n v="8.5470000000000006"/>
    <n v="0.90900000000000003"/>
    <n v="0.89900000000000002"/>
    <n v="0.90900000000000003"/>
    <n v="0.96"/>
    <d v="2025-06-16T23:11:44"/>
    <x v="8"/>
  </r>
  <r>
    <x v="413"/>
    <x v="1"/>
    <n v="76"/>
    <x v="514"/>
    <x v="467"/>
    <s v=" "/>
    <s v=" "/>
    <n v="1"/>
    <n v="3"/>
    <n v="1"/>
    <s v="N/A"/>
    <n v="1"/>
    <n v="2"/>
    <s v="NaN"/>
    <n v="2.5999999999999999E-2"/>
    <s v="NaN"/>
    <s v="NaN"/>
    <n v="0"/>
    <n v="2.5999999999999999E-2"/>
    <s v="NaN"/>
    <s v="NaN"/>
    <s v="NaN"/>
    <s v="NaN"/>
    <s v="Catch-up"/>
    <s v="NaN"/>
    <s v="NaN"/>
    <n v="0.999"/>
    <s v="NaN"/>
    <s v="NaN"/>
    <d v="2025-06-16T19:48:48"/>
    <x v="1"/>
  </r>
  <r>
    <x v="412"/>
    <x v="0"/>
    <n v="1650"/>
    <x v="515"/>
    <x v="468"/>
    <n v="145"/>
    <n v="145"/>
    <n v="20"/>
    <n v="125"/>
    <n v="8"/>
    <n v="137"/>
    <n v="104"/>
    <n v="33"/>
    <n v="2.3E-2"/>
    <n v="0.1"/>
    <n v="1.6E-2"/>
    <n v="0.11700000000000001"/>
    <n v="0.107"/>
    <n v="0.112"/>
    <n v="1.093"/>
    <n v="0.187"/>
    <n v="0.87"/>
    <n v="282.05099999999999"/>
    <s v="Catch-up"/>
    <n v="8.5470000000000006"/>
    <n v="0.90900000000000003"/>
    <n v="0.89900000000000002"/>
    <n v="0.90900000000000003"/>
    <n v="0.96"/>
    <d v="2025-06-17T07:12:59"/>
    <x v="9"/>
  </r>
  <r>
    <x v="176"/>
    <x v="1"/>
    <n v="0"/>
    <x v="516"/>
    <x v="189"/>
    <s v=" "/>
    <s v=" "/>
    <n v="1"/>
    <n v="1"/>
    <n v="1"/>
    <s v="N/A"/>
    <n v="1"/>
    <n v="0"/>
    <s v="NaN"/>
    <s v="NaN"/>
    <s v="NaN"/>
    <s v="NaN"/>
    <n v="0"/>
    <s v="NaN"/>
    <s v="NaN"/>
    <s v="NaN"/>
    <s v="NaN"/>
    <s v="NaN"/>
    <s v="Catch-up"/>
    <s v="NaN"/>
    <s v="NaN"/>
    <s v="NaN"/>
    <s v="NaN"/>
    <s v="NaN"/>
    <d v="2025-06-16T19:49:05"/>
    <x v="1"/>
  </r>
  <r>
    <x v="414"/>
    <x v="0"/>
    <n v="1780"/>
    <x v="517"/>
    <x v="469"/>
    <n v="458"/>
    <n v="458"/>
    <n v="292"/>
    <n v="166"/>
    <n v="82"/>
    <n v="376"/>
    <n v="360"/>
    <n v="16"/>
    <n v="0.20100000000000001"/>
    <n v="0.112"/>
    <n v="7.4999999999999997E-2"/>
    <n v="0.26"/>
    <n v="0.23799999999999999"/>
    <n v="0.25"/>
    <n v="1.0920000000000001"/>
    <n v="0.64200000000000002"/>
    <n v="0.76"/>
    <n v="61.537999999999997"/>
    <s v="Catch-up"/>
    <n v="3.8460000000000001"/>
    <n v="0.93899999999999995"/>
    <n v="0.96099999999999997"/>
    <n v="0.94899999999999995"/>
    <n v="0.88500000000000001"/>
    <d v="2025-06-17T04:20:16"/>
    <x v="7"/>
  </r>
  <r>
    <x v="131"/>
    <x v="1"/>
    <n v="47"/>
    <x v="518"/>
    <x v="141"/>
    <s v=" "/>
    <s v=" "/>
    <n v="1"/>
    <n v="11"/>
    <n v="1"/>
    <s v="N/A"/>
    <n v="11"/>
    <n v="-2"/>
    <s v="NaN"/>
    <n v="0.223"/>
    <s v="NaN"/>
    <n v="0.23899999999999999"/>
    <n v="0"/>
    <n v="0.192"/>
    <s v="NaN"/>
    <s v="NaN"/>
    <s v="NaN"/>
    <s v="NaN"/>
    <s v="Catch-up"/>
    <n v="4.1840000000000002"/>
    <s v="NaN"/>
    <n v="0.89500000000000002"/>
    <s v="NaN"/>
    <n v="0.45500000000000002"/>
    <d v="2025-06-16T19:49:25"/>
    <x v="1"/>
  </r>
  <r>
    <x v="241"/>
    <x v="0"/>
    <n v="1515"/>
    <x v="519"/>
    <x v="263"/>
    <n v="65"/>
    <n v="65"/>
    <n v="23"/>
    <n v="42"/>
    <n v="1"/>
    <n v="64"/>
    <n v="53"/>
    <n v="11"/>
    <n v="1.4E-2"/>
    <n v="4.1000000000000002E-2"/>
    <n v="0"/>
    <n v="0.06"/>
    <n v="5.5E-2"/>
    <n v="5.3999999999999999E-2"/>
    <n v="1.091"/>
    <n v="0.255"/>
    <n v="1"/>
    <n v="183.333"/>
    <s v="Catch-up"/>
    <n v="16.667000000000002"/>
    <n v="0.51400000000000001"/>
    <n v="0.77800000000000002"/>
    <n v="0"/>
    <n v="0.68899999999999995"/>
    <d v="2025-06-16T19:01:55"/>
    <x v="1"/>
  </r>
  <r>
    <x v="415"/>
    <x v="1"/>
    <n v="25"/>
    <x v="520"/>
    <x v="470"/>
    <s v=" "/>
    <s v=" "/>
    <n v="6"/>
    <n v="5"/>
    <n v="11"/>
    <s v="N/A"/>
    <n v="10"/>
    <n v="-9"/>
    <n v="0.6"/>
    <n v="0.45900000000000002"/>
    <n v="0.309"/>
    <n v="0.49299999999999999"/>
    <n v="0.75"/>
    <n v="0.06"/>
    <n v="0.65700000000000003"/>
    <n v="0.56699999999999995"/>
    <n v="0.70799999999999996"/>
    <n v="150.101"/>
    <s v="Scale-up"/>
    <n v="2.028"/>
    <n v="0.42899999999999999"/>
    <n v="0.82699999999999996"/>
    <n v="0.499"/>
    <n v="0.53800000000000003"/>
    <d v="2025-06-16T19:49:49"/>
    <x v="1"/>
  </r>
  <r>
    <x v="416"/>
    <x v="1"/>
    <n v="97"/>
    <x v="521"/>
    <x v="471"/>
    <s v=" "/>
    <s v=" "/>
    <n v="6"/>
    <n v="27"/>
    <n v="1"/>
    <s v="N/A"/>
    <n v="31"/>
    <n v="1"/>
    <n v="0.08"/>
    <n v="0.309"/>
    <s v="NaN"/>
    <n v="0.32200000000000001"/>
    <n v="0.38900000000000001"/>
    <n v="0.38900000000000001"/>
    <s v="NaN"/>
    <s v="NaN"/>
    <s v="NaN"/>
    <s v="NaN"/>
    <s v="Start-up"/>
    <n v="3.1059999999999999"/>
    <n v="0.44600000000000001"/>
    <n v="0.90300000000000002"/>
    <s v="NaN"/>
    <n v="0.79900000000000004"/>
    <d v="2025-06-16T19:50:09"/>
    <x v="1"/>
  </r>
  <r>
    <x v="417"/>
    <x v="1"/>
    <n v="0"/>
    <x v="522"/>
    <x v="472"/>
    <s v=" "/>
    <s v=" "/>
    <n v="1"/>
    <n v="1"/>
    <n v="1"/>
    <s v="N/A"/>
    <n v="12"/>
    <n v="-11"/>
    <s v="NaN"/>
    <s v="NaN"/>
    <s v="NaN"/>
    <s v="NaN"/>
    <n v="0"/>
    <s v="NaN"/>
    <s v="NaN"/>
    <s v="NaN"/>
    <s v="NaN"/>
    <s v="NaN"/>
    <s v="Scale-up"/>
    <s v="NaN"/>
    <s v="NaN"/>
    <s v="NaN"/>
    <s v="NaN"/>
    <s v="NaN"/>
    <d v="2025-06-16T19:50:25"/>
    <x v="1"/>
  </r>
  <r>
    <x v="418"/>
    <x v="0"/>
    <n v="5898"/>
    <x v="523"/>
    <x v="473"/>
    <n v="615"/>
    <n v="615"/>
    <n v="84"/>
    <n v="531"/>
    <n v="97"/>
    <n v="518"/>
    <n v="465"/>
    <n v="53"/>
    <n v="1.4E-2"/>
    <n v="0.10199999999999999"/>
    <n v="2.8000000000000001E-2"/>
    <n v="9.6000000000000002E-2"/>
    <n v="8.7999999999999995E-2"/>
    <n v="9.5000000000000001E-2"/>
    <n v="1.091"/>
    <n v="0.121"/>
    <n v="0.75900000000000001"/>
    <n v="552.08299999999997"/>
    <s v="Catch-up"/>
    <n v="10.417"/>
    <n v="0.92300000000000004"/>
    <n v="0.91100000000000003"/>
    <n v="0.94599999999999995"/>
    <n v="0.88500000000000001"/>
    <d v="2025-06-17T04:11:27"/>
    <x v="2"/>
  </r>
  <r>
    <x v="419"/>
    <x v="1"/>
    <n v="85"/>
    <x v="524"/>
    <x v="474"/>
    <s v=" "/>
    <s v=" "/>
    <n v="1"/>
    <n v="11"/>
    <n v="1"/>
    <s v="N/A"/>
    <n v="2"/>
    <n v="7"/>
    <s v="NaN"/>
    <n v="0.11899999999999999"/>
    <s v="NaN"/>
    <n v="0.33300000000000002"/>
    <n v="0"/>
    <n v="0.10299999999999999"/>
    <s v="NaN"/>
    <s v="NaN"/>
    <s v="NaN"/>
    <s v="NaN"/>
    <s v="Scale-up"/>
    <n v="3.0030000000000001"/>
    <s v="NaN"/>
    <n v="0.83399999999999996"/>
    <s v="NaN"/>
    <n v="1"/>
    <d v="2025-06-16T19:50:46"/>
    <x v="1"/>
  </r>
  <r>
    <x v="194"/>
    <x v="1"/>
    <n v="8"/>
    <x v="525"/>
    <x v="209"/>
    <s v=" "/>
    <s v=" "/>
    <n v="1"/>
    <n v="1"/>
    <n v="1"/>
    <s v="N/A"/>
    <n v="4"/>
    <n v="-4"/>
    <s v="NaN"/>
    <s v="NaN"/>
    <s v="NaN"/>
    <n v="2"/>
    <n v="0"/>
    <s v="NaN"/>
    <s v="NaN"/>
    <s v="NaN"/>
    <s v="NaN"/>
    <s v="NaN"/>
    <s v="Catch-up"/>
    <n v="0.5"/>
    <s v="NaN"/>
    <s v="NaN"/>
    <s v="NaN"/>
    <n v="0.8"/>
    <d v="2025-06-16T19:51:05"/>
    <x v="1"/>
  </r>
  <r>
    <x v="420"/>
    <x v="1"/>
    <n v="98"/>
    <x v="526"/>
    <x v="475"/>
    <s v=" "/>
    <s v=" "/>
    <n v="1"/>
    <n v="35"/>
    <n v="1"/>
    <s v="N/A"/>
    <n v="17"/>
    <n v="16"/>
    <s v="NaN"/>
    <n v="0.32600000000000001"/>
    <s v="NaN"/>
    <n v="0.187"/>
    <n v="0"/>
    <n v="0.31900000000000001"/>
    <s v="NaN"/>
    <s v="NaN"/>
    <s v="NaN"/>
    <s v="NaN"/>
    <s v="Scale-up"/>
    <n v="5.3479999999999999"/>
    <s v="NaN"/>
    <n v="0.97799999999999998"/>
    <s v="NaN"/>
    <n v="0.95299999999999996"/>
    <d v="2025-06-16T19:51:24"/>
    <x v="1"/>
  </r>
  <r>
    <x v="7"/>
    <x v="0"/>
    <n v="6311"/>
    <x v="527"/>
    <x v="476"/>
    <n v="133"/>
    <n v="133"/>
    <n v="3"/>
    <n v="130"/>
    <n v="52"/>
    <n v="81"/>
    <n v="81"/>
    <n v="0"/>
    <n v="3.0000000000000001E-3"/>
    <n v="3.5000000000000003E-2"/>
    <n v="1.4999999999999999E-2"/>
    <n v="2.5000000000000001E-2"/>
    <n v="2.3E-2"/>
    <n v="2.3E-2"/>
    <n v="1.087"/>
    <n v="7.9000000000000001E-2"/>
    <n v="0.60499999999999998"/>
    <n v="0"/>
    <s v="Plan-up"/>
    <n v="40"/>
    <n v="0.80700000000000005"/>
    <n v="0.92"/>
    <n v="0.98"/>
    <n v="0.878"/>
    <d v="2025-06-17T03:10:39"/>
    <x v="2"/>
  </r>
  <r>
    <x v="421"/>
    <x v="1"/>
    <n v="0"/>
    <x v="528"/>
    <x v="477"/>
    <s v=" "/>
    <s v=" "/>
    <n v="1"/>
    <n v="1"/>
    <n v="1"/>
    <s v="N/A"/>
    <n v="1"/>
    <n v="0"/>
    <s v="NaN"/>
    <s v="NaN"/>
    <s v="NaN"/>
    <s v="NaN"/>
    <n v="0"/>
    <s v="NaN"/>
    <s v="NaN"/>
    <s v="NaN"/>
    <s v="NaN"/>
    <s v="NaN"/>
    <s v="Scale-up"/>
    <s v="NaN"/>
    <s v="NaN"/>
    <s v="NaN"/>
    <s v="NaN"/>
    <s v="NaN"/>
    <d v="2025-06-16T19:51:42"/>
    <x v="1"/>
  </r>
  <r>
    <x v="422"/>
    <x v="1"/>
    <n v="95"/>
    <x v="529"/>
    <x v="478"/>
    <s v=" "/>
    <s v=" "/>
    <n v="1"/>
    <n v="18"/>
    <n v="8"/>
    <s v="N/A"/>
    <n v="4"/>
    <n v="5"/>
    <s v="NaN"/>
    <n v="0.17399999999999999"/>
    <n v="9.6000000000000002E-2"/>
    <n v="9.7000000000000003E-2"/>
    <n v="7.7999999999999903E-2"/>
    <n v="0.08"/>
    <s v="NaN"/>
    <s v="NaN"/>
    <s v="NaN"/>
    <s v="NaN"/>
    <s v="Scale-up"/>
    <n v="10.308999999999999"/>
    <s v="NaN"/>
    <n v="0.98799999999999999"/>
    <n v="0.88800000000000001"/>
    <n v="0.89300000000000002"/>
    <d v="2025-06-16T19:52:05"/>
    <x v="1"/>
  </r>
  <r>
    <x v="423"/>
    <x v="1"/>
    <n v="0"/>
    <x v="530"/>
    <x v="479"/>
    <s v=" "/>
    <s v=" "/>
    <n v="1"/>
    <n v="1"/>
    <n v="1"/>
    <s v="N/A"/>
    <n v="1"/>
    <n v="1"/>
    <s v="NaN"/>
    <s v="NaN"/>
    <s v="NaN"/>
    <s v="NaN"/>
    <n v="0"/>
    <s v="NaN"/>
    <s v="NaN"/>
    <s v="NaN"/>
    <s v="NaN"/>
    <s v="NaN"/>
    <s v="Scale-up"/>
    <s v="NaN"/>
    <s v="NaN"/>
    <s v="NaN"/>
    <s v="NaN"/>
    <s v="NaN"/>
    <d v="2025-06-16T19:52:25"/>
    <x v="1"/>
  </r>
  <r>
    <x v="47"/>
    <x v="0"/>
    <n v="7583"/>
    <x v="531"/>
    <x v="480"/>
    <n v="864"/>
    <n v="864"/>
    <n v="58"/>
    <n v="806"/>
    <n v="298"/>
    <n v="566"/>
    <n v="553"/>
    <n v="13"/>
    <n v="8.9999999999999993E-3"/>
    <n v="0.122"/>
    <n v="4.8000000000000001E-2"/>
    <n v="0.09"/>
    <n v="8.3000000000000004E-2"/>
    <n v="7.2999999999999995E-2"/>
    <n v="1.0840000000000001"/>
    <n v="6.9000000000000006E-2"/>
    <n v="0.63400000000000001"/>
    <n v="144.44399999999999"/>
    <s v="Catch-up"/>
    <n v="11.111000000000001"/>
    <n v="0.77600000000000002"/>
    <n v="0.87"/>
    <n v="0.83499999999999996"/>
    <n v="0.76500000000000001"/>
    <d v="2025-06-17T01:24:28"/>
    <x v="2"/>
  </r>
  <r>
    <x v="424"/>
    <x v="1"/>
    <n v="98"/>
    <x v="532"/>
    <x v="481"/>
    <s v=" "/>
    <s v=" "/>
    <n v="11"/>
    <n v="193"/>
    <n v="35"/>
    <s v="N/A"/>
    <n v="156"/>
    <n v="12"/>
    <n v="0.12"/>
    <n v="1.8140000000000001"/>
    <n v="0.39700000000000002"/>
    <n v="1.464"/>
    <s v="1.5370000000000001"/>
    <n v="1.538"/>
    <n v="0.95299999999999996"/>
    <n v="6.2E-2"/>
    <n v="0.79500000000000004"/>
    <n v="151.63900000000001"/>
    <s v="Scale-up"/>
    <n v="0.68300000000000005"/>
    <n v="0.96699999999999997"/>
    <n v="0.99399999999999999"/>
    <n v="0.89600000000000002"/>
    <n v="0.99299999999999999"/>
    <d v="2025-06-16T19:52:52"/>
    <x v="1"/>
  </r>
  <r>
    <x v="257"/>
    <x v="0"/>
    <n v="4942"/>
    <x v="533"/>
    <x v="482"/>
    <n v="582"/>
    <n v="582"/>
    <n v="67"/>
    <n v="515"/>
    <n v="135"/>
    <n v="447"/>
    <n v="430"/>
    <n v="17"/>
    <n v="1.2E-2"/>
    <n v="0.104"/>
    <n v="3.3000000000000002E-2"/>
    <n v="0.09"/>
    <n v="8.3000000000000004E-2"/>
    <n v="8.4000000000000005E-2"/>
    <n v="1.0840000000000001"/>
    <n v="0.10299999999999999"/>
    <n v="0.71599999999999997"/>
    <n v="188.88900000000001"/>
    <s v="Catch-up"/>
    <n v="11.111000000000001"/>
    <n v="0.89500000000000002"/>
    <n v="0.96199999999999997"/>
    <n v="0.92400000000000004"/>
    <n v="0.91"/>
    <d v="2025-06-17T02:51:18"/>
    <x v="2"/>
  </r>
  <r>
    <x v="425"/>
    <x v="1"/>
    <n v="98"/>
    <x v="534"/>
    <x v="483"/>
    <s v=" "/>
    <s v=" "/>
    <n v="7"/>
    <n v="30"/>
    <n v="2"/>
    <s v="N/A"/>
    <n v="28"/>
    <n v="6"/>
    <n v="0.11"/>
    <n v="0.29299999999999998"/>
    <n v="1.7999999999999999E-2"/>
    <n v="0.25900000000000001"/>
    <s v="0.38499999999999995"/>
    <n v="0.36299999999999999"/>
    <n v="0.67300000000000004"/>
    <n v="0.27300000000000002"/>
    <n v="0.95499999999999996"/>
    <n v="424.71"/>
    <s v="Scale-up"/>
    <n v="3.8610000000000002"/>
    <n v="0.70399999999999996"/>
    <n v="0.93200000000000005"/>
    <n v="1"/>
    <n v="0.96099999999999997"/>
    <d v="2025-06-16T19:53:16"/>
    <x v="1"/>
  </r>
  <r>
    <x v="426"/>
    <x v="0"/>
    <n v="3873"/>
    <x v="535"/>
    <x v="484"/>
    <n v="278"/>
    <n v="278"/>
    <n v="40"/>
    <n v="238"/>
    <n v="28"/>
    <n v="250"/>
    <n v="137"/>
    <n v="113"/>
    <n v="1.9E-2"/>
    <n v="9.4E-2"/>
    <n v="2.9000000000000001E-2"/>
    <n v="9.0999999999999998E-2"/>
    <n v="8.4000000000000005E-2"/>
    <n v="9.7000000000000003E-2"/>
    <n v="1.083"/>
    <n v="0.16800000000000001"/>
    <n v="0.74299999999999999"/>
    <n v="1241.758"/>
    <s v="Catch-up"/>
    <n v="10.989000000000001"/>
    <n v="0.82499999999999996"/>
    <n v="0.872"/>
    <n v="0.93200000000000005"/>
    <n v="0.81299999999999994"/>
    <d v="2025-06-16T19:54:18"/>
    <x v="1"/>
  </r>
  <r>
    <x v="427"/>
    <x v="1"/>
    <n v="100"/>
    <x v="536"/>
    <x v="485"/>
    <s v=" "/>
    <s v=" "/>
    <n v="5"/>
    <n v="47"/>
    <n v="1"/>
    <s v="N/A"/>
    <n v="48"/>
    <n v="2"/>
    <n v="5.8999999999999997E-2"/>
    <n v="0.46500000000000002"/>
    <s v="NaN"/>
    <n v="0.46500000000000002"/>
    <n v="0.52400000000000002"/>
    <n v="0.50800000000000001"/>
    <s v="NaN"/>
    <s v="NaN"/>
    <s v="NaN"/>
    <s v="NaN"/>
    <s v="Scale-up"/>
    <n v="2.1509999999999998"/>
    <n v="0.89100000000000001"/>
    <n v="0.99"/>
    <s v="NaN"/>
    <n v="0.98899999999999999"/>
    <d v="2025-06-16T19:53:36"/>
    <x v="1"/>
  </r>
  <r>
    <x v="428"/>
    <x v="0"/>
    <n v="3576"/>
    <x v="537"/>
    <x v="486"/>
    <n v="767"/>
    <n v="767"/>
    <n v="411"/>
    <n v="356"/>
    <n v="353"/>
    <n v="414"/>
    <n v="363"/>
    <n v="51"/>
    <n v="0.16"/>
    <n v="0.114"/>
    <n v="0.153"/>
    <n v="0.13100000000000001"/>
    <n v="0.121"/>
    <n v="0.156"/>
    <n v="1.083"/>
    <n v="0.58399999999999996"/>
    <n v="0.442"/>
    <n v="389.31299999999999"/>
    <s v="Catch-up"/>
    <n v="7.6340000000000003"/>
    <n v="0.88"/>
    <d v="1899-12-30T21:36:00"/>
    <n v="0.72199999999999998"/>
    <n v="0.95899999999999996"/>
    <d v="2025-06-17T05:23:08"/>
    <x v="6"/>
  </r>
  <r>
    <x v="429"/>
    <x v="1"/>
    <n v="96"/>
    <x v="538"/>
    <x v="487"/>
    <s v=" "/>
    <s v=" "/>
    <n v="21"/>
    <n v="40"/>
    <n v="12"/>
    <s v="N/A"/>
    <n v="48"/>
    <n v="2"/>
    <n v="0.25700000000000001"/>
    <n v="0.379"/>
    <n v="0.156"/>
    <n v="0.41299999999999998"/>
    <n v="0.48"/>
    <n v="0.47499999999999998"/>
    <n v="0.86"/>
    <n v="0.40400000000000003"/>
    <n v="0.755"/>
    <n v="125.908"/>
    <s v="Scale-up"/>
    <n v="2.4209999999999998"/>
    <n v="0.95699999999999996"/>
    <n v="0.97699999999999998"/>
    <n v="0.88800000000000001"/>
    <n v="0.98"/>
    <d v="2025-06-16T19:54:00"/>
    <x v="1"/>
  </r>
  <r>
    <x v="430"/>
    <x v="0"/>
    <n v="1591"/>
    <x v="539"/>
    <x v="488"/>
    <n v="438"/>
    <n v="438"/>
    <n v="120"/>
    <n v="318"/>
    <n v="89"/>
    <n v="349"/>
    <n v="339"/>
    <n v="10"/>
    <n v="0.11799999999999999"/>
    <n v="0.28199999999999997"/>
    <n v="6.8000000000000005E-2"/>
    <n v="0.35799999999999998"/>
    <n v="0.33200000000000002"/>
    <n v="0.32"/>
    <n v="1.0780000000000001"/>
    <n v="0.29499999999999998"/>
    <n v="0.83"/>
    <n v="27.933"/>
    <s v="Plan-up"/>
    <n v="2.7930000000000001"/>
    <n v="0.92500000000000004"/>
    <n v="0.94299999999999995"/>
    <n v="0.86399999999999999"/>
    <n v="0.93700000000000006"/>
    <d v="2025-06-17T07:14:17"/>
    <x v="9"/>
  </r>
  <r>
    <x v="426"/>
    <x v="1"/>
    <n v="55"/>
    <x v="540"/>
    <x v="484"/>
    <s v=" "/>
    <s v=" "/>
    <n v="1"/>
    <n v="2"/>
    <n v="1"/>
    <s v="N/A"/>
    <n v="1"/>
    <n v="1"/>
    <s v="NaN"/>
    <n v="1.7999999999999999E-2"/>
    <s v="NaN"/>
    <s v="NaN"/>
    <n v="0"/>
    <n v="1.7999999999999999E-2"/>
    <s v="NaN"/>
    <s v="NaN"/>
    <s v="NaN"/>
    <s v="NaN"/>
    <s v="Catch-up"/>
    <s v="NaN"/>
    <s v="NaN"/>
    <n v="1"/>
    <s v="NaN"/>
    <s v="NaN"/>
    <d v="2025-06-16T19:54:18"/>
    <x v="1"/>
  </r>
  <r>
    <x v="431"/>
    <x v="0"/>
    <n v="2786"/>
    <x v="541"/>
    <x v="489"/>
    <n v="37"/>
    <n v="37"/>
    <n v="16"/>
    <n v="21"/>
    <n v="7"/>
    <n v="30"/>
    <n v="29"/>
    <n v="1"/>
    <n v="7.0000000000000001E-3"/>
    <n v="8.9999999999999993E-3"/>
    <n v="3.0000000000000001E-3"/>
    <n v="1.4E-2"/>
    <n v="1.2999999999999999E-2"/>
    <n v="1.2999999999999999E-2"/>
    <n v="1.077"/>
    <n v="0.438"/>
    <n v="0.81200000000000006"/>
    <n v="71.429000000000002"/>
    <s v="Catch-up"/>
    <n v="71.429000000000002"/>
    <n v="0.94599999999999995"/>
    <n v="0.85599999999999998"/>
    <n v="0.90600000000000003"/>
    <n v="0.94499999999999995"/>
    <d v="2025-06-17T05:47:39"/>
    <x v="10"/>
  </r>
  <r>
    <x v="169"/>
    <x v="1"/>
    <n v="84"/>
    <x v="542"/>
    <x v="182"/>
    <s v=" "/>
    <s v=" "/>
    <n v="1"/>
    <n v="7"/>
    <n v="3"/>
    <s v="N/A"/>
    <n v="2"/>
    <n v="1"/>
    <s v="NaN"/>
    <n v="6.9000000000000006E-2"/>
    <n v="0.25"/>
    <s v="NaN"/>
    <n v="-0.18099999999999999"/>
    <n v="2.5999999999999999E-2"/>
    <s v="NaN"/>
    <s v="NaN"/>
    <s v="NaN"/>
    <s v="NaN"/>
    <s v="Catch-up"/>
    <s v="NaN"/>
    <s v="NaN"/>
    <n v="0.92400000000000004"/>
    <n v="0.75"/>
    <s v="NaN"/>
    <d v="2025-06-16T19:54:37"/>
    <x v="1"/>
  </r>
  <r>
    <x v="432"/>
    <x v="0"/>
    <n v="2831"/>
    <x v="543"/>
    <x v="490"/>
    <n v="214"/>
    <n v="214"/>
    <n v="47"/>
    <n v="167"/>
    <n v="34"/>
    <n v="180"/>
    <n v="150"/>
    <n v="30"/>
    <n v="0.02"/>
    <n v="9.6000000000000002E-2"/>
    <n v="2.3E-2"/>
    <n v="0.1"/>
    <n v="9.2999999999999999E-2"/>
    <n v="9.2999999999999999E-2"/>
    <n v="1.075"/>
    <n v="0.17199999999999999"/>
    <n v="0.80200000000000005"/>
    <n v="300"/>
    <s v="Catch-up"/>
    <n v="10"/>
    <n v="0.68899999999999995"/>
    <n v="0.76900000000000002"/>
    <n v="0.79800000000000004"/>
    <n v="0.86199999999999999"/>
    <d v="2025-06-16T20:35:49"/>
    <x v="0"/>
  </r>
  <r>
    <x v="433"/>
    <x v="1"/>
    <n v="0"/>
    <x v="544"/>
    <x v="491"/>
    <s v=" "/>
    <s v=" "/>
    <n v="1"/>
    <n v="1"/>
    <n v="1"/>
    <s v="N/A"/>
    <n v="1"/>
    <n v="-1"/>
    <s v="NaN"/>
    <s v="NaN"/>
    <s v="NaN"/>
    <s v="NaN"/>
    <n v="0"/>
    <s v="NaN"/>
    <s v="NaN"/>
    <s v="NaN"/>
    <s v="NaN"/>
    <s v="NaN"/>
    <s v="Scale-up"/>
    <s v="NaN"/>
    <s v="NaN"/>
    <s v="NaN"/>
    <s v="NaN"/>
    <s v="NaN"/>
    <d v="2025-06-16T19:54:56"/>
    <x v="1"/>
  </r>
  <r>
    <x v="426"/>
    <x v="0"/>
    <n v="4777"/>
    <x v="545"/>
    <x v="492"/>
    <n v="285"/>
    <n v="285"/>
    <n v="40"/>
    <n v="245"/>
    <n v="28"/>
    <n v="257"/>
    <n v="138"/>
    <n v="119"/>
    <n v="1.9E-2"/>
    <n v="7.6999999999999999E-2"/>
    <n v="2.9000000000000001E-2"/>
    <n v="7.1999999999999995E-2"/>
    <n v="6.7000000000000004E-2"/>
    <n v="8.1000000000000003E-2"/>
    <n v="1.075"/>
    <n v="0.19800000000000001"/>
    <n v="0.69799999999999995"/>
    <n v="1652.778"/>
    <s v="Catch-up"/>
    <n v="13.888999999999999"/>
    <n v="0.82499999999999996"/>
    <n v="0.80600000000000005"/>
    <n v="0.93200000000000005"/>
    <n v="0.69799999999999995"/>
    <d v="2025-06-17T03:41:39"/>
    <x v="2"/>
  </r>
  <r>
    <x v="166"/>
    <x v="1"/>
    <n v="56"/>
    <x v="546"/>
    <x v="178"/>
    <s v=" "/>
    <s v=" "/>
    <n v="1"/>
    <n v="8"/>
    <n v="6"/>
    <s v="N/A"/>
    <n v="14"/>
    <n v="-13"/>
    <s v="NaN"/>
    <n v="0.111"/>
    <n v="8.6999999999999994E-2"/>
    <n v="0.20599999999999999"/>
    <s v="0.024000000000000007"/>
    <n v="2.5999999999999999E-2"/>
    <s v="NaN"/>
    <s v="NaN"/>
    <s v="NaN"/>
    <s v="NaN"/>
    <s v="Catch-up"/>
    <n v="4.8540000000000001"/>
    <s v="NaN"/>
    <n v="0.90900000000000003"/>
    <n v="0.80300000000000005"/>
    <n v="0.66400000000000003"/>
    <d v="2025-06-16T19:55:16"/>
    <x v="1"/>
  </r>
  <r>
    <x v="149"/>
    <x v="0"/>
    <n v="1610"/>
    <x v="547"/>
    <x v="160"/>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6T18:40:39"/>
    <x v="1"/>
  </r>
  <r>
    <x v="434"/>
    <x v="1"/>
    <n v="97"/>
    <x v="548"/>
    <x v="493"/>
    <s v=" "/>
    <s v=" "/>
    <n v="1"/>
    <n v="8"/>
    <n v="2"/>
    <s v="N/A"/>
    <n v="7"/>
    <n v="-1"/>
    <s v="NaN"/>
    <n v="7.0000000000000007E-2"/>
    <n v="0.25"/>
    <n v="0.123"/>
    <n v="-0.18"/>
    <n v="6.4000000000000001E-2"/>
    <s v="NaN"/>
    <s v="NaN"/>
    <s v="NaN"/>
    <s v="NaN"/>
    <s v="Catch-up"/>
    <n v="8.1300000000000008"/>
    <s v="NaN"/>
    <n v="0.94199999999999995"/>
    <n v="1"/>
    <n v="0.84"/>
    <d v="2025-06-16T19:55:35"/>
    <x v="1"/>
  </r>
  <r>
    <x v="149"/>
    <x v="0"/>
    <n v="1610"/>
    <x v="549"/>
    <x v="494"/>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7T01:48:39"/>
    <x v="2"/>
  </r>
  <r>
    <x v="290"/>
    <x v="1"/>
    <n v="33"/>
    <x v="550"/>
    <x v="324"/>
    <s v=" "/>
    <s v=" "/>
    <n v="1"/>
    <n v="4"/>
    <n v="1"/>
    <s v="N/A"/>
    <n v="1"/>
    <n v="2"/>
    <s v="NaN"/>
    <n v="8.6999999999999994E-2"/>
    <s v="NaN"/>
    <s v="NaN"/>
    <n v="0"/>
    <n v="5.6000000000000001E-2"/>
    <s v="NaN"/>
    <s v="NaN"/>
    <s v="NaN"/>
    <s v="NaN"/>
    <s v="Catch-up"/>
    <s v="NaN"/>
    <s v="NaN"/>
    <n v="0.88600000000000001"/>
    <s v="NaN"/>
    <s v="NaN"/>
    <d v="2025-06-16T19:55:55"/>
    <x v="1"/>
  </r>
  <r>
    <x v="435"/>
    <x v="1"/>
    <n v="69"/>
    <x v="551"/>
    <x v="495"/>
    <s v=" "/>
    <s v=" "/>
    <n v="1"/>
    <n v="3"/>
    <n v="1"/>
    <s v="N/A"/>
    <n v="1"/>
    <n v="1"/>
    <s v="NaN"/>
    <n v="2.7E-2"/>
    <s v="NaN"/>
    <s v="NaN"/>
    <n v="0"/>
    <n v="2.7E-2"/>
    <s v="NaN"/>
    <s v="NaN"/>
    <s v="NaN"/>
    <s v="NaN"/>
    <s v="Scale-up"/>
    <s v="NaN"/>
    <s v="NaN"/>
    <n v="0.96199999999999997"/>
    <s v="NaN"/>
    <s v="NaN"/>
    <d v="2025-06-16T19:56:13"/>
    <x v="1"/>
  </r>
  <r>
    <x v="436"/>
    <x v="1"/>
    <n v="99"/>
    <x v="552"/>
    <x v="496"/>
    <s v=" "/>
    <s v=" "/>
    <n v="1"/>
    <n v="26"/>
    <n v="10"/>
    <s v="N/A"/>
    <n v="21"/>
    <n v="-4"/>
    <s v="NaN"/>
    <n v="0.30099999999999999"/>
    <n v="0.115"/>
    <n v="0.23"/>
    <n v="0.186"/>
    <n v="0.189"/>
    <s v="NaN"/>
    <s v="NaN"/>
    <s v="NaN"/>
    <s v="NaN"/>
    <s v="Scale-up"/>
    <n v="4.3479999999999999"/>
    <s v="NaN"/>
    <n v="0.98099999999999998"/>
    <n v="0.72199999999999998"/>
    <n v="0.76500000000000001"/>
    <d v="2025-06-16T19:56:32"/>
    <x v="1"/>
  </r>
  <r>
    <x v="437"/>
    <x v="0"/>
    <n v="1750"/>
    <x v="553"/>
    <x v="497"/>
    <n v="38"/>
    <n v="38"/>
    <n v="27"/>
    <n v="11"/>
    <n v="2"/>
    <n v="36"/>
    <n v="32"/>
    <n v="4"/>
    <n v="2.5000000000000001E-2"/>
    <n v="4.0000000000000001E-3"/>
    <n v="1E-3"/>
    <n v="0.03"/>
    <n v="2.8000000000000001E-2"/>
    <n v="1.7999999999999999E-2"/>
    <n v="1.071"/>
    <n v="0.86199999999999999"/>
    <n v="0.96599999999999997"/>
    <n v="133.333"/>
    <s v="Catch-up"/>
    <n v="33.332999999999998"/>
    <n v="0.621"/>
    <n v="0.66900000000000004"/>
    <n v="1"/>
    <n v="0.69299999999999995"/>
    <d v="2025-06-16T22:46:36"/>
    <x v="3"/>
  </r>
  <r>
    <x v="408"/>
    <x v="1"/>
    <n v="75"/>
    <x v="554"/>
    <x v="459"/>
    <s v=" "/>
    <s v=" "/>
    <n v="1"/>
    <n v="11"/>
    <n v="1"/>
    <s v="N/A"/>
    <n v="11"/>
    <n v="2"/>
    <s v="NaN"/>
    <n v="0.111"/>
    <s v="NaN"/>
    <n v="0.104"/>
    <n v="0"/>
    <n v="0.125"/>
    <s v="NaN"/>
    <s v="NaN"/>
    <s v="NaN"/>
    <s v="NaN"/>
    <s v="Catch-up"/>
    <n v="9.6150000000000002"/>
    <s v="NaN"/>
    <n v="0.92200000000000004"/>
    <s v="NaN"/>
    <n v="0.90500000000000003"/>
    <d v="2025-06-16T19:56:51"/>
    <x v="1"/>
  </r>
  <r>
    <x v="438"/>
    <x v="0"/>
    <n v="3690"/>
    <x v="555"/>
    <x v="498"/>
    <n v="4106"/>
    <n v="4106"/>
    <n v="724"/>
    <n v="3382"/>
    <n v="1759"/>
    <n v="2347"/>
    <n v="2250"/>
    <n v="97"/>
    <n v="0.35499999999999998"/>
    <n v="1.7230000000000001"/>
    <n v="1.05"/>
    <n v="1.101"/>
    <n v="1.028"/>
    <n v="1.0009999999999999"/>
    <n v="1.071"/>
    <n v="0.17100000000000001"/>
    <n v="0.495"/>
    <n v="88.102000000000004"/>
    <s v="Catch-up"/>
    <n v="0.90800000000000003"/>
    <n v="0.59599999999999997"/>
    <d v="1899-12-30T17:08:10"/>
    <n v="0.83499999999999996"/>
    <n v="0.67300000000000004"/>
    <d v="2025-06-17T05:01:05"/>
    <x v="11"/>
  </r>
  <r>
    <x v="439"/>
    <x v="1"/>
    <n v="2"/>
    <x v="556"/>
    <x v="499"/>
    <s v=" "/>
    <s v=" "/>
    <n v="1"/>
    <n v="1"/>
    <n v="1"/>
    <s v="N/A"/>
    <n v="6"/>
    <n v="-5"/>
    <s v="NaN"/>
    <s v="NaN"/>
    <s v="NaN"/>
    <n v="1.39"/>
    <n v="0"/>
    <s v="NaN"/>
    <s v="NaN"/>
    <s v="NaN"/>
    <s v="NaN"/>
    <s v="NaN"/>
    <s v="Catch-up"/>
    <n v="0.71899999999999997"/>
    <s v="NaN"/>
    <s v="NaN"/>
    <s v="NaN"/>
    <n v="0.755"/>
    <d v="2025-06-16T19:57:09"/>
    <x v="1"/>
  </r>
  <r>
    <x v="440"/>
    <x v="0"/>
    <n v="1816"/>
    <x v="557"/>
    <x v="500"/>
    <n v="301"/>
    <n v="301"/>
    <n v="185"/>
    <n v="116"/>
    <n v="10"/>
    <n v="291"/>
    <n v="289"/>
    <n v="2"/>
    <n v="0.17299999999999999"/>
    <n v="9.8000000000000004E-2"/>
    <n v="8.9999999999999993E-3"/>
    <n v="0.28000000000000003"/>
    <n v="0.26200000000000001"/>
    <n v="0.26200000000000001"/>
    <n v="1.069"/>
    <n v="0.63800000000000001"/>
    <n v="0.96699999999999997"/>
    <n v="7.1429999999999998"/>
    <s v="Plan-up"/>
    <n v="3.5710000000000002"/>
    <n v="0.97499999999999998"/>
    <n v="0.93700000000000006"/>
    <n v="0.92200000000000004"/>
    <n v="0.97699999999999998"/>
    <d v="2025-06-16T22:15:23"/>
    <x v="3"/>
  </r>
  <r>
    <x v="441"/>
    <x v="1"/>
    <n v="91"/>
    <x v="558"/>
    <x v="501"/>
    <s v=" "/>
    <s v=" "/>
    <n v="3"/>
    <n v="6"/>
    <n v="1"/>
    <s v="N/A"/>
    <n v="3"/>
    <n v="5"/>
    <n v="0.75"/>
    <n v="4.1000000000000002E-2"/>
    <s v="NaN"/>
    <n v="2.5999999999999999E-2"/>
    <n v="0.79100000000000004"/>
    <n v="6.3E-2"/>
    <s v="NaN"/>
    <s v="NaN"/>
    <s v="NaN"/>
    <s v="NaN"/>
    <s v="Scale-up"/>
    <n v="38.462000000000003"/>
    <n v="0.75"/>
    <n v="0.59"/>
    <s v="NaN"/>
    <n v="0.75"/>
    <d v="2025-06-16T19:57:28"/>
    <x v="1"/>
  </r>
  <r>
    <x v="288"/>
    <x v="0"/>
    <n v="2244"/>
    <x v="559"/>
    <x v="321"/>
    <n v="122"/>
    <n v="122"/>
    <n v="21"/>
    <n v="101"/>
    <n v="21"/>
    <n v="101"/>
    <n v="92"/>
    <n v="9"/>
    <n v="8.9999999999999993E-3"/>
    <n v="4.7E-2"/>
    <n v="1.2E-2"/>
    <n v="4.7E-2"/>
    <n v="4.3999999999999997E-2"/>
    <n v="4.4999999999999998E-2"/>
    <n v="1.0680000000000001"/>
    <n v="0.161"/>
    <n v="0.78600000000000003"/>
    <n v="191.489"/>
    <s v="Catch-up"/>
    <n v="21.277000000000001"/>
    <n v="0.95899999999999996"/>
    <n v="0.96"/>
    <n v="0.443"/>
    <n v="0.80900000000000005"/>
    <d v="2025-06-16T19:14:38"/>
    <x v="1"/>
  </r>
  <r>
    <x v="442"/>
    <x v="1"/>
    <n v="21"/>
    <x v="560"/>
    <x v="502"/>
    <s v=" "/>
    <s v=" "/>
    <n v="1"/>
    <n v="1"/>
    <n v="1"/>
    <s v="N/A"/>
    <n v="1"/>
    <n v="1"/>
    <s v="NaN"/>
    <s v="NaN"/>
    <s v="NaN"/>
    <s v="NaN"/>
    <n v="0"/>
    <n v="4.4999999999999998E-2"/>
    <s v="NaN"/>
    <s v="NaN"/>
    <s v="NaN"/>
    <s v="NaN"/>
    <s v="Scale-up"/>
    <s v="NaN"/>
    <s v="NaN"/>
    <s v="NaN"/>
    <s v="NaN"/>
    <s v="NaN"/>
    <d v="2025-06-16T19:57:47"/>
    <x v="1"/>
  </r>
  <r>
    <x v="443"/>
    <x v="0"/>
    <n v="2940"/>
    <x v="561"/>
    <x v="503"/>
    <n v="1841"/>
    <n v="1841"/>
    <n v="652"/>
    <n v="1189"/>
    <n v="341"/>
    <n v="1500"/>
    <n v="1256"/>
    <n v="244"/>
    <n v="0.29899999999999999"/>
    <n v="0.58399999999999996"/>
    <n v="0.19600000000000001"/>
    <n v="0.73299999999999998"/>
    <n v="0.68700000000000006"/>
    <n v="0.71"/>
    <n v="1.0669999999999999"/>
    <n v="0.33900000000000002"/>
    <n v="0.77800000000000002"/>
    <n v="332.87900000000002"/>
    <s v="Catch-up"/>
    <n v="1.3640000000000001"/>
    <n v="0.96599999999999997"/>
    <n v="0.98399999999999999"/>
    <n v="0.97499999999999998"/>
    <n v="0.97499999999999998"/>
    <d v="2025-06-16T21:57:49"/>
    <x v="3"/>
  </r>
  <r>
    <x v="261"/>
    <x v="1"/>
    <n v="99"/>
    <x v="562"/>
    <x v="289"/>
    <s v=" "/>
    <s v=" "/>
    <n v="1"/>
    <n v="7"/>
    <n v="1"/>
    <s v="N/A"/>
    <n v="1"/>
    <n v="5"/>
    <s v="NaN"/>
    <n v="0.05"/>
    <s v="NaN"/>
    <s v="NaN"/>
    <n v="0"/>
    <n v="5.0999999999999997E-2"/>
    <s v="NaN"/>
    <s v="NaN"/>
    <s v="NaN"/>
    <s v="NaN"/>
    <s v="Catch-up"/>
    <s v="NaN"/>
    <s v="NaN"/>
    <n v="0.89400000000000002"/>
    <s v="NaN"/>
    <s v="NaN"/>
    <d v="2025-06-16T19:58:06"/>
    <x v="1"/>
  </r>
  <r>
    <x v="444"/>
    <x v="0"/>
    <n v="2751"/>
    <x v="563"/>
    <x v="504"/>
    <n v="8293"/>
    <n v="8260"/>
    <n v="1864"/>
    <n v="6396"/>
    <n v="3022"/>
    <n v="5238"/>
    <n v="4364"/>
    <n v="874"/>
    <n v="0.86699999999999999"/>
    <n v="3.3220000000000001"/>
    <n v="1.883"/>
    <n v="2.4609999999999999"/>
    <n v="2.306"/>
    <n v="2.4910000000000001"/>
    <n v="1.0669999999999999"/>
    <n v="0.20699999999999999"/>
    <n v="0.55000000000000004"/>
    <n v="355.14"/>
    <s v="Catch-up"/>
    <n v="0.40600000000000003"/>
    <n v="0.98499999999999999"/>
    <n v="0.874"/>
    <n v="0.77100000000000002"/>
    <n v="0.97799999999999998"/>
    <d v="2025-06-17T01:04:56"/>
    <x v="5"/>
  </r>
  <r>
    <x v="445"/>
    <x v="1"/>
    <n v="0"/>
    <x v="564"/>
    <x v="505"/>
    <s v=" "/>
    <s v=" "/>
    <n v="1"/>
    <n v="1"/>
    <n v="1"/>
    <s v="N/A"/>
    <n v="1"/>
    <n v="-1"/>
    <s v="NaN"/>
    <s v="NaN"/>
    <s v="NaN"/>
    <s v="NaN"/>
    <n v="0"/>
    <s v="NaN"/>
    <s v="NaN"/>
    <s v="NaN"/>
    <s v="NaN"/>
    <s v="NaN"/>
    <s v="Scale-up"/>
    <s v="NaN"/>
    <s v="NaN"/>
    <s v="NaN"/>
    <s v="NaN"/>
    <s v="NaN"/>
    <d v="2025-06-16T19:58:25"/>
    <x v="1"/>
  </r>
  <r>
    <x v="446"/>
    <x v="0"/>
    <n v="4088"/>
    <x v="565"/>
    <x v="506"/>
    <n v="904"/>
    <n v="904"/>
    <n v="329"/>
    <n v="575"/>
    <n v="87"/>
    <n v="817"/>
    <n v="791"/>
    <n v="26"/>
    <n v="0.108"/>
    <n v="0.17699999999999999"/>
    <n v="2.3E-2"/>
    <n v="0.27900000000000003"/>
    <n v="0.26200000000000001"/>
    <n v="0.25800000000000001"/>
    <n v="1.0649999999999999"/>
    <n v="0.379"/>
    <n v="0.91900000000000004"/>
    <n v="93.19"/>
    <s v="Catch-up"/>
    <n v="3.5840000000000001"/>
    <n v="0.93400000000000005"/>
    <n v="0.99199999999999999"/>
    <n v="0.97599999999999998"/>
    <n v="0.95899999999999996"/>
    <d v="2025-06-17T07:11:34"/>
    <x v="9"/>
  </r>
  <r>
    <x v="447"/>
    <x v="1"/>
    <n v="0"/>
    <x v="566"/>
    <x v="507"/>
    <s v=" "/>
    <s v=" "/>
    <n v="1"/>
    <n v="1"/>
    <n v="1"/>
    <s v="N/A"/>
    <n v="1"/>
    <n v="0"/>
    <s v="NaN"/>
    <s v="NaN"/>
    <s v="NaN"/>
    <s v="NaN"/>
    <n v="0"/>
    <s v="NaN"/>
    <s v="NaN"/>
    <s v="NaN"/>
    <s v="NaN"/>
    <s v="NaN"/>
    <s v="Scale-up"/>
    <s v="NaN"/>
    <s v="NaN"/>
    <s v="NaN"/>
    <s v="NaN"/>
    <s v="NaN"/>
    <d v="2025-06-16T19:58:42"/>
    <x v="1"/>
  </r>
  <r>
    <x v="282"/>
    <x v="0"/>
    <n v="4045"/>
    <x v="567"/>
    <x v="508"/>
    <n v="2225"/>
    <n v="2225"/>
    <n v="338"/>
    <n v="1887"/>
    <n v="263"/>
    <n v="1962"/>
    <n v="1816"/>
    <n v="146"/>
    <n v="7.8E-2"/>
    <n v="0.48299999999999998"/>
    <n v="6.9000000000000006E-2"/>
    <n v="0.52400000000000002"/>
    <n v="0.49199999999999999"/>
    <n v="0.48899999999999999"/>
    <n v="1.0649999999999999"/>
    <n v="0.13900000000000001"/>
    <n v="0.877"/>
    <n v="278.62599999999998"/>
    <s v="Catch-up"/>
    <n v="1.9079999999999999"/>
    <n v="0.97"/>
    <n v="0.99299999999999999"/>
    <n v="0.97799999999999998"/>
    <n v="0.98399999999999999"/>
    <d v="2025-06-17T02:58:46"/>
    <x v="2"/>
  </r>
  <r>
    <x v="448"/>
    <x v="1"/>
    <n v="0"/>
    <x v="568"/>
    <x v="509"/>
    <s v=" "/>
    <s v=" "/>
    <n v="1"/>
    <n v="1"/>
    <n v="1"/>
    <s v="N/A"/>
    <n v="1"/>
    <n v="0"/>
    <s v="NaN"/>
    <s v="NaN"/>
    <s v="NaN"/>
    <s v="NaN"/>
    <n v="0"/>
    <s v="NaN"/>
    <s v="NaN"/>
    <s v="NaN"/>
    <s v="NaN"/>
    <s v="NaN"/>
    <s v="Scale-up"/>
    <s v="NaN"/>
    <s v="NaN"/>
    <s v="NaN"/>
    <s v="NaN"/>
    <s v="NaN"/>
    <d v="2025-06-16T19:59:00"/>
    <x v="1"/>
  </r>
  <r>
    <x v="449"/>
    <x v="0"/>
    <n v="682"/>
    <x v="569"/>
    <x v="510"/>
    <n v="112"/>
    <n v="112"/>
    <n v="40"/>
    <n v="72"/>
    <n v="5"/>
    <n v="107"/>
    <n v="93"/>
    <n v="15"/>
    <n v="5.7000000000000002E-2"/>
    <n v="0.109"/>
    <n v="8.0000000000000002E-3"/>
    <n v="0.16800000000000001"/>
    <n v="0.158"/>
    <n v="0.155"/>
    <n v="1.0629999999999999"/>
    <n v="0.34300000000000003"/>
    <n v="0.95199999999999996"/>
    <n v="89.286000000000001"/>
    <s v="Catch-up"/>
    <n v="5.952"/>
    <n v="0.45700000000000002"/>
    <n v="0.63100000000000001"/>
    <n v="0.84799999999999998"/>
    <n v="0.57599999999999996"/>
    <d v="2025-06-16T20:26:48"/>
    <x v="0"/>
  </r>
  <r>
    <x v="450"/>
    <x v="1"/>
    <n v="52"/>
    <x v="570"/>
    <x v="511"/>
    <s v=" "/>
    <s v=" "/>
    <n v="1"/>
    <n v="2"/>
    <n v="1"/>
    <s v="N/A"/>
    <n v="1"/>
    <n v="1"/>
    <s v="NaN"/>
    <n v="1.9E-2"/>
    <s v="NaN"/>
    <s v="NaN"/>
    <n v="0"/>
    <n v="1.9E-2"/>
    <s v="NaN"/>
    <s v="NaN"/>
    <s v="NaN"/>
    <s v="NaN"/>
    <s v="Scale-up"/>
    <s v="NaN"/>
    <s v="NaN"/>
    <n v="1"/>
    <s v="NaN"/>
    <s v="NaN"/>
    <d v="2025-06-16T19:59:17"/>
    <x v="1"/>
  </r>
  <r>
    <x v="451"/>
    <x v="0"/>
    <n v="5739"/>
    <x v="571"/>
    <x v="512"/>
    <n v="122"/>
    <n v="122"/>
    <n v="25"/>
    <n v="97"/>
    <n v="28"/>
    <n v="94"/>
    <n v="88"/>
    <n v="6"/>
    <n v="4.0000000000000001E-3"/>
    <n v="1.7999999999999999E-2"/>
    <n v="6.0000000000000001E-3"/>
    <n v="1.7000000000000001E-2"/>
    <n v="1.6E-2"/>
    <n v="1.6E-2"/>
    <n v="1.0620000000000001"/>
    <n v="0.182"/>
    <n v="0.72699999999999998"/>
    <n v="352.94099999999997"/>
    <s v="Catch-up"/>
    <n v="58.823999999999998"/>
    <n v="0.91100000000000003"/>
    <n v="0.96899999999999997"/>
    <n v="0.93"/>
    <n v="0.96499999999999997"/>
    <d v="2025-06-17T02:22:38"/>
    <x v="2"/>
  </r>
  <r>
    <x v="302"/>
    <x v="1"/>
    <n v="0"/>
    <x v="572"/>
    <x v="513"/>
    <s v=" "/>
    <s v=" "/>
    <n v="1"/>
    <n v="1"/>
    <n v="1"/>
    <s v="N/A"/>
    <n v="1"/>
    <n v="0"/>
    <s v="NaN"/>
    <s v="NaN"/>
    <s v="NaN"/>
    <s v="NaN"/>
    <n v="0"/>
    <s v="NaN"/>
    <s v="NaN"/>
    <s v="NaN"/>
    <s v="NaN"/>
    <s v="NaN"/>
    <s v="Scale-up"/>
    <s v="NaN"/>
    <s v="NaN"/>
    <s v="NaN"/>
    <s v="NaN"/>
    <s v="NaN"/>
    <d v="2025-06-16T19:59:34"/>
    <x v="1"/>
  </r>
  <r>
    <x v="452"/>
    <x v="0"/>
    <n v="2155"/>
    <x v="573"/>
    <x v="514"/>
    <n v="1657"/>
    <n v="1657"/>
    <n v="334"/>
    <n v="1323"/>
    <n v="393"/>
    <n v="1264"/>
    <n v="1202"/>
    <n v="62"/>
    <n v="0.14799999999999999"/>
    <n v="0.74099999999999999"/>
    <n v="0.23400000000000001"/>
    <n v="0.69499999999999995"/>
    <n v="0.65500000000000003"/>
    <n v="0.63900000000000001"/>
    <n v="1.0609999999999999"/>
    <n v="0.16600000000000001"/>
    <n v="0.73699999999999999"/>
    <n v="89.209000000000003"/>
    <s v="Catch-up"/>
    <n v="1.4390000000000001"/>
    <n v="0.78600000000000003"/>
    <n v="0.73699999999999999"/>
    <n v="0.84599999999999997"/>
    <n v="0.79400000000000004"/>
    <d v="2025-06-17T06:15:29"/>
    <x v="10"/>
  </r>
  <r>
    <x v="337"/>
    <x v="1"/>
    <n v="98"/>
    <x v="574"/>
    <x v="515"/>
    <s v=" "/>
    <s v=" "/>
    <n v="3"/>
    <n v="16"/>
    <n v="6"/>
    <s v="N/A"/>
    <n v="14"/>
    <n v="0"/>
    <n v="5.1999999999999998E-2"/>
    <n v="0.159"/>
    <n v="9.7000000000000003E-2"/>
    <n v="0.14000000000000001"/>
    <s v="0.11399999999999999"/>
    <n v="0.126"/>
    <n v="1.228"/>
    <n v="0.246"/>
    <n v="0.54"/>
    <n v="21.428999999999998"/>
    <s v="Plan-up"/>
    <n v="7.1429999999999998"/>
    <n v="0.86099999999999999"/>
    <n v="0.96699999999999997"/>
    <n v="0.85"/>
    <n v="0.85699999999999998"/>
    <d v="2025-06-16T19:59:58"/>
    <x v="1"/>
  </r>
  <r>
    <x v="453"/>
    <x v="0"/>
    <n v="3548"/>
    <x v="575"/>
    <x v="516"/>
    <n v="193"/>
    <n v="193"/>
    <n v="29"/>
    <n v="164"/>
    <n v="31"/>
    <n v="162"/>
    <n v="158"/>
    <n v="4"/>
    <n v="8.0000000000000002E-3"/>
    <n v="5.1999999999999998E-2"/>
    <n v="0.01"/>
    <n v="5.2999999999999999E-2"/>
    <n v="0.05"/>
    <n v="0.05"/>
    <n v="1.06"/>
    <n v="0.13300000000000001"/>
    <n v="0.83299999999999996"/>
    <n v="75.471999999999994"/>
    <s v="Catch-up"/>
    <n v="18.867999999999999"/>
    <n v="0.94099999999999995"/>
    <n v="0.98599999999999999"/>
    <n v="0.94199999999999995"/>
    <n v="0.91400000000000003"/>
    <d v="2025-06-16T20:46:49"/>
    <x v="0"/>
  </r>
  <r>
    <x v="286"/>
    <x v="1"/>
    <n v="53"/>
    <x v="576"/>
    <x v="517"/>
    <s v=" "/>
    <s v=" "/>
    <n v="1"/>
    <n v="7"/>
    <n v="1"/>
    <s v="N/A"/>
    <n v="1"/>
    <n v="5"/>
    <s v="NaN"/>
    <n v="0.10299999999999999"/>
    <s v="NaN"/>
    <s v="NaN"/>
    <n v="0"/>
    <n v="0.10299999999999999"/>
    <s v="NaN"/>
    <s v="NaN"/>
    <s v="NaN"/>
    <s v="NaN"/>
    <s v="Scale-up"/>
    <s v="NaN"/>
    <s v="NaN"/>
    <n v="0.877"/>
    <s v="NaN"/>
    <s v="NaN"/>
    <d v="2025-06-16T20:00:18"/>
    <x v="1"/>
  </r>
  <r>
    <x v="454"/>
    <x v="0"/>
    <n v="3301"/>
    <x v="577"/>
    <x v="518"/>
    <n v="1623"/>
    <n v="1623"/>
    <n v="830"/>
    <n v="793"/>
    <n v="396"/>
    <n v="1227"/>
    <n v="1134"/>
    <n v="93"/>
    <n v="0.40699999999999997"/>
    <n v="0.34399999999999997"/>
    <n v="0.245"/>
    <n v="0.53600000000000003"/>
    <n v="0.50600000000000001"/>
    <n v="0.51"/>
    <n v="1.0589999999999999"/>
    <n v="0.54200000000000004"/>
    <n v="0.67400000000000004"/>
    <n v="173.50700000000001"/>
    <s v="Catch-up"/>
    <n v="1.8660000000000001"/>
    <n v="0.91"/>
    <n v="0.92100000000000004"/>
    <n v="0.879"/>
    <n v="0.92300000000000004"/>
    <d v="2025-06-16T22:35:08"/>
    <x v="3"/>
  </r>
  <r>
    <x v="455"/>
    <x v="1"/>
    <n v="93"/>
    <x v="578"/>
    <x v="519"/>
    <s v=" "/>
    <s v=" "/>
    <n v="1"/>
    <n v="1"/>
    <n v="1"/>
    <s v="N/A"/>
    <n v="1"/>
    <n v="1"/>
    <n v="0"/>
    <s v="NaN"/>
    <s v="NaN"/>
    <s v="NaN"/>
    <n v="0"/>
    <s v="NaN"/>
    <s v="NaN"/>
    <s v="NaN"/>
    <s v="NaN"/>
    <s v="NaN"/>
    <s v="Scale-up"/>
    <s v="NaN"/>
    <n v="0"/>
    <s v="NaN"/>
    <s v="NaN"/>
    <s v="NaN"/>
    <d v="2025-06-16T20:00:37"/>
    <x v="1"/>
  </r>
  <r>
    <x v="456"/>
    <x v="0"/>
    <n v="1303"/>
    <x v="579"/>
    <x v="520"/>
    <n v="1451"/>
    <n v="1451"/>
    <n v="957"/>
    <n v="494"/>
    <n v="158"/>
    <n v="1293"/>
    <n v="1077"/>
    <n v="216"/>
    <n v="0.90400000000000003"/>
    <n v="0.46"/>
    <n v="0.378"/>
    <n v="1.044"/>
    <n v="0.98599999999999999"/>
    <n v="1.21"/>
    <n v="1.0589999999999999"/>
    <n v="0.66300000000000003"/>
    <n v="0.72299999999999998"/>
    <n v="206.89699999999999"/>
    <s v="Catch-up"/>
    <n v="0.95799999999999996"/>
    <n v="0.95799999999999996"/>
    <n v="0.97"/>
    <n v="0.78900000000000003"/>
    <n v="0.97799999999999998"/>
    <d v="2025-06-17T04:17:35"/>
    <x v="7"/>
  </r>
  <r>
    <x v="457"/>
    <x v="1"/>
    <n v="62"/>
    <x v="580"/>
    <x v="521"/>
    <s v=" "/>
    <s v=" "/>
    <n v="1"/>
    <n v="1"/>
    <n v="1"/>
    <s v="N/A"/>
    <n v="1"/>
    <n v="-1"/>
    <s v="NaN"/>
    <s v="NaN"/>
    <s v="NaN"/>
    <s v="NaN"/>
    <n v="0"/>
    <s v="NaN"/>
    <s v="NaN"/>
    <s v="NaN"/>
    <s v="NaN"/>
    <s v="NaN"/>
    <s v="Scale-up"/>
    <s v="NaN"/>
    <s v="NaN"/>
    <s v="NaN"/>
    <s v="NaN"/>
    <s v="NaN"/>
    <d v="2025-06-16T20:00:57"/>
    <x v="1"/>
  </r>
  <r>
    <x v="163"/>
    <x v="0"/>
    <n v="2888"/>
    <x v="581"/>
    <x v="175"/>
    <n v="131"/>
    <n v="131"/>
    <n v="27"/>
    <n v="104"/>
    <n v="5"/>
    <n v="126"/>
    <n v="124"/>
    <n v="2"/>
    <n v="0.01"/>
    <n v="4.3999999999999997E-2"/>
    <n v="2E-3"/>
    <n v="5.5E-2"/>
    <n v="5.1999999999999998E-2"/>
    <n v="5.0999999999999997E-2"/>
    <n v="1.0580000000000001"/>
    <n v="0.185"/>
    <n v="0.96299999999999997"/>
    <n v="36.363999999999997"/>
    <s v="Catch-up"/>
    <n v="18.181999999999999"/>
    <n v="0.95599999999999996"/>
    <n v="0.97599999999999998"/>
    <n v="0.87"/>
    <n v="0.95399999999999996"/>
    <d v="2025-06-16T18:43:49"/>
    <x v="1"/>
  </r>
  <r>
    <x v="458"/>
    <x v="1"/>
    <n v="42"/>
    <x v="582"/>
    <x v="522"/>
    <s v=" "/>
    <s v=" "/>
    <n v="1"/>
    <n v="2"/>
    <n v="1"/>
    <s v="N/A"/>
    <n v="1"/>
    <n v="1"/>
    <s v="NaN"/>
    <n v="2.3E-2"/>
    <s v="NaN"/>
    <s v="NaN"/>
    <n v="0"/>
    <n v="2.3E-2"/>
    <s v="NaN"/>
    <s v="NaN"/>
    <s v="NaN"/>
    <s v="NaN"/>
    <s v="Scale-up"/>
    <s v="NaN"/>
    <s v="NaN"/>
    <n v="1"/>
    <s v="NaN"/>
    <s v="NaN"/>
    <d v="2025-06-16T20:01:16"/>
    <x v="1"/>
  </r>
  <r>
    <x v="459"/>
    <x v="0"/>
    <n v="1222"/>
    <x v="583"/>
    <x v="523"/>
    <n v="335"/>
    <n v="335"/>
    <n v="171"/>
    <n v="164"/>
    <n v="28"/>
    <n v="307"/>
    <n v="225"/>
    <n v="82"/>
    <n v="0.24399999999999999"/>
    <n v="0.25700000000000001"/>
    <n v="5.2999999999999999E-2"/>
    <n v="0.47399999999999998"/>
    <n v="0.44800000000000001"/>
    <n v="0.44400000000000001"/>
    <n v="1.0580000000000001"/>
    <n v="0.48699999999999999"/>
    <n v="0.89400000000000002"/>
    <n v="172.99600000000001"/>
    <s v="Catch-up"/>
    <n v="2.11"/>
    <n v="0.92700000000000005"/>
    <n v="0.88600000000000001"/>
    <n v="0.73399999999999999"/>
    <n v="0.94899999999999995"/>
    <d v="2025-06-16T21:56:58"/>
    <x v="3"/>
  </r>
  <r>
    <x v="460"/>
    <x v="1"/>
    <n v="88"/>
    <x v="584"/>
    <x v="524"/>
    <s v=" "/>
    <s v=" "/>
    <n v="1"/>
    <n v="3"/>
    <n v="1"/>
    <s v="N/A"/>
    <n v="2"/>
    <n v="-1"/>
    <s v="NaN"/>
    <n v="2.1999999999999999E-2"/>
    <s v="NaN"/>
    <n v="2.4E-2"/>
    <n v="0"/>
    <n v="1.7000000000000001E-2"/>
    <s v="NaN"/>
    <s v="NaN"/>
    <s v="NaN"/>
    <s v="NaN"/>
    <s v="Scale-up"/>
    <n v="41.667000000000002"/>
    <s v="NaN"/>
    <n v="0.998"/>
    <s v="NaN"/>
    <n v="1"/>
    <d v="2025-06-16T20:01:38"/>
    <x v="1"/>
  </r>
  <r>
    <x v="461"/>
    <x v="0"/>
    <n v="1580"/>
    <x v="585"/>
    <x v="525"/>
    <n v="43"/>
    <n v="43"/>
    <n v="5"/>
    <n v="38"/>
    <n v="8"/>
    <n v="35"/>
    <n v="33"/>
    <n v="2"/>
    <n v="1.0999999999999999E-2"/>
    <n v="0.03"/>
    <n v="5.0000000000000001E-3"/>
    <n v="3.7999999999999999E-2"/>
    <n v="3.5999999999999997E-2"/>
    <n v="2.7E-2"/>
    <n v="1.056"/>
    <n v="0.26800000000000002"/>
    <n v="0.878"/>
    <n v="52.631999999999998"/>
    <s v="Catch-up"/>
    <n v="26.315999999999999"/>
    <n v="0.91400000000000003"/>
    <n v="0.78500000000000003"/>
    <n v="0.71499999999999997"/>
    <n v="0.875"/>
    <d v="2025-06-16T20:44:19"/>
    <x v="0"/>
  </r>
  <r>
    <x v="418"/>
    <x v="1"/>
    <n v="82"/>
    <x v="586"/>
    <x v="526"/>
    <s v=" "/>
    <s v=" "/>
    <n v="3"/>
    <n v="20"/>
    <n v="4"/>
    <s v="N/A"/>
    <n v="15"/>
    <n v="3"/>
    <n v="3.5999999999999997E-2"/>
    <n v="0.315"/>
    <n v="5.1999999999999998E-2"/>
    <n v="0.28899999999999998"/>
    <n v="0.29899999999999999"/>
    <n v="0.27600000000000002"/>
    <n v="0.96699999999999997"/>
    <n v="0.10299999999999999"/>
    <n v="0.85199999999999998"/>
    <n v="48.442999999999998"/>
    <s v="Scale-up"/>
    <n v="3.46"/>
    <n v="0.97799999999999998"/>
    <n v="0.95899999999999996"/>
    <n v="0.93200000000000005"/>
    <n v="0.91300000000000003"/>
    <d v="2025-06-16T20:02:02"/>
    <x v="1"/>
  </r>
  <r>
    <x v="16"/>
    <x v="0"/>
    <n v="4443"/>
    <x v="587"/>
    <x v="527"/>
    <n v="254"/>
    <n v="254"/>
    <n v="54"/>
    <n v="200"/>
    <n v="16"/>
    <n v="238"/>
    <n v="176"/>
    <n v="62"/>
    <n v="1.9E-2"/>
    <n v="0.1"/>
    <n v="0.01"/>
    <n v="0.115"/>
    <n v="0.109"/>
    <n v="0.11"/>
    <n v="1.0549999999999999"/>
    <n v="0.16"/>
    <n v="0.91600000000000004"/>
    <n v="539.13"/>
    <s v="Catch-up"/>
    <n v="8.6959999999999997"/>
    <n v="0.623"/>
    <n v="0.89100000000000001"/>
    <n v="0.96099999999999997"/>
    <n v="0.88"/>
    <d v="2025-06-17T01:23:11"/>
    <x v="2"/>
  </r>
  <r>
    <x v="462"/>
    <x v="1"/>
    <n v="85"/>
    <x v="588"/>
    <x v="528"/>
    <s v=" "/>
    <s v=" "/>
    <n v="1"/>
    <n v="2"/>
    <n v="1"/>
    <s v="N/A"/>
    <n v="1"/>
    <n v="1"/>
    <s v="NaN"/>
    <n v="1.2E-2"/>
    <n v="0"/>
    <s v="NaN"/>
    <n v="1.2E-2"/>
    <n v="1.2E-2"/>
    <s v="NaN"/>
    <s v="NaN"/>
    <s v="NaN"/>
    <s v="NaN"/>
    <s v="Scale-up"/>
    <s v="NaN"/>
    <s v="NaN"/>
    <n v="1"/>
    <n v="0"/>
    <s v="NaN"/>
    <d v="2025-06-16T20:02:19"/>
    <x v="1"/>
  </r>
  <r>
    <x v="463"/>
    <x v="0"/>
    <n v="6926"/>
    <x v="589"/>
    <x v="529"/>
    <n v="6837"/>
    <n v="6837"/>
    <n v="2519"/>
    <n v="4318"/>
    <n v="2547"/>
    <n v="4290"/>
    <n v="4006"/>
    <n v="284"/>
    <n v="0.91200000000000003"/>
    <n v="1.3009999999999999"/>
    <n v="0.72599999999999998"/>
    <n v="1.5680000000000001"/>
    <n v="1.4870000000000001"/>
    <n v="1.5389999999999999"/>
    <n v="1.054"/>
    <n v="0.41199999999999998"/>
    <n v="0.67200000000000004"/>
    <n v="181.12200000000001"/>
    <s v="Catch-up"/>
    <n v="0.63800000000000001"/>
    <n v="0.94499999999999995"/>
    <n v="0.98"/>
    <n v="0.91700000000000004"/>
    <n v="0.97899999999999998"/>
    <d v="2025-06-17T06:25:00"/>
    <x v="10"/>
  </r>
  <r>
    <x v="464"/>
    <x v="1"/>
    <n v="0"/>
    <x v="590"/>
    <x v="530"/>
    <s v=" "/>
    <s v=" "/>
    <n v="1"/>
    <n v="1"/>
    <n v="1"/>
    <s v="N/A"/>
    <n v="1"/>
    <n v="-1"/>
    <s v="NaN"/>
    <s v="NaN"/>
    <s v="NaN"/>
    <s v="NaN"/>
    <n v="0"/>
    <s v="NaN"/>
    <s v="NaN"/>
    <s v="NaN"/>
    <s v="NaN"/>
    <s v="NaN"/>
    <s v="Scale-up"/>
    <s v="NaN"/>
    <s v="NaN"/>
    <s v="NaN"/>
    <s v="NaN"/>
    <s v="NaN"/>
    <d v="2025-06-16T20:02:38"/>
    <x v="1"/>
  </r>
  <r>
    <x v="434"/>
    <x v="0"/>
    <n v="3968"/>
    <x v="591"/>
    <x v="493"/>
    <n v="561"/>
    <n v="561"/>
    <n v="34"/>
    <n v="527"/>
    <n v="101"/>
    <n v="460"/>
    <n v="399"/>
    <n v="61"/>
    <n v="1.0999999999999999E-2"/>
    <n v="0.13700000000000001"/>
    <n v="0.03"/>
    <n v="0.124"/>
    <n v="0.11799999999999999"/>
    <n v="0.114"/>
    <n v="1.0509999999999999"/>
    <n v="7.3999999999999996E-2"/>
    <n v="0.79700000000000004"/>
    <n v="491.935"/>
    <s v="Catch-up"/>
    <n v="8.0649999999999995"/>
    <n v="0.89"/>
    <n v="0.97199999999999998"/>
    <n v="0.89400000000000002"/>
    <n v="0.91700000000000004"/>
    <d v="2025-06-16T19:55:35"/>
    <x v="1"/>
  </r>
  <r>
    <x v="465"/>
    <x v="1"/>
    <n v="0"/>
    <x v="592"/>
    <x v="531"/>
    <s v=" "/>
    <s v=" "/>
    <n v="1"/>
    <n v="3"/>
    <n v="1"/>
    <s v="N/A"/>
    <n v="3"/>
    <n v="-1"/>
    <s v="NaN"/>
    <n v="1.5"/>
    <s v="NaN"/>
    <n v="1.5"/>
    <n v="0"/>
    <n v="1.5"/>
    <s v="NaN"/>
    <s v="NaN"/>
    <s v="NaN"/>
    <s v="NaN"/>
    <s v="Scale-up"/>
    <n v="0.66700000000000004"/>
    <s v="NaN"/>
    <n v="0.75"/>
    <s v="NaN"/>
    <n v="0.75"/>
    <d v="2025-06-16T20:22:52"/>
    <x v="0"/>
  </r>
  <r>
    <x v="466"/>
    <x v="0"/>
    <n v="5312"/>
    <x v="593"/>
    <x v="532"/>
    <n v="55"/>
    <n v="55"/>
    <n v="37"/>
    <n v="18"/>
    <n v="3"/>
    <n v="52"/>
    <n v="26"/>
    <n v="26"/>
    <n v="7.0000000000000001E-3"/>
    <n v="1.4999999999999999E-2"/>
    <n v="2E-3"/>
    <n v="2.1000000000000001E-2"/>
    <n v="0.02"/>
    <n v="1.2999999999999999E-2"/>
    <n v="1.05"/>
    <n v="0.318"/>
    <n v="0.90900000000000003"/>
    <n v="1238.095"/>
    <s v="Catch-up"/>
    <n v="47.619"/>
    <n v="0.33100000000000002"/>
    <n v="0.89400000000000002"/>
    <n v="0.93799999999999994"/>
    <n v="0.88400000000000001"/>
    <d v="2025-06-17T06:17:24"/>
    <x v="10"/>
  </r>
  <r>
    <x v="467"/>
    <x v="1"/>
    <n v="97"/>
    <x v="594"/>
    <x v="533"/>
    <s v=" "/>
    <s v=" "/>
    <n v="1"/>
    <n v="44"/>
    <n v="1"/>
    <s v="N/A"/>
    <n v="13"/>
    <n v="32"/>
    <s v="NaN"/>
    <n v="0.28299999999999997"/>
    <s v="NaN"/>
    <n v="0.252"/>
    <n v="0"/>
    <n v="0.28299999999999997"/>
    <s v="NaN"/>
    <s v="NaN"/>
    <s v="NaN"/>
    <s v="NaN"/>
    <s v="Scale-up"/>
    <n v="3.968"/>
    <s v="NaN"/>
    <n v="0.625"/>
    <s v="NaN"/>
    <n v="0.751"/>
    <d v="2025-06-16T20:23:19"/>
    <x v="0"/>
  </r>
  <r>
    <x v="468"/>
    <x v="0"/>
    <n v="1022"/>
    <x v="595"/>
    <x v="534"/>
    <n v="228"/>
    <n v="228"/>
    <n v="223"/>
    <n v="5"/>
    <n v="0"/>
    <n v="228"/>
    <n v="103"/>
    <n v="125"/>
    <n v="0.28499999999999998"/>
    <n v="1.9E-2"/>
    <n v="0"/>
    <n v="0.31900000000000001"/>
    <n v="0.30399999999999999"/>
    <n v="0.29299999999999998"/>
    <n v="1.0489999999999999"/>
    <n v="0.93700000000000006"/>
    <n v="1"/>
    <n v="391.85"/>
    <s v="Catch-up"/>
    <n v="3.1349999999999998"/>
    <n v="0.63800000000000001"/>
    <n v="0.90200000000000002"/>
    <n v="0"/>
    <n v="0.81699999999999995"/>
    <d v="2025-06-17T06:03:58"/>
    <x v="10"/>
  </r>
  <r>
    <x v="469"/>
    <x v="1"/>
    <n v="65"/>
    <x v="596"/>
    <x v="535"/>
    <s v=" "/>
    <s v=" "/>
    <n v="1"/>
    <n v="5"/>
    <n v="1"/>
    <s v="N/A"/>
    <n v="2"/>
    <n v="2"/>
    <s v="NaN"/>
    <n v="5.8999999999999997E-2"/>
    <s v="NaN"/>
    <n v="1"/>
    <n v="0"/>
    <n v="6.3E-2"/>
    <s v="NaN"/>
    <s v="NaN"/>
    <s v="NaN"/>
    <s v="NaN"/>
    <s v="Scale-up"/>
    <n v="1"/>
    <s v="NaN"/>
    <n v="0.85599999999999998"/>
    <s v="NaN"/>
    <n v="1"/>
    <d v="2025-06-16T20:23:42"/>
    <x v="0"/>
  </r>
  <r>
    <x v="470"/>
    <x v="0"/>
    <n v="4839"/>
    <x v="597"/>
    <x v="536"/>
    <n v="2480"/>
    <n v="2480"/>
    <n v="1085"/>
    <n v="1395"/>
    <n v="372"/>
    <n v="2108"/>
    <n v="2060"/>
    <n v="48"/>
    <n v="0.34300000000000003"/>
    <n v="0.46899999999999997"/>
    <n v="0.13900000000000001"/>
    <n v="0.70599999999999996"/>
    <n v="0.67300000000000004"/>
    <n v="0.67500000000000004"/>
    <n v="1.0489999999999999"/>
    <n v="0.42199999999999999"/>
    <n v="0.82899999999999996"/>
    <n v="67.989000000000004"/>
    <s v="Catch-up"/>
    <n v="1.4159999999999999"/>
    <n v="0.97"/>
    <n v="0.96799999999999997"/>
    <n v="0.97299999999999998"/>
    <n v="0.97899999999999998"/>
    <d v="2025-06-17T06:09:44"/>
    <x v="10"/>
  </r>
  <r>
    <x v="84"/>
    <x v="1"/>
    <n v="85"/>
    <x v="598"/>
    <x v="537"/>
    <s v=" "/>
    <s v=" "/>
    <n v="10"/>
    <n v="11"/>
    <n v="3"/>
    <s v="N/A"/>
    <n v="4"/>
    <n v="13"/>
    <n v="0.112"/>
    <n v="0.11"/>
    <n v="0.5"/>
    <n v="0.34100000000000003"/>
    <n v="-0.27800000000000002"/>
    <n v="0.20499999999999999"/>
    <n v="-1.2270000000000001"/>
    <n v="0.505"/>
    <n v="-1.252"/>
    <n v="175.953"/>
    <s v="Scale-up"/>
    <n v="2.9329999999999998"/>
    <n v="0.82399999999999995"/>
    <n v="0.80500000000000005"/>
    <n v="0.75"/>
    <n v="0.71699999999999997"/>
    <d v="2025-06-16T20:24:07"/>
    <x v="0"/>
  </r>
  <r>
    <x v="471"/>
    <x v="0"/>
    <n v="4447"/>
    <x v="599"/>
    <x v="538"/>
    <n v="118"/>
    <n v="118"/>
    <n v="40"/>
    <n v="78"/>
    <n v="11"/>
    <n v="107"/>
    <n v="96"/>
    <n v="11"/>
    <n v="1.4E-2"/>
    <n v="3.5999999999999997E-2"/>
    <n v="7.0000000000000001E-3"/>
    <n v="4.4999999999999998E-2"/>
    <n v="4.2999999999999997E-2"/>
    <n v="4.4999999999999998E-2"/>
    <n v="1.0469999999999999"/>
    <n v="0.28000000000000003"/>
    <n v="0.86"/>
    <n v="244.44399999999999"/>
    <s v="Catch-up"/>
    <n v="22.222000000000001"/>
    <n v="0.70699999999999996"/>
    <n v="0.88100000000000001"/>
    <n v="0.90600000000000003"/>
    <n v="0.93600000000000005"/>
    <d v="2025-06-17T05:51:11"/>
    <x v="10"/>
  </r>
  <r>
    <x v="472"/>
    <x v="1"/>
    <n v="91"/>
    <x v="600"/>
    <x v="539"/>
    <s v=" "/>
    <s v=" "/>
    <n v="1"/>
    <n v="8"/>
    <n v="1"/>
    <s v="N/A"/>
    <n v="1"/>
    <n v="7"/>
    <s v="NaN"/>
    <n v="6.2E-2"/>
    <s v="NaN"/>
    <s v="NaN"/>
    <n v="0"/>
    <n v="7.3999999999999996E-2"/>
    <s v="NaN"/>
    <s v="NaN"/>
    <s v="NaN"/>
    <s v="NaN"/>
    <s v="Scale-up"/>
    <s v="NaN"/>
    <s v="NaN"/>
    <n v="0.94199999999999995"/>
    <s v="NaN"/>
    <s v="NaN"/>
    <d v="2025-06-16T20:24:28"/>
    <x v="0"/>
  </r>
  <r>
    <x v="473"/>
    <x v="0"/>
    <n v="1189"/>
    <x v="601"/>
    <x v="540"/>
    <n v="134"/>
    <n v="134"/>
    <n v="33"/>
    <n v="101"/>
    <n v="54"/>
    <n v="80"/>
    <n v="74"/>
    <n v="6"/>
    <n v="0.08"/>
    <n v="7.8E-2"/>
    <n v="4.9000000000000002E-2"/>
    <n v="0.114"/>
    <n v="0.109"/>
    <n v="5.0999999999999997E-2"/>
    <n v="1.046"/>
    <n v="0.50600000000000001"/>
    <n v="0.69"/>
    <n v="52.631999999999998"/>
    <s v="Catch-up"/>
    <n v="8.7720000000000002"/>
    <n v="0.72599999999999998"/>
    <n v="0.57599999999999996"/>
    <n v="0.82"/>
    <n v="0.57699999999999996"/>
    <d v="2025-06-16T22:59:42"/>
    <x v="3"/>
  </r>
  <r>
    <x v="150"/>
    <x v="1"/>
    <n v="99"/>
    <x v="602"/>
    <x v="161"/>
    <s v=" "/>
    <s v=" "/>
    <n v="1"/>
    <n v="6"/>
    <n v="1"/>
    <s v="N/A"/>
    <n v="1"/>
    <n v="5"/>
    <s v="NaN"/>
    <n v="3.7999999999999999E-2"/>
    <s v="NaN"/>
    <s v="NaN"/>
    <n v="0"/>
    <n v="4.5999999999999999E-2"/>
    <s v="NaN"/>
    <s v="NaN"/>
    <s v="NaN"/>
    <s v="NaN"/>
    <s v="Catch-up"/>
    <s v="NaN"/>
    <s v="NaN"/>
    <n v="0.89100000000000001"/>
    <s v="NaN"/>
    <s v="NaN"/>
    <d v="2025-06-16T20:24:47"/>
    <x v="0"/>
  </r>
  <r>
    <x v="474"/>
    <x v="1"/>
    <n v="96"/>
    <x v="603"/>
    <x v="541"/>
    <s v=" "/>
    <s v=" "/>
    <n v="1"/>
    <n v="4"/>
    <n v="8"/>
    <s v="N/A"/>
    <n v="2"/>
    <n v="-7"/>
    <s v="NaN"/>
    <n v="2.7E-2"/>
    <n v="7.0999999999999994E-2"/>
    <s v="NaN"/>
    <n v="-4.3999999999999997E-2"/>
    <n v="-0.04"/>
    <s v="NaN"/>
    <s v="NaN"/>
    <s v="NaN"/>
    <s v="NaN"/>
    <s v="Scale-up"/>
    <s v="NaN"/>
    <s v="NaN"/>
    <n v="0.79200000000000004"/>
    <n v="0.57299999999999995"/>
    <s v="NaN"/>
    <d v="2025-06-16T20:25:06"/>
    <x v="0"/>
  </r>
  <r>
    <x v="475"/>
    <x v="1"/>
    <n v="0"/>
    <x v="604"/>
    <x v="542"/>
    <s v=" "/>
    <s v=" "/>
    <n v="2"/>
    <n v="3"/>
    <n v="1"/>
    <s v="N/A"/>
    <n v="2"/>
    <n v="2"/>
    <n v="1"/>
    <s v="NaN"/>
    <s v="NaN"/>
    <n v="1"/>
    <n v="0"/>
    <n v="2.5"/>
    <s v="NaN"/>
    <s v="NaN"/>
    <s v="NaN"/>
    <s v="NaN"/>
    <s v="Scale-up"/>
    <n v="1"/>
    <n v="1"/>
    <s v="NaN"/>
    <s v="NaN"/>
    <n v="1"/>
    <d v="2025-06-16T20:25:25"/>
    <x v="0"/>
  </r>
  <r>
    <x v="476"/>
    <x v="0"/>
    <n v="2204"/>
    <x v="605"/>
    <x v="543"/>
    <n v="2988"/>
    <n v="2988"/>
    <n v="2988"/>
    <n v="0"/>
    <n v="592"/>
    <n v="2396"/>
    <n v="2292"/>
    <n v="104"/>
    <n v="1.6080000000000001"/>
    <n v="0"/>
    <n v="0.38300000000000001"/>
    <n v="1.2789999999999999"/>
    <n v="1.2250000000000001"/>
    <n v="1.244"/>
    <n v="1.044"/>
    <n v="1"/>
    <n v="0.76200000000000001"/>
    <n v="81.313999999999993"/>
    <s v="Catch-up"/>
    <n v="0.78200000000000003"/>
    <n v="0.98"/>
    <n v="0"/>
    <n v="0.88500000000000001"/>
    <n v="0.98699999999999999"/>
    <d v="2025-06-17T01:09:41"/>
    <x v="16"/>
  </r>
  <r>
    <x v="477"/>
    <x v="1"/>
    <n v="36"/>
    <x v="606"/>
    <x v="544"/>
    <s v=" "/>
    <s v=" "/>
    <n v="1"/>
    <n v="3"/>
    <n v="1"/>
    <s v="N/A"/>
    <n v="4"/>
    <n v="-2"/>
    <s v="NaN"/>
    <n v="4.2000000000000003E-2"/>
    <s v="NaN"/>
    <s v="NaN"/>
    <n v="0"/>
    <n v="4.2000000000000003E-2"/>
    <s v="NaN"/>
    <s v="NaN"/>
    <s v="NaN"/>
    <s v="NaN"/>
    <s v="Scale-up"/>
    <s v="NaN"/>
    <s v="NaN"/>
    <n v="0.77"/>
    <s v="NaN"/>
    <s v="NaN"/>
    <d v="2025-06-16T20:25:43"/>
    <x v="0"/>
  </r>
  <r>
    <x v="478"/>
    <x v="0"/>
    <n v="2098"/>
    <x v="607"/>
    <x v="545"/>
    <n v="56"/>
    <n v="56"/>
    <n v="10"/>
    <n v="46"/>
    <n v="6"/>
    <n v="50"/>
    <n v="34"/>
    <n v="16"/>
    <n v="7.0000000000000001E-3"/>
    <n v="2.1999999999999999E-2"/>
    <n v="6.0000000000000001E-3"/>
    <n v="2.4E-2"/>
    <n v="2.3E-2"/>
    <n v="2.4E-2"/>
    <n v="1.0429999999999999"/>
    <n v="0.24099999999999999"/>
    <n v="0.79300000000000004"/>
    <n v="666.66700000000003"/>
    <s v="Catch-up"/>
    <n v="41.667000000000002"/>
    <n v="0.92400000000000004"/>
    <n v="0.97899999999999998"/>
    <n v="0.42899999999999999"/>
    <n v="0.97199999999999998"/>
    <d v="2025-06-16T20:55:01"/>
    <x v="0"/>
  </r>
  <r>
    <x v="479"/>
    <x v="1"/>
    <n v="98"/>
    <x v="608"/>
    <x v="546"/>
    <s v=" "/>
    <s v=" "/>
    <n v="2"/>
    <n v="18"/>
    <n v="5"/>
    <s v="N/A"/>
    <n v="7"/>
    <n v="7"/>
    <n v="0.33300000000000002"/>
    <n v="0.183"/>
    <n v="7.1999999999999995E-2"/>
    <n v="8.7999999999999995E-2"/>
    <n v="0.44400000000000001"/>
    <n v="0.157"/>
    <n v="0.19800000000000001"/>
    <n v="0.64500000000000002"/>
    <n v="0.86"/>
    <n v="2000"/>
    <s v="Scale-up"/>
    <n v="11.364000000000001"/>
    <n v="1"/>
    <n v="0.93700000000000006"/>
    <n v="0.73299999999999998"/>
    <n v="0.88400000000000001"/>
    <d v="2025-06-16T20:26:08"/>
    <x v="0"/>
  </r>
  <r>
    <x v="480"/>
    <x v="0"/>
    <n v="2710"/>
    <x v="609"/>
    <x v="547"/>
    <n v="5090"/>
    <n v="5090"/>
    <n v="2119"/>
    <n v="2971"/>
    <n v="1043"/>
    <n v="4047"/>
    <n v="4047"/>
    <n v="0"/>
    <n v="2.6219999999999999"/>
    <n v="4.4489999999999998"/>
    <n v="1.5329999999999999"/>
    <n v="5.774"/>
    <n v="5.5380000000000003"/>
    <n v="5.4820000000000002"/>
    <n v="1.0429999999999999"/>
    <n v="0.371"/>
    <n v="0.78300000000000003"/>
    <n v="0"/>
    <s v="Plan-up"/>
    <n v="0.17299999999999999"/>
    <n v="0.92400000000000004"/>
    <n v="0.93500000000000005"/>
    <n v="0.97399999999999998"/>
    <n v="0.96099999999999997"/>
    <d v="2025-06-16T21:55:28"/>
    <x v="3"/>
  </r>
  <r>
    <x v="481"/>
    <x v="1"/>
    <n v="99"/>
    <x v="610"/>
    <x v="548"/>
    <s v=" "/>
    <s v=" "/>
    <n v="1"/>
    <n v="2"/>
    <n v="1"/>
    <s v="N/A"/>
    <n v="1"/>
    <n v="0"/>
    <s v="NaN"/>
    <n v="0.01"/>
    <s v="NaN"/>
    <s v="NaN"/>
    <n v="0"/>
    <n v="0.01"/>
    <s v="NaN"/>
    <s v="NaN"/>
    <s v="NaN"/>
    <s v="NaN"/>
    <s v="Scale-up"/>
    <s v="NaN"/>
    <s v="NaN"/>
    <n v="1"/>
    <s v="NaN"/>
    <s v="NaN"/>
    <d v="2025-06-16T20:26:30"/>
    <x v="0"/>
  </r>
  <r>
    <x v="480"/>
    <x v="0"/>
    <n v="2710"/>
    <x v="611"/>
    <x v="549"/>
    <n v="5086"/>
    <n v="5086"/>
    <n v="2116"/>
    <n v="2970"/>
    <n v="1043"/>
    <n v="4043"/>
    <n v="4043"/>
    <n v="0"/>
    <n v="2.621"/>
    <n v="4.4470000000000001"/>
    <n v="1.5329999999999999"/>
    <n v="5.7729999999999997"/>
    <n v="5.5350000000000001"/>
    <n v="5.48"/>
    <n v="1.0429999999999999"/>
    <n v="0.371"/>
    <n v="0.78300000000000003"/>
    <n v="0"/>
    <s v="Plan-up"/>
    <n v="0.17299999999999999"/>
    <n v="0.92400000000000004"/>
    <n v="0.93400000000000005"/>
    <n v="0.97399999999999998"/>
    <n v="0.96"/>
    <d v="2025-06-17T06:50:04"/>
    <x v="10"/>
  </r>
  <r>
    <x v="449"/>
    <x v="1"/>
    <n v="41"/>
    <x v="612"/>
    <x v="510"/>
    <s v=" "/>
    <s v=" "/>
    <n v="1"/>
    <n v="2"/>
    <n v="1"/>
    <s v="N/A"/>
    <n v="1"/>
    <n v="1"/>
    <s v="NaN"/>
    <n v="2.4E-2"/>
    <s v="NaN"/>
    <s v="NaN"/>
    <n v="0"/>
    <n v="3.6999999999999998E-2"/>
    <s v="NaN"/>
    <s v="NaN"/>
    <s v="NaN"/>
    <s v="NaN"/>
    <s v="Catch-up"/>
    <s v="NaN"/>
    <s v="NaN"/>
    <n v="1"/>
    <s v="NaN"/>
    <s v="NaN"/>
    <d v="2025-06-16T20:26:48"/>
    <x v="0"/>
  </r>
  <r>
    <x v="413"/>
    <x v="0"/>
    <n v="1878"/>
    <x v="613"/>
    <x v="467"/>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6T19:48:48"/>
    <x v="1"/>
  </r>
  <r>
    <x v="482"/>
    <x v="1"/>
    <n v="82"/>
    <x v="614"/>
    <x v="550"/>
    <s v=" "/>
    <s v=" "/>
    <n v="1"/>
    <n v="6"/>
    <n v="1"/>
    <s v="N/A"/>
    <n v="2"/>
    <n v="4"/>
    <s v="NaN"/>
    <n v="4.9000000000000002E-2"/>
    <s v="NaN"/>
    <s v="NaN"/>
    <n v="0"/>
    <n v="5.8000000000000003E-2"/>
    <s v="NaN"/>
    <s v="NaN"/>
    <s v="NaN"/>
    <s v="NaN"/>
    <s v="Scale-up"/>
    <s v="NaN"/>
    <s v="NaN"/>
    <n v="0.92200000000000004"/>
    <s v="NaN"/>
    <s v="NaN"/>
    <d v="2025-06-16T20:27:06"/>
    <x v="0"/>
  </r>
  <r>
    <x v="413"/>
    <x v="0"/>
    <n v="1878"/>
    <x v="615"/>
    <x v="551"/>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7T04:00:35"/>
    <x v="2"/>
  </r>
  <r>
    <x v="483"/>
    <x v="1"/>
    <n v="99"/>
    <x v="616"/>
    <x v="552"/>
    <s v=" "/>
    <s v=" "/>
    <n v="11"/>
    <n v="137"/>
    <n v="25"/>
    <s v="N/A"/>
    <n v="44"/>
    <n v="78"/>
    <n v="0.10100000000000001"/>
    <n v="1.355"/>
    <n v="0.28699999999999998"/>
    <n v="0.505"/>
    <n v="1.169"/>
    <n v="1.19"/>
    <n v="0.432"/>
    <n v="6.9000000000000006E-2"/>
    <n v="0.80300000000000005"/>
    <n v="697.03"/>
    <s v="Scale-up"/>
    <n v="1.98"/>
    <n v="0.94599999999999995"/>
    <n v="0.997"/>
    <n v="0.9"/>
    <n v="0.96799999999999997"/>
    <d v="2025-06-16T20:27:31"/>
    <x v="0"/>
  </r>
  <r>
    <x v="62"/>
    <x v="0"/>
    <n v="3465"/>
    <x v="617"/>
    <x v="66"/>
    <n v="451"/>
    <n v="451"/>
    <n v="41"/>
    <n v="410"/>
    <n v="74"/>
    <n v="377"/>
    <n v="365"/>
    <n v="12"/>
    <n v="1.6E-2"/>
    <n v="0.13100000000000001"/>
    <n v="2.5000000000000001E-2"/>
    <n v="0.127"/>
    <n v="0.122"/>
    <n v="0.121"/>
    <n v="1.0409999999999999"/>
    <n v="0.109"/>
    <n v="0.83"/>
    <n v="94.488"/>
    <s v="Catch-up"/>
    <n v="7.8739999999999997"/>
    <n v="0.92400000000000004"/>
    <n v="0.99199999999999999"/>
    <n v="0.96299999999999997"/>
    <n v="0.97599999999999998"/>
    <d v="2025-06-16T18:21:30"/>
    <x v="1"/>
  </r>
  <r>
    <x v="484"/>
    <x v="1"/>
    <n v="99"/>
    <x v="618"/>
    <x v="553"/>
    <s v=" "/>
    <s v=" "/>
    <n v="6"/>
    <n v="78"/>
    <n v="3"/>
    <s v="N/A"/>
    <n v="66"/>
    <n v="14"/>
    <n v="0.08"/>
    <n v="0.67800000000000005"/>
    <n v="2.5999999999999999E-2"/>
    <n v="0.61699999999999999"/>
    <n v="0.73199999999999998"/>
    <n v="0.71699999999999997"/>
    <n v="0.84299999999999997"/>
    <n v="0.106"/>
    <n v="0.96599999999999997"/>
    <n v="1246.3530000000001"/>
    <s v="Scale-up"/>
    <n v="1.621"/>
    <n v="0.89700000000000002"/>
    <n v="0.97899999999999998"/>
    <n v="0.90900000000000003"/>
    <n v="0.98099999999999998"/>
    <d v="2025-06-16T20:27:58"/>
    <x v="0"/>
  </r>
  <r>
    <x v="485"/>
    <x v="1"/>
    <n v="99"/>
    <x v="619"/>
    <x v="554"/>
    <s v=" "/>
    <s v=" "/>
    <n v="5"/>
    <n v="211"/>
    <n v="40"/>
    <s v="N/A"/>
    <n v="96"/>
    <n v="79"/>
    <n v="4.7E-2"/>
    <n v="2.1230000000000002"/>
    <n v="0.34100000000000003"/>
    <n v="0.95399999999999996"/>
    <s v="1.8290000000000004"/>
    <n v="1.861"/>
    <n v="0.52200000000000002"/>
    <n v="2.1999999999999999E-2"/>
    <n v="0.84299999999999997"/>
    <n v="1206.499"/>
    <s v="Scale-up"/>
    <n v="1.048"/>
    <n v="0.84199999999999997"/>
    <n v="0.99099999999999999"/>
    <n v="0.89400000000000002"/>
    <n v="0.98099999999999998"/>
    <d v="2025-06-16T20:28:25"/>
    <x v="0"/>
  </r>
  <r>
    <x v="486"/>
    <x v="1"/>
    <n v="92"/>
    <x v="620"/>
    <x v="555"/>
    <s v=" "/>
    <s v=" "/>
    <n v="1"/>
    <n v="3"/>
    <n v="1"/>
    <s v="N/A"/>
    <n v="2"/>
    <n v="0"/>
    <s v="NaN"/>
    <n v="2.1000000000000001E-2"/>
    <s v="NaN"/>
    <n v="0.02"/>
    <n v="0"/>
    <n v="2.1000000000000001E-2"/>
    <s v="NaN"/>
    <s v="NaN"/>
    <s v="NaN"/>
    <s v="NaN"/>
    <s v="Scale-up"/>
    <n v="50"/>
    <s v="NaN"/>
    <n v="0.997"/>
    <s v="NaN"/>
    <n v="1"/>
    <d v="2025-06-16T20:28:45"/>
    <x v="0"/>
  </r>
  <r>
    <x v="487"/>
    <x v="1"/>
    <n v="0"/>
    <x v="621"/>
    <x v="556"/>
    <s v=" "/>
    <s v=" "/>
    <n v="1"/>
    <n v="1"/>
    <n v="1"/>
    <s v="N/A"/>
    <n v="2"/>
    <n v="0"/>
    <s v="NaN"/>
    <s v="NaN"/>
    <n v="0"/>
    <s v="NaN"/>
    <n v="0"/>
    <s v="NaN"/>
    <s v="NaN"/>
    <s v="NaN"/>
    <s v="NaN"/>
    <s v="NaN"/>
    <s v="Scale-up"/>
    <s v="NaN"/>
    <s v="NaN"/>
    <s v="NaN"/>
    <n v="0"/>
    <s v="NaN"/>
    <d v="2025-06-16T20:29:02"/>
    <x v="0"/>
  </r>
  <r>
    <x v="488"/>
    <x v="1"/>
    <n v="98"/>
    <x v="622"/>
    <x v="557"/>
    <s v=" "/>
    <s v=" "/>
    <n v="7"/>
    <n v="22"/>
    <n v="10"/>
    <s v="N/A"/>
    <n v="19"/>
    <n v="1"/>
    <n v="5.8999999999999997E-2"/>
    <n v="0.23799999999999999"/>
    <n v="0.10100000000000001"/>
    <n v="0.216"/>
    <s v="0.19599999999999998"/>
    <n v="0.16900000000000001"/>
    <n v="1.1020000000000001"/>
    <n v="0.19900000000000001"/>
    <n v="0.66"/>
    <n v="675.92600000000004"/>
    <s v="Catch-up"/>
    <n v="4.63"/>
    <n v="0.84899999999999998"/>
    <n v="0.86499999999999999"/>
    <n v="0.65"/>
    <n v="0.504"/>
    <d v="2025-06-16T20:29:27"/>
    <x v="0"/>
  </r>
  <r>
    <x v="489"/>
    <x v="0"/>
    <n v="1423"/>
    <x v="623"/>
    <x v="558"/>
    <n v="191"/>
    <n v="191"/>
    <n v="139"/>
    <n v="52"/>
    <n v="33"/>
    <n v="158"/>
    <n v="150"/>
    <n v="8"/>
    <n v="0.16200000000000001"/>
    <n v="7.5999999999999998E-2"/>
    <n v="4.5999999999999999E-2"/>
    <n v="0.19900000000000001"/>
    <n v="0.192"/>
    <n v="0.19700000000000001"/>
    <n v="1.036"/>
    <n v="0.68100000000000005"/>
    <n v="0.80700000000000005"/>
    <n v="40.201000000000001"/>
    <s v="Catch-up"/>
    <n v="5.0250000000000004"/>
    <n v="0.90500000000000003"/>
    <n v="0.95699999999999996"/>
    <n v="0.89700000000000002"/>
    <n v="0.92900000000000005"/>
    <d v="2025-06-17T05:47:58"/>
    <x v="10"/>
  </r>
  <r>
    <x v="99"/>
    <x v="1"/>
    <n v="68"/>
    <x v="624"/>
    <x v="559"/>
    <s v=" "/>
    <s v=" "/>
    <n v="2"/>
    <n v="3"/>
    <n v="1"/>
    <s v="N/A"/>
    <n v="1"/>
    <n v="3"/>
    <n v="4.4999999999999998E-2"/>
    <n v="0.03"/>
    <s v="NaN"/>
    <s v="NaN"/>
    <n v="7.4999999999999997E-2"/>
    <n v="5.3999999999999999E-2"/>
    <s v="NaN"/>
    <s v="NaN"/>
    <s v="NaN"/>
    <s v="NaN"/>
    <s v="Scale-up"/>
    <s v="NaN"/>
    <n v="1"/>
    <n v="0.91800000000000004"/>
    <s v="NaN"/>
    <s v="NaN"/>
    <d v="2025-06-16T20:29:46"/>
    <x v="0"/>
  </r>
  <r>
    <x v="490"/>
    <x v="0"/>
    <n v="3002"/>
    <x v="625"/>
    <x v="560"/>
    <n v="2681"/>
    <n v="2681"/>
    <n v="9"/>
    <n v="2672"/>
    <n v="544"/>
    <n v="2137"/>
    <n v="1956"/>
    <n v="181"/>
    <n v="4.0000000000000001E-3"/>
    <n v="0.97"/>
    <n v="0.253"/>
    <n v="0.747"/>
    <n v="0.72099999999999997"/>
    <n v="0.72399999999999998"/>
    <n v="1.036"/>
    <n v="4.0000000000000001E-3"/>
    <n v="0.74"/>
    <n v="242.303"/>
    <s v="Catch-up"/>
    <n v="1.339"/>
    <n v="0.93700000000000006"/>
    <n v="0.92700000000000005"/>
    <n v="0.96299999999999997"/>
    <n v="0.89700000000000002"/>
    <d v="2025-06-17T01:31:54"/>
    <x v="2"/>
  </r>
  <r>
    <x v="491"/>
    <x v="1"/>
    <n v="0"/>
    <x v="626"/>
    <x v="561"/>
    <s v=" "/>
    <s v=" "/>
    <n v="1"/>
    <n v="1"/>
    <n v="1"/>
    <s v="N/A"/>
    <n v="1"/>
    <n v="0"/>
    <s v="NaN"/>
    <s v="NaN"/>
    <s v="NaN"/>
    <s v="NaN"/>
    <n v="0"/>
    <s v="NaN"/>
    <s v="NaN"/>
    <s v="NaN"/>
    <s v="NaN"/>
    <s v="NaN"/>
    <s v="Scale-up"/>
    <s v="NaN"/>
    <s v="NaN"/>
    <s v="NaN"/>
    <s v="NaN"/>
    <s v="NaN"/>
    <d v="2025-06-16T20:30:07"/>
    <x v="0"/>
  </r>
  <r>
    <x v="418"/>
    <x v="0"/>
    <n v="2967"/>
    <x v="627"/>
    <x v="526"/>
    <n v="455"/>
    <n v="455"/>
    <n v="60"/>
    <n v="395"/>
    <n v="78"/>
    <n v="377"/>
    <n v="363"/>
    <n v="14"/>
    <n v="2.1999999999999999E-2"/>
    <n v="0.154"/>
    <n v="3.2000000000000001E-2"/>
    <n v="0.14899999999999999"/>
    <n v="0.14399999999999999"/>
    <n v="0.14699999999999999"/>
    <n v="1.0349999999999999"/>
    <n v="0.125"/>
    <n v="0.81799999999999995"/>
    <n v="93.96"/>
    <s v="Catch-up"/>
    <n v="6.7110000000000003"/>
    <n v="0.96"/>
    <n v="0.98699999999999999"/>
    <n v="0.97899999999999998"/>
    <n v="0.97099999999999997"/>
    <d v="2025-06-16T20:01:58"/>
    <x v="1"/>
  </r>
  <r>
    <x v="492"/>
    <x v="1"/>
    <n v="49"/>
    <x v="628"/>
    <x v="562"/>
    <s v=" "/>
    <s v=" "/>
    <n v="1"/>
    <n v="10"/>
    <n v="1"/>
    <s v="N/A"/>
    <n v="3"/>
    <n v="6"/>
    <s v="NaN"/>
    <n v="0.35199999999999998"/>
    <s v="NaN"/>
    <s v="NaN"/>
    <n v="0"/>
    <n v="0.2"/>
    <s v="NaN"/>
    <s v="NaN"/>
    <s v="NaN"/>
    <s v="NaN"/>
    <s v="Scale-up"/>
    <s v="NaN"/>
    <s v="NaN"/>
    <n v="0.85099999999999998"/>
    <s v="NaN"/>
    <s v="NaN"/>
    <d v="2025-06-16T20:30:28"/>
    <x v="0"/>
  </r>
  <r>
    <x v="493"/>
    <x v="0"/>
    <n v="3537"/>
    <x v="629"/>
    <x v="563"/>
    <n v="673"/>
    <n v="673"/>
    <n v="95"/>
    <n v="578"/>
    <n v="230"/>
    <n v="443"/>
    <n v="400"/>
    <n v="43"/>
    <n v="5.6000000000000001E-2"/>
    <n v="0.315"/>
    <n v="0.17"/>
    <n v="0.20799999999999999"/>
    <n v="0.20100000000000001"/>
    <n v="0.23100000000000001"/>
    <n v="1.0349999999999999"/>
    <n v="0.151"/>
    <n v="0.54200000000000004"/>
    <n v="206.73099999999999"/>
    <s v="Catch-up"/>
    <n v="4.8079999999999998"/>
    <n v="0.94299999999999995"/>
    <n v="0.86199999999999999"/>
    <n v="0.83199999999999996"/>
    <n v="0.92500000000000004"/>
    <d v="2025-06-16T21:23:01"/>
    <x v="0"/>
  </r>
  <r>
    <x v="494"/>
    <x v="1"/>
    <n v="96"/>
    <x v="630"/>
    <x v="564"/>
    <s v=" "/>
    <s v=" "/>
    <n v="2"/>
    <n v="16"/>
    <n v="2"/>
    <s v="N/A"/>
    <n v="16"/>
    <n v="-1"/>
    <n v="0.33300000000000002"/>
    <n v="0.627"/>
    <n v="1.4E-2"/>
    <n v="1.3759999999999999"/>
    <n v="0.94599999999999995"/>
    <n v="0.16"/>
    <n v="1.4550000000000001"/>
    <n v="0.34699999999999998"/>
    <n v="0.98499999999999999"/>
    <n v="98.837000000000003"/>
    <s v="Catch-up"/>
    <n v="0.72699999999999998"/>
    <n v="1"/>
    <n v="0.88600000000000001"/>
    <n v="1"/>
    <n v="0.86799999999999999"/>
    <d v="2025-06-16T20:30:52"/>
    <x v="0"/>
  </r>
  <r>
    <x v="495"/>
    <x v="0"/>
    <n v="2765"/>
    <x v="631"/>
    <x v="565"/>
    <n v="113"/>
    <n v="113"/>
    <n v="14"/>
    <n v="99"/>
    <n v="32"/>
    <n v="81"/>
    <n v="67"/>
    <n v="14"/>
    <n v="5.0000000000000001E-3"/>
    <n v="4.1000000000000002E-2"/>
    <n v="1.7000000000000001E-2"/>
    <n v="0.03"/>
    <n v="2.9000000000000001E-2"/>
    <n v="3.1E-2"/>
    <n v="1.034"/>
    <n v="0.109"/>
    <n v="0.63"/>
    <n v="466.66699999999997"/>
    <s v="Catch-up"/>
    <n v="33.332999999999998"/>
    <n v="0.84199999999999997"/>
    <n v="0.94099999999999995"/>
    <n v="0.94399999999999995"/>
    <n v="0.94399999999999995"/>
    <d v="2025-06-16T21:07:58"/>
    <x v="0"/>
  </r>
  <r>
    <x v="496"/>
    <x v="1"/>
    <n v="98"/>
    <x v="632"/>
    <x v="566"/>
    <s v=" "/>
    <s v=" "/>
    <n v="87"/>
    <n v="93"/>
    <n v="9"/>
    <s v="N/A"/>
    <n v="150"/>
    <n v="20"/>
    <n v="1.0589999999999999"/>
    <n v="0.93100000000000005"/>
    <n v="0.14299999999999999"/>
    <n v="1.6779999999999999"/>
    <n v="1.847"/>
    <n v="1.8740000000000001"/>
    <n v="0.90900000000000003"/>
    <n v="0.53200000000000003"/>
    <n v="0.92800000000000005"/>
    <n v="316.44799999999998"/>
    <s v="Scale-up"/>
    <n v="0.59599999999999997"/>
    <n v="0.91600000000000004"/>
    <n v="0.98299999999999998"/>
    <n v="0.94"/>
    <n v="0.89800000000000002"/>
    <d v="2025-06-16T20:31:18"/>
    <x v="0"/>
  </r>
  <r>
    <x v="497"/>
    <x v="0"/>
    <n v="2929"/>
    <x v="633"/>
    <x v="567"/>
    <n v="226"/>
    <n v="226"/>
    <n v="86"/>
    <n v="140"/>
    <n v="23"/>
    <n v="203"/>
    <n v="196"/>
    <n v="7"/>
    <n v="3.5000000000000003E-2"/>
    <n v="6.0999999999999999E-2"/>
    <n v="8.9999999999999993E-3"/>
    <n v="0.09"/>
    <n v="8.6999999999999994E-2"/>
    <n v="8.7999999999999995E-2"/>
    <n v="1.034"/>
    <n v="0.36499999999999999"/>
    <n v="0.90600000000000003"/>
    <n v="77.778000000000006"/>
    <s v="Catch-up"/>
    <n v="11.111000000000001"/>
    <n v="0.92500000000000004"/>
    <n v="0.91200000000000003"/>
    <n v="0.88300000000000001"/>
    <n v="0.86"/>
    <d v="2025-06-16T21:27:55"/>
    <x v="0"/>
  </r>
  <r>
    <x v="498"/>
    <x v="1"/>
    <n v="87"/>
    <x v="634"/>
    <x v="568"/>
    <s v=" "/>
    <s v=" "/>
    <n v="2"/>
    <n v="11"/>
    <n v="1"/>
    <s v="N/A"/>
    <n v="1"/>
    <n v="11"/>
    <n v="1.7999999999999999E-2"/>
    <n v="9.8000000000000004E-2"/>
    <s v="NaN"/>
    <s v="NaN"/>
    <n v="0.11600000000000001"/>
    <n v="0.105"/>
    <s v="NaN"/>
    <s v="NaN"/>
    <s v="NaN"/>
    <s v="NaN"/>
    <s v="Scale-up"/>
    <s v="NaN"/>
    <n v="1"/>
    <n v="0.95799999999999996"/>
    <s v="NaN"/>
    <s v="NaN"/>
    <d v="2025-06-16T20:31:38"/>
    <x v="0"/>
  </r>
  <r>
    <x v="463"/>
    <x v="0"/>
    <n v="4627"/>
    <x v="635"/>
    <x v="569"/>
    <n v="7036"/>
    <n v="7036"/>
    <n v="2734"/>
    <n v="4302"/>
    <n v="2545"/>
    <n v="4491"/>
    <n v="4214"/>
    <n v="277"/>
    <n v="1.01"/>
    <n v="1.327"/>
    <n v="0.73699999999999999"/>
    <n v="1.6539999999999999"/>
    <n v="1.6"/>
    <n v="1.6559999999999999"/>
    <n v="1.034"/>
    <n v="0.432"/>
    <n v="0.68500000000000005"/>
    <n v="167.47300000000001"/>
    <s v="Catch-up"/>
    <n v="0.60499999999999998"/>
    <n v="0.95499999999999996"/>
    <n v="0.99099999999999999"/>
    <n v="0.92"/>
    <n v="0.98799999999999999"/>
    <d v="2025-06-16T22:40:34"/>
    <x v="3"/>
  </r>
  <r>
    <x v="499"/>
    <x v="1"/>
    <n v="99"/>
    <x v="636"/>
    <x v="570"/>
    <s v=" "/>
    <s v=" "/>
    <n v="50"/>
    <n v="210"/>
    <n v="14"/>
    <s v="N/A"/>
    <n v="167"/>
    <n v="78"/>
    <n v="0.48599999999999999"/>
    <n v="2.08"/>
    <n v="0.152"/>
    <n v="1.3819999999999999"/>
    <s v="2.4139999999999997"/>
    <n v="2.4279999999999999"/>
    <n v="0.57199999999999995"/>
    <n v="0.189"/>
    <n v="0.94099999999999995"/>
    <n v="427.64100000000002"/>
    <s v="Scale-up"/>
    <n v="0.72399999999999998"/>
    <n v="0.95399999999999996"/>
    <n v="0.99099999999999999"/>
    <n v="0.89400000000000002"/>
    <n v="0.96399999999999997"/>
    <d v="2025-06-16T20:32:05"/>
    <x v="0"/>
  </r>
  <r>
    <x v="500"/>
    <x v="0"/>
    <n v="4087"/>
    <x v="637"/>
    <x v="571"/>
    <n v="529"/>
    <n v="529"/>
    <n v="437"/>
    <n v="92"/>
    <n v="118"/>
    <n v="411"/>
    <n v="400"/>
    <n v="11"/>
    <n v="0.159"/>
    <n v="3.1E-2"/>
    <n v="4.3999999999999997E-2"/>
    <n v="0.151"/>
    <n v="0.14599999999999999"/>
    <n v="0.14099999999999999"/>
    <n v="1.034"/>
    <n v="0.83699999999999997"/>
    <n v="0.76800000000000002"/>
    <n v="72.847999999999999"/>
    <s v="Catch-up"/>
    <n v="6.6230000000000002"/>
    <n v="0.97099999999999997"/>
    <n v="0.98199999999999998"/>
    <n v="0.97599999999999998"/>
    <n v="0.99"/>
    <d v="2025-06-16T22:44:26"/>
    <x v="3"/>
  </r>
  <r>
    <x v="501"/>
    <x v="1"/>
    <n v="96"/>
    <x v="638"/>
    <x v="572"/>
    <s v=" "/>
    <s v=" "/>
    <n v="8"/>
    <n v="12"/>
    <n v="1"/>
    <s v="N/A"/>
    <n v="20"/>
    <n v="-1"/>
    <n v="6.8000000000000005E-2"/>
    <n v="0.126"/>
    <s v="NaN"/>
    <n v="0.153"/>
    <n v="0.19400000000000001"/>
    <n v="0.16300000000000001"/>
    <s v="NaN"/>
    <s v="NaN"/>
    <s v="NaN"/>
    <s v="NaN"/>
    <s v="Scale-up"/>
    <n v="6.5359999999999996"/>
    <n v="0.93"/>
    <n v="0.74"/>
    <s v="NaN"/>
    <n v="0.93100000000000005"/>
    <d v="2025-06-16T20:32:24"/>
    <x v="0"/>
  </r>
  <r>
    <x v="279"/>
    <x v="0"/>
    <n v="5648"/>
    <x v="639"/>
    <x v="573"/>
    <n v="210"/>
    <n v="210"/>
    <n v="11"/>
    <n v="199"/>
    <n v="53"/>
    <n v="157"/>
    <n v="157"/>
    <n v="0"/>
    <n v="2E-3"/>
    <n v="3.6999999999999998E-2"/>
    <n v="0.01"/>
    <n v="0.03"/>
    <n v="2.9000000000000001E-2"/>
    <n v="2.9000000000000001E-2"/>
    <n v="1.034"/>
    <n v="5.0999999999999997E-2"/>
    <n v="0.74399999999999999"/>
    <n v="0"/>
    <s v="Plan-up"/>
    <n v="33.332999999999998"/>
    <n v="0.90700000000000003"/>
    <n v="0.98899999999999999"/>
    <n v="0.97699999999999998"/>
    <n v="0.97499999999999998"/>
    <d v="2025-06-17T03:00:04"/>
    <x v="2"/>
  </r>
  <r>
    <x v="502"/>
    <x v="1"/>
    <n v="96"/>
    <x v="640"/>
    <x v="574"/>
    <s v=" "/>
    <s v=" "/>
    <n v="1"/>
    <n v="18"/>
    <n v="2"/>
    <s v="N/A"/>
    <n v="27"/>
    <n v="-11"/>
    <s v="NaN"/>
    <n v="0.21299999999999999"/>
    <n v="0.125"/>
    <n v="0.29199999999999998"/>
    <n v="8.7999999999999995E-2"/>
    <n v="0.191"/>
    <s v="NaN"/>
    <s v="NaN"/>
    <s v="NaN"/>
    <s v="NaN"/>
    <s v="Scale-up"/>
    <n v="3.4249999999999998"/>
    <s v="NaN"/>
    <n v="0.95399999999999996"/>
    <n v="1"/>
    <n v="0.85599999999999998"/>
    <d v="2025-06-16T20:32:45"/>
    <x v="0"/>
  </r>
  <r>
    <x v="310"/>
    <x v="0"/>
    <n v="3902"/>
    <x v="641"/>
    <x v="348"/>
    <n v="405"/>
    <n v="405"/>
    <n v="92"/>
    <n v="313"/>
    <n v="65"/>
    <n v="340"/>
    <n v="283"/>
    <n v="57"/>
    <n v="0.03"/>
    <n v="8.1000000000000003E-2"/>
    <n v="0.02"/>
    <n v="9.4E-2"/>
    <n v="9.0999999999999998E-2"/>
    <n v="8.8999999999999996E-2"/>
    <n v="1.0329999999999999"/>
    <n v="0.27"/>
    <n v="0.82"/>
    <n v="606.38300000000004"/>
    <s v="Catch-up"/>
    <n v="10.638"/>
    <n v="0.97299999999999998"/>
    <n v="0.996"/>
    <n v="0.95"/>
    <n v="0.97699999999999998"/>
    <d v="2025-06-16T19:19:58"/>
    <x v="1"/>
  </r>
  <r>
    <x v="503"/>
    <x v="1"/>
    <n v="0"/>
    <x v="642"/>
    <x v="575"/>
    <s v=" "/>
    <s v=" "/>
    <n v="1"/>
    <n v="1"/>
    <n v="1"/>
    <s v="N/A"/>
    <n v="1"/>
    <n v="0"/>
    <s v="NaN"/>
    <s v="NaN"/>
    <s v="NaN"/>
    <s v="NaN"/>
    <n v="0"/>
    <s v="NaN"/>
    <s v="NaN"/>
    <s v="NaN"/>
    <s v="NaN"/>
    <s v="NaN"/>
    <s v="Scale-up"/>
    <s v="NaN"/>
    <s v="NaN"/>
    <s v="NaN"/>
    <s v="NaN"/>
    <s v="NaN"/>
    <d v="2025-06-16T20:33:03"/>
    <x v="0"/>
  </r>
  <r>
    <x v="321"/>
    <x v="0"/>
    <n v="4165"/>
    <x v="643"/>
    <x v="360"/>
    <n v="352"/>
    <n v="352"/>
    <n v="26"/>
    <n v="326"/>
    <n v="67"/>
    <n v="285"/>
    <n v="274"/>
    <n v="11"/>
    <n v="8.0000000000000002E-3"/>
    <n v="0.104"/>
    <n v="2.1000000000000001E-2"/>
    <n v="9.4E-2"/>
    <n v="9.0999999999999998E-2"/>
    <n v="9.1999999999999998E-2"/>
    <n v="1.0329999999999999"/>
    <n v="7.0999999999999994E-2"/>
    <n v="0.81200000000000006"/>
    <n v="117.021"/>
    <s v="Catch-up"/>
    <n v="10.638"/>
    <n v="0.89800000000000002"/>
    <n v="0.96"/>
    <n v="0.95899999999999996"/>
    <n v="0.96399999999999997"/>
    <d v="2025-06-16T19:21:53"/>
    <x v="1"/>
  </r>
  <r>
    <x v="504"/>
    <x v="1"/>
    <n v="99"/>
    <x v="644"/>
    <x v="576"/>
    <s v=" "/>
    <s v=" "/>
    <n v="7"/>
    <n v="51"/>
    <n v="25"/>
    <s v="N/A"/>
    <n v="49"/>
    <n v="-17"/>
    <n v="5.1999999999999998E-2"/>
    <n v="0.496"/>
    <n v="0.22800000000000001"/>
    <n v="0.41799999999999998"/>
    <s v="0.32000000000000006"/>
    <n v="0.32900000000000001"/>
    <n v="1.306"/>
    <n v="9.5000000000000001E-2"/>
    <n v="0.58399999999999996"/>
    <n v="782.29700000000003"/>
    <s v="Catch-up"/>
    <n v="2.3919999999999999"/>
    <n v="0.86899999999999999"/>
    <n v="0.98"/>
    <n v="0.754"/>
    <n v="0.92200000000000004"/>
    <d v="2025-06-16T20:33:29"/>
    <x v="0"/>
  </r>
  <r>
    <x v="299"/>
    <x v="0"/>
    <n v="2882"/>
    <x v="645"/>
    <x v="334"/>
    <n v="348"/>
    <n v="348"/>
    <n v="47"/>
    <n v="301"/>
    <n v="97"/>
    <n v="251"/>
    <n v="215"/>
    <n v="36"/>
    <n v="0.02"/>
    <n v="0.11700000000000001"/>
    <n v="4.2000000000000003E-2"/>
    <n v="9.8000000000000004E-2"/>
    <n v="9.5000000000000001E-2"/>
    <n v="9.4E-2"/>
    <n v="1.032"/>
    <n v="0.14599999999999999"/>
    <n v="0.69299999999999995"/>
    <n v="367.34699999999998"/>
    <s v="Catch-up"/>
    <n v="10.204000000000001"/>
    <n v="0.96"/>
    <n v="0.96599999999999997"/>
    <n v="0.88800000000000001"/>
    <n v="0.93600000000000005"/>
    <d v="2025-06-16T19:17:24"/>
    <x v="1"/>
  </r>
  <r>
    <x v="505"/>
    <x v="1"/>
    <n v="0"/>
    <x v="646"/>
    <x v="577"/>
    <s v=" "/>
    <s v=" "/>
    <n v="1"/>
    <n v="1"/>
    <n v="1"/>
    <s v="N/A"/>
    <n v="1"/>
    <n v="0"/>
    <s v="NaN"/>
    <s v="NaN"/>
    <s v="NaN"/>
    <s v="NaN"/>
    <n v="0"/>
    <s v="NaN"/>
    <s v="NaN"/>
    <s v="NaN"/>
    <s v="NaN"/>
    <s v="NaN"/>
    <s v="Scale-up"/>
    <s v="NaN"/>
    <s v="NaN"/>
    <s v="NaN"/>
    <s v="NaN"/>
    <s v="NaN"/>
    <d v="2025-06-16T20:33:47"/>
    <x v="0"/>
  </r>
  <r>
    <x v="506"/>
    <x v="1"/>
    <n v="0"/>
    <x v="647"/>
    <x v="578"/>
    <s v=" "/>
    <s v=" "/>
    <n v="1"/>
    <n v="1"/>
    <n v="1"/>
    <s v="N/A"/>
    <n v="1"/>
    <n v="0"/>
    <s v="NaN"/>
    <s v="NaN"/>
    <s v="NaN"/>
    <s v="NaN"/>
    <n v="0"/>
    <s v="NaN"/>
    <s v="NaN"/>
    <s v="NaN"/>
    <s v="NaN"/>
    <s v="NaN"/>
    <s v="Scale-up"/>
    <s v="NaN"/>
    <s v="NaN"/>
    <s v="NaN"/>
    <s v="NaN"/>
    <s v="NaN"/>
    <d v="2025-06-16T20:34:06"/>
    <x v="0"/>
  </r>
  <r>
    <x v="507"/>
    <x v="1"/>
    <n v="95"/>
    <x v="648"/>
    <x v="579"/>
    <s v=" "/>
    <s v=" "/>
    <n v="1"/>
    <n v="5"/>
    <n v="1"/>
    <s v="N/A"/>
    <n v="4"/>
    <n v="3"/>
    <s v="NaN"/>
    <n v="3.9E-2"/>
    <s v="NaN"/>
    <n v="5.0999999999999997E-2"/>
    <n v="0"/>
    <n v="5.1999999999999998E-2"/>
    <s v="NaN"/>
    <s v="NaN"/>
    <s v="NaN"/>
    <s v="NaN"/>
    <s v="Scale-up"/>
    <n v="19.608000000000001"/>
    <s v="NaN"/>
    <n v="0.78600000000000003"/>
    <s v="NaN"/>
    <n v="0.84699999999999998"/>
    <d v="2025-06-16T20:34:32"/>
    <x v="0"/>
  </r>
  <r>
    <x v="14"/>
    <x v="0"/>
    <n v="2716"/>
    <x v="649"/>
    <x v="580"/>
    <n v="427"/>
    <n v="427"/>
    <n v="66"/>
    <n v="361"/>
    <n v="42"/>
    <n v="385"/>
    <n v="311"/>
    <n v="74"/>
    <n v="2.5000000000000001E-2"/>
    <n v="0.14599999999999999"/>
    <n v="1.6E-2"/>
    <n v="0.16"/>
    <n v="0.155"/>
    <n v="0.152"/>
    <n v="1.032"/>
    <n v="0.14599999999999999"/>
    <n v="0.90600000000000003"/>
    <n v="462.5"/>
    <s v="Catch-up"/>
    <n v="6.25"/>
    <n v="0.63900000000000001"/>
    <n v="0.72"/>
    <n v="0.64300000000000002"/>
    <n v="0.64600000000000002"/>
    <d v="2025-06-17T01:20:29"/>
    <x v="2"/>
  </r>
  <r>
    <x v="508"/>
    <x v="1"/>
    <n v="94"/>
    <x v="650"/>
    <x v="581"/>
    <s v=" "/>
    <s v=" "/>
    <n v="3"/>
    <n v="6"/>
    <n v="1"/>
    <s v="N/A"/>
    <n v="3"/>
    <n v="5"/>
    <n v="3.7999999999999999E-2"/>
    <n v="5.3999999999999999E-2"/>
    <s v="NaN"/>
    <n v="3.7999999999999999E-2"/>
    <n v="9.1999999999999998E-2"/>
    <n v="8.2000000000000003E-2"/>
    <s v="NaN"/>
    <s v="NaN"/>
    <s v="NaN"/>
    <s v="NaN"/>
    <s v="Scale-up"/>
    <n v="26.315999999999999"/>
    <n v="0.999"/>
    <n v="0.94799999999999995"/>
    <s v="NaN"/>
    <n v="0.80300000000000005"/>
    <d v="2025-06-16T20:34:52"/>
    <x v="0"/>
  </r>
  <r>
    <x v="509"/>
    <x v="0"/>
    <n v="2769"/>
    <x v="651"/>
    <x v="582"/>
    <n v="78"/>
    <n v="78"/>
    <n v="13"/>
    <n v="65"/>
    <n v="4"/>
    <n v="74"/>
    <n v="65"/>
    <n v="9"/>
    <n v="5.0000000000000001E-3"/>
    <n v="2.9000000000000001E-2"/>
    <n v="2E-3"/>
    <n v="3.3000000000000002E-2"/>
    <n v="3.2000000000000001E-2"/>
    <n v="3.2000000000000001E-2"/>
    <n v="1.0309999999999999"/>
    <n v="0.14699999999999999"/>
    <n v="0.94099999999999995"/>
    <n v="272.72699999999998"/>
    <s v="Catch-up"/>
    <n v="30.303000000000001"/>
    <n v="0.94199999999999995"/>
    <n v="0.96699999999999997"/>
    <n v="0.98299999999999998"/>
    <n v="0.96799999999999997"/>
    <d v="2025-06-16T21:36:19"/>
    <x v="0"/>
  </r>
  <r>
    <x v="510"/>
    <x v="1"/>
    <n v="99"/>
    <x v="652"/>
    <x v="583"/>
    <s v=" "/>
    <s v=" "/>
    <n v="3"/>
    <n v="9"/>
    <n v="3"/>
    <s v="N/A"/>
    <n v="10"/>
    <n v="-2"/>
    <n v="0.04"/>
    <n v="0.08"/>
    <s v="NaN"/>
    <n v="0.17299999999999999"/>
    <n v="0.12"/>
    <n v="6.6000000000000003E-2"/>
    <s v="NaN"/>
    <s v="NaN"/>
    <s v="NaN"/>
    <s v="NaN"/>
    <s v="Scale-up"/>
    <n v="5.78"/>
    <n v="0.995"/>
    <n v="0.92600000000000005"/>
    <s v="NaN"/>
    <n v="0.74399999999999999"/>
    <d v="2025-06-16T20:35:12"/>
    <x v="0"/>
  </r>
  <r>
    <x v="511"/>
    <x v="0"/>
    <n v="5736"/>
    <x v="653"/>
    <x v="584"/>
    <n v="328"/>
    <n v="328"/>
    <n v="29"/>
    <n v="299"/>
    <n v="34"/>
    <n v="294"/>
    <n v="293"/>
    <n v="1"/>
    <n v="6.0000000000000001E-3"/>
    <n v="6.8000000000000005E-2"/>
    <n v="7.0000000000000001E-3"/>
    <n v="6.9000000000000006E-2"/>
    <n v="6.7000000000000004E-2"/>
    <n v="6.4000000000000001E-2"/>
    <n v="1.03"/>
    <n v="8.1000000000000003E-2"/>
    <n v="0.90500000000000003"/>
    <n v="14.493"/>
    <s v="Plan-up"/>
    <n v="14.493"/>
    <n v="0.91900000000000004"/>
    <n v="0.93600000000000005"/>
    <n v="0.93200000000000005"/>
    <n v="0.87"/>
    <d v="2025-06-17T01:29:59"/>
    <x v="2"/>
  </r>
  <r>
    <x v="512"/>
    <x v="1"/>
    <n v="90"/>
    <x v="654"/>
    <x v="585"/>
    <s v=" "/>
    <s v=" "/>
    <n v="1"/>
    <n v="5"/>
    <n v="4"/>
    <s v="N/A"/>
    <n v="10"/>
    <n v="-8"/>
    <s v="NaN"/>
    <n v="0.04"/>
    <n v="8.8999999999999996E-2"/>
    <n v="8.6999999999999994E-2"/>
    <n v="-4.8999999999999898E-2"/>
    <n v="2.5000000000000001E-2"/>
    <s v="NaN"/>
    <s v="NaN"/>
    <s v="NaN"/>
    <s v="NaN"/>
    <s v="Scale-up"/>
    <n v="11.494"/>
    <s v="NaN"/>
    <n v="0.76100000000000001"/>
    <n v="0.8"/>
    <n v="0.81699999999999995"/>
    <d v="2025-06-16T20:35:31"/>
    <x v="0"/>
  </r>
  <r>
    <x v="513"/>
    <x v="0"/>
    <n v="491"/>
    <x v="655"/>
    <x v="586"/>
    <n v="182"/>
    <n v="182"/>
    <n v="94"/>
    <n v="88"/>
    <n v="41"/>
    <n v="141"/>
    <n v="141"/>
    <n v="0"/>
    <n v="0.224"/>
    <n v="0.36299999999999999"/>
    <n v="0.10100000000000001"/>
    <n v="0.5"/>
    <n v="0.48599999999999999"/>
    <n v="0.39500000000000002"/>
    <n v="1.0289999999999999"/>
    <n v="0.38200000000000001"/>
    <n v="0.82799999999999996"/>
    <n v="0"/>
    <s v="Plan-up"/>
    <n v="2"/>
    <n v="0.86399999999999999"/>
    <n v="0.79100000000000004"/>
    <n v="0.92600000000000005"/>
    <n v="0.753"/>
    <d v="2025-06-16T22:01:46"/>
    <x v="3"/>
  </r>
  <r>
    <x v="432"/>
    <x v="1"/>
    <n v="0"/>
    <x v="656"/>
    <x v="490"/>
    <s v=" "/>
    <s v=" "/>
    <n v="1"/>
    <n v="1"/>
    <n v="1"/>
    <s v="N/A"/>
    <n v="1"/>
    <n v="1"/>
    <s v="NaN"/>
    <s v="NaN"/>
    <s v="NaN"/>
    <s v="NaN"/>
    <n v="0"/>
    <n v="1"/>
    <s v="NaN"/>
    <s v="NaN"/>
    <s v="NaN"/>
    <s v="NaN"/>
    <s v="Catch-up"/>
    <s v="NaN"/>
    <s v="NaN"/>
    <s v="NaN"/>
    <s v="NaN"/>
    <s v="NaN"/>
    <d v="2025-06-16T20:35:49"/>
    <x v="0"/>
  </r>
  <r>
    <x v="514"/>
    <x v="0"/>
    <n v="1700"/>
    <x v="657"/>
    <x v="587"/>
    <n v="64"/>
    <n v="64"/>
    <n v="50"/>
    <n v="14"/>
    <n v="9"/>
    <n v="55"/>
    <n v="48"/>
    <n v="7"/>
    <n v="2.7E-2"/>
    <n v="1.2999999999999999E-2"/>
    <n v="5.0000000000000001E-3"/>
    <n v="3.5999999999999997E-2"/>
    <n v="3.5000000000000003E-2"/>
    <n v="3.2000000000000001E-2"/>
    <n v="1.0289999999999999"/>
    <n v="0.67500000000000004"/>
    <n v="0.875"/>
    <n v="194.44399999999999"/>
    <s v="Catch-up"/>
    <n v="27.777999999999999"/>
    <n v="0.70399999999999996"/>
    <n v="0.83099999999999996"/>
    <n v="0.91400000000000003"/>
    <n v="0.6"/>
    <d v="2025-06-16T22:26:57"/>
    <x v="3"/>
  </r>
  <r>
    <x v="126"/>
    <x v="1"/>
    <n v="0"/>
    <x v="658"/>
    <x v="135"/>
    <s v=" "/>
    <s v=" "/>
    <n v="1"/>
    <n v="1"/>
    <n v="1"/>
    <s v="N/A"/>
    <n v="1"/>
    <n v="0"/>
    <s v="NaN"/>
    <s v="NaN"/>
    <s v="NaN"/>
    <s v="NaN"/>
    <n v="0"/>
    <s v="NaN"/>
    <s v="NaN"/>
    <s v="NaN"/>
    <s v="NaN"/>
    <s v="NaN"/>
    <s v="Catch-up"/>
    <s v="NaN"/>
    <s v="NaN"/>
    <s v="NaN"/>
    <s v="NaN"/>
    <s v="NaN"/>
    <d v="2025-06-16T20:36:06"/>
    <x v="0"/>
  </r>
  <r>
    <x v="163"/>
    <x v="0"/>
    <n v="6058"/>
    <x v="659"/>
    <x v="588"/>
    <n v="138"/>
    <n v="138"/>
    <n v="27"/>
    <n v="111"/>
    <n v="6"/>
    <n v="132"/>
    <n v="129"/>
    <n v="3"/>
    <n v="0.01"/>
    <n v="2.5000000000000001E-2"/>
    <n v="1E-3"/>
    <n v="3.5000000000000003E-2"/>
    <n v="3.4000000000000002E-2"/>
    <n v="2.9000000000000001E-2"/>
    <n v="1.0289999999999999"/>
    <n v="0.28599999999999998"/>
    <n v="0.97099999999999997"/>
    <n v="85.713999999999999"/>
    <s v="Catch-up"/>
    <n v="28.571000000000002"/>
    <n v="0.95599999999999996"/>
    <n v="0.746"/>
    <n v="0.75800000000000001"/>
    <n v="0.75"/>
    <d v="2025-06-17T01:50:29"/>
    <x v="2"/>
  </r>
  <r>
    <x v="515"/>
    <x v="1"/>
    <n v="98"/>
    <x v="660"/>
    <x v="589"/>
    <s v=" "/>
    <s v=" "/>
    <n v="1"/>
    <n v="15"/>
    <n v="2"/>
    <s v="N/A"/>
    <n v="4"/>
    <n v="8"/>
    <s v="NaN"/>
    <n v="0.121"/>
    <n v="1.7999999999999999E-2"/>
    <n v="3.1E-2"/>
    <n v="0.10299999999999999"/>
    <n v="0.10199999999999999"/>
    <s v="NaN"/>
    <s v="NaN"/>
    <s v="NaN"/>
    <s v="NaN"/>
    <s v="Scale-up"/>
    <n v="32.258000000000003"/>
    <s v="NaN"/>
    <n v="0.96199999999999997"/>
    <n v="1"/>
    <n v="0.879"/>
    <d v="2025-06-16T20:36:26"/>
    <x v="0"/>
  </r>
  <r>
    <x v="476"/>
    <x v="0"/>
    <n v="3562"/>
    <x v="661"/>
    <x v="590"/>
    <n v="5014"/>
    <n v="5014"/>
    <n v="3071"/>
    <n v="1943"/>
    <n v="947"/>
    <n v="4067"/>
    <n v="3918"/>
    <n v="149"/>
    <n v="1.587"/>
    <n v="0.91100000000000003"/>
    <n v="0.56399999999999995"/>
    <n v="1.9890000000000001"/>
    <n v="1.9339999999999999"/>
    <n v="1.9490000000000001"/>
    <n v="1.028"/>
    <n v="0.63500000000000001"/>
    <n v="0.77400000000000002"/>
    <n v="74.912000000000006"/>
    <s v="Catch-up"/>
    <n v="0.503"/>
    <n v="0.98"/>
    <n v="0.95"/>
    <n v="0.90700000000000003"/>
    <n v="0.98199999999999998"/>
    <d v="2025-06-17T06:41:04"/>
    <x v="10"/>
  </r>
  <r>
    <x v="516"/>
    <x v="1"/>
    <n v="62"/>
    <x v="662"/>
    <x v="591"/>
    <s v=" "/>
    <s v=" "/>
    <n v="11"/>
    <n v="26"/>
    <n v="4"/>
    <s v="N/A"/>
    <n v="32"/>
    <n v="0"/>
    <n v="0.255"/>
    <n v="0.50600000000000001"/>
    <n v="6.2E-2"/>
    <n v="0.65300000000000002"/>
    <s v="0.6990000000000001"/>
    <n v="0.623"/>
    <n v="0.93400000000000005"/>
    <n v="0.33500000000000002"/>
    <n v="0.91900000000000004"/>
    <n v="27.565000000000001"/>
    <s v="Start-up"/>
    <n v="1.5309999999999999"/>
    <n v="0.78500000000000003"/>
    <n v="0.83699999999999997"/>
    <n v="0.81499999999999995"/>
    <n v="0.81"/>
    <d v="2025-06-16T20:36:50"/>
    <x v="0"/>
  </r>
  <r>
    <x v="62"/>
    <x v="0"/>
    <n v="6363"/>
    <x v="663"/>
    <x v="592"/>
    <n v="650"/>
    <n v="650"/>
    <n v="62"/>
    <n v="588"/>
    <n v="109"/>
    <n v="541"/>
    <n v="527"/>
    <n v="14"/>
    <n v="1.2999999999999999E-2"/>
    <n v="0.115"/>
    <n v="0.02"/>
    <n v="0.111"/>
    <n v="0.108"/>
    <n v="0.106"/>
    <n v="1.028"/>
    <n v="0.10199999999999999"/>
    <n v="0.84399999999999997"/>
    <n v="126.126"/>
    <s v="Catch-up"/>
    <n v="9.0090000000000003"/>
    <n v="0.94699999999999995"/>
    <n v="0.97599999999999998"/>
    <n v="0.96499999999999997"/>
    <n v="0.96799999999999997"/>
    <d v="2025-06-17T01:18:42"/>
    <x v="2"/>
  </r>
  <r>
    <x v="517"/>
    <x v="1"/>
    <n v="40"/>
    <x v="664"/>
    <x v="593"/>
    <s v=" "/>
    <s v=" "/>
    <n v="9"/>
    <n v="14"/>
    <n v="1"/>
    <s v="N/A"/>
    <n v="23"/>
    <n v="-1"/>
    <n v="0.15"/>
    <n v="0.189"/>
    <s v="NaN"/>
    <n v="0.33800000000000002"/>
    <s v="0.33899999999999997"/>
    <n v="0.33800000000000002"/>
    <s v="NaN"/>
    <s v="NaN"/>
    <s v="NaN"/>
    <s v="NaN"/>
    <s v="Scale-up"/>
    <n v="2.9590000000000001"/>
    <n v="0.3"/>
    <n v="0.24399999999999999"/>
    <s v="NaN"/>
    <n v="0.26600000000000001"/>
    <d v="2025-06-16T20:37:08"/>
    <x v="0"/>
  </r>
  <r>
    <x v="299"/>
    <x v="0"/>
    <n v="5210"/>
    <x v="665"/>
    <x v="594"/>
    <n v="384"/>
    <n v="384"/>
    <n v="48"/>
    <n v="336"/>
    <n v="100"/>
    <n v="284"/>
    <n v="224"/>
    <n v="60"/>
    <n v="1.9E-2"/>
    <n v="9.1999999999999998E-2"/>
    <n v="3.7999999999999999E-2"/>
    <n v="7.4999999999999997E-2"/>
    <n v="7.2999999999999995E-2"/>
    <n v="7.5999999999999998E-2"/>
    <n v="1.0269999999999999"/>
    <n v="0.17100000000000001"/>
    <n v="0.65800000000000003"/>
    <n v="800"/>
    <s v="Catch-up"/>
    <n v="13.333"/>
    <n v="0.93500000000000005"/>
    <n v="0.89400000000000002"/>
    <n v="0.86499999999999999"/>
    <n v="0.82399999999999995"/>
    <d v="2025-06-17T03:03:00"/>
    <x v="2"/>
  </r>
  <r>
    <x v="518"/>
    <x v="1"/>
    <n v="0"/>
    <x v="666"/>
    <x v="595"/>
    <s v=" "/>
    <s v=" "/>
    <n v="1"/>
    <n v="1"/>
    <n v="1"/>
    <s v="N/A"/>
    <n v="1"/>
    <n v="0"/>
    <s v="NaN"/>
    <s v="NaN"/>
    <n v="0"/>
    <s v="NaN"/>
    <n v="0"/>
    <s v="NaN"/>
    <s v="NaN"/>
    <s v="NaN"/>
    <s v="NaN"/>
    <s v="NaN"/>
    <s v="Scale-up"/>
    <s v="NaN"/>
    <s v="NaN"/>
    <s v="NaN"/>
    <n v="0"/>
    <s v="NaN"/>
    <d v="2025-06-16T20:37:25"/>
    <x v="0"/>
  </r>
  <r>
    <x v="143"/>
    <x v="0"/>
    <n v="7103"/>
    <x v="667"/>
    <x v="596"/>
    <n v="294"/>
    <n v="294"/>
    <n v="53"/>
    <n v="241"/>
    <n v="51"/>
    <n v="243"/>
    <n v="206"/>
    <n v="37"/>
    <n v="1.0999999999999999E-2"/>
    <n v="3.5000000000000003E-2"/>
    <n v="8.9999999999999993E-3"/>
    <n v="3.7999999999999999E-2"/>
    <n v="3.6999999999999998E-2"/>
    <n v="3.5999999999999997E-2"/>
    <n v="1.0269999999999999"/>
    <n v="0.23899999999999999"/>
    <n v="0.80400000000000005"/>
    <n v="973.68399999999997"/>
    <s v="Catch-up"/>
    <n v="26.315999999999999"/>
    <n v="0.97499999999999998"/>
    <n v="0.98799999999999999"/>
    <n v="0.88900000000000001"/>
    <n v="0.98299999999999998"/>
    <d v="2025-06-17T03:50:22"/>
    <x v="2"/>
  </r>
  <r>
    <x v="44"/>
    <x v="1"/>
    <n v="99"/>
    <x v="668"/>
    <x v="47"/>
    <s v=" "/>
    <s v=" "/>
    <n v="27"/>
    <n v="57"/>
    <n v="14"/>
    <s v="N/A"/>
    <n v="80"/>
    <n v="-11"/>
    <n v="0.27200000000000002"/>
    <n v="0.59399999999999997"/>
    <n v="0.16200000000000001"/>
    <n v="0.65400000000000003"/>
    <n v="0.70399999999999996"/>
    <n v="0.69199999999999995"/>
    <n v="0.92900000000000005"/>
    <n v="0.314"/>
    <n v="0.81299999999999994"/>
    <n v="136.08600000000001"/>
    <s v="Scale-up"/>
    <n v="1.5289999999999999"/>
    <n v="0.85699999999999998"/>
    <n v="0.95899999999999996"/>
    <n v="0.89300000000000002"/>
    <n v="0.871"/>
    <d v="2025-06-16T20:37:49"/>
    <x v="0"/>
  </r>
  <r>
    <x v="444"/>
    <x v="0"/>
    <n v="3191"/>
    <x v="669"/>
    <x v="597"/>
    <n v="12477"/>
    <n v="12477"/>
    <n v="4920"/>
    <n v="7557"/>
    <n v="3807"/>
    <n v="8670"/>
    <n v="7508"/>
    <n v="1162"/>
    <n v="2.0449999999999999"/>
    <n v="3.4220000000000002"/>
    <n v="1.972"/>
    <n v="3.5870000000000002"/>
    <n v="3.4950000000000001"/>
    <n v="3.6030000000000002"/>
    <n v="1.026"/>
    <n v="0.374"/>
    <n v="0.63900000000000001"/>
    <n v="323.94799999999998"/>
    <s v="Catch-up"/>
    <n v="0.27900000000000003"/>
    <n v="0.96"/>
    <d v="1899-12-30T22:10:34"/>
    <n v="0.872"/>
    <n v="0.97799999999999998"/>
    <d v="2025-06-17T05:26:11"/>
    <x v="6"/>
  </r>
  <r>
    <x v="519"/>
    <x v="1"/>
    <n v="24"/>
    <x v="670"/>
    <x v="598"/>
    <s v=" "/>
    <s v=" "/>
    <n v="1"/>
    <n v="2"/>
    <n v="1"/>
    <s v="N/A"/>
    <n v="1"/>
    <n v="-1"/>
    <s v="NaN"/>
    <n v="0.33300000000000002"/>
    <s v="NaN"/>
    <s v="NaN"/>
    <n v="0"/>
    <n v="-1.7000000000000001E-2"/>
    <s v="NaN"/>
    <s v="NaN"/>
    <s v="NaN"/>
    <s v="NaN"/>
    <s v="Scale-up"/>
    <s v="NaN"/>
    <s v="NaN"/>
    <n v="1"/>
    <s v="NaN"/>
    <s v="NaN"/>
    <d v="2025-06-16T20:38:08"/>
    <x v="0"/>
  </r>
  <r>
    <x v="520"/>
    <x v="0"/>
    <n v="2155"/>
    <x v="671"/>
    <x v="599"/>
    <n v="164"/>
    <n v="164"/>
    <n v="126"/>
    <n v="38"/>
    <n v="10"/>
    <n v="154"/>
    <n v="145"/>
    <n v="9"/>
    <n v="9.8000000000000004E-2"/>
    <n v="2.8000000000000001E-2"/>
    <n v="7.0000000000000001E-3"/>
    <n v="0.122"/>
    <n v="0.11899999999999999"/>
    <n v="0.113"/>
    <n v="1.0249999999999999"/>
    <n v="0.77800000000000002"/>
    <n v="0.94399999999999995"/>
    <n v="73.77"/>
    <s v="Catch-up"/>
    <n v="8.1969999999999992"/>
    <n v="0.83899999999999997"/>
    <n v="0.83"/>
    <n v="0.90800000000000003"/>
    <n v="0.86299999999999999"/>
    <d v="2025-06-16T22:41:10"/>
    <x v="3"/>
  </r>
  <r>
    <x v="521"/>
    <x v="1"/>
    <n v="33"/>
    <x v="672"/>
    <x v="600"/>
    <s v=" "/>
    <s v=" "/>
    <n v="1"/>
    <n v="3"/>
    <n v="1"/>
    <s v="N/A"/>
    <n v="1"/>
    <n v="2"/>
    <s v="NaN"/>
    <n v="4.4999999999999998E-2"/>
    <s v="NaN"/>
    <s v="NaN"/>
    <n v="0"/>
    <n v="4.4999999999999998E-2"/>
    <s v="NaN"/>
    <s v="NaN"/>
    <s v="NaN"/>
    <s v="NaN"/>
    <s v="Scale-up"/>
    <s v="NaN"/>
    <s v="NaN"/>
    <n v="0.77200000000000002"/>
    <s v="NaN"/>
    <s v="NaN"/>
    <d v="2025-06-16T20:38:25"/>
    <x v="0"/>
  </r>
  <r>
    <x v="522"/>
    <x v="0"/>
    <n v="2800"/>
    <x v="673"/>
    <x v="601"/>
    <n v="1003"/>
    <n v="1003"/>
    <n v="469"/>
    <n v="534"/>
    <n v="197"/>
    <n v="806"/>
    <n v="755"/>
    <n v="51"/>
    <n v="0.16"/>
    <n v="0.182"/>
    <n v="0.10100000000000001"/>
    <n v="0.247"/>
    <n v="0.24099999999999999"/>
    <n v="0.27600000000000002"/>
    <n v="1.0249999999999999"/>
    <n v="0.46800000000000003"/>
    <n v="0.70499999999999996"/>
    <n v="206.47800000000001"/>
    <s v="Catch-up"/>
    <n v="4.0490000000000004"/>
    <n v="0.93899999999999995"/>
    <n v="0.95499999999999996"/>
    <n v="0.55400000000000005"/>
    <n v="0.879"/>
    <d v="2025-06-17T07:23:58"/>
    <x v="9"/>
  </r>
  <r>
    <x v="523"/>
    <x v="1"/>
    <n v="0"/>
    <x v="674"/>
    <x v="602"/>
    <s v=" "/>
    <s v=" "/>
    <n v="1"/>
    <n v="1"/>
    <n v="1"/>
    <s v="N/A"/>
    <n v="1"/>
    <n v="0"/>
    <s v="NaN"/>
    <s v="NaN"/>
    <s v="NaN"/>
    <s v="NaN"/>
    <n v="0"/>
    <s v="NaN"/>
    <s v="NaN"/>
    <s v="NaN"/>
    <s v="NaN"/>
    <s v="NaN"/>
    <s v="Scale-up"/>
    <s v="NaN"/>
    <s v="NaN"/>
    <s v="NaN"/>
    <s v="NaN"/>
    <s v="NaN"/>
    <d v="2025-06-16T20:38:43"/>
    <x v="0"/>
  </r>
  <r>
    <x v="254"/>
    <x v="0"/>
    <n v="2812"/>
    <x v="675"/>
    <x v="281"/>
    <n v="521"/>
    <n v="521"/>
    <n v="59"/>
    <n v="462"/>
    <n v="127"/>
    <n v="394"/>
    <n v="357"/>
    <n v="37"/>
    <n v="2.3E-2"/>
    <n v="0.20599999999999999"/>
    <n v="6.2E-2"/>
    <n v="0.17100000000000001"/>
    <n v="0.16700000000000001"/>
    <n v="0.17199999999999999"/>
    <n v="1.024"/>
    <n v="0.1"/>
    <n v="0.72899999999999998"/>
    <n v="216.374"/>
    <s v="Catch-up"/>
    <n v="5.8479999999999999"/>
    <n v="0.81799999999999995"/>
    <n v="0.93700000000000006"/>
    <n v="0.96499999999999997"/>
    <n v="0.93300000000000005"/>
    <d v="2025-06-16T19:05:45"/>
    <x v="1"/>
  </r>
  <r>
    <x v="524"/>
    <x v="1"/>
    <n v="5"/>
    <x v="676"/>
    <x v="603"/>
    <s v=" "/>
    <s v=" "/>
    <n v="1"/>
    <n v="1"/>
    <n v="1"/>
    <s v="N/A"/>
    <n v="1"/>
    <n v="-2"/>
    <s v="NaN"/>
    <s v="NaN"/>
    <s v="NaN"/>
    <s v="NaN"/>
    <n v="0"/>
    <s v="NaN"/>
    <s v="NaN"/>
    <s v="NaN"/>
    <s v="NaN"/>
    <s v="NaN"/>
    <s v="Scale-up"/>
    <s v="NaN"/>
    <s v="NaN"/>
    <s v="NaN"/>
    <s v="NaN"/>
    <s v="NaN"/>
    <d v="2025-06-16T20:39:03"/>
    <x v="0"/>
  </r>
  <r>
    <x v="525"/>
    <x v="1"/>
    <n v="85"/>
    <x v="677"/>
    <x v="604"/>
    <s v=" "/>
    <s v=" "/>
    <n v="1"/>
    <n v="7"/>
    <n v="1"/>
    <s v="N/A"/>
    <n v="6"/>
    <n v="-1"/>
    <s v="NaN"/>
    <n v="5.8999999999999997E-2"/>
    <s v="NaN"/>
    <n v="5.7000000000000002E-2"/>
    <n v="0"/>
    <n v="5.8000000000000003E-2"/>
    <s v="NaN"/>
    <s v="NaN"/>
    <s v="NaN"/>
    <s v="NaN"/>
    <s v="Scale-up"/>
    <n v="17.544"/>
    <s v="NaN"/>
    <n v="0.95099999999999996"/>
    <s v="NaN"/>
    <n v="0.89400000000000002"/>
    <d v="2025-06-16T20:39:22"/>
    <x v="0"/>
  </r>
  <r>
    <x v="526"/>
    <x v="1"/>
    <n v="91"/>
    <x v="678"/>
    <x v="605"/>
    <s v=" "/>
    <s v=" "/>
    <n v="1"/>
    <n v="6"/>
    <n v="13"/>
    <s v="N/A"/>
    <n v="8"/>
    <n v="-16"/>
    <s v="NaN"/>
    <n v="0.11700000000000001"/>
    <n v="0.14799999999999999"/>
    <n v="7.0000000000000007E-2"/>
    <n v="-3.0999999999999899E-2"/>
    <n v="-0.111"/>
    <s v="NaN"/>
    <s v="NaN"/>
    <s v="NaN"/>
    <s v="NaN"/>
    <s v="Scale-up"/>
    <n v="14.286"/>
    <s v="NaN"/>
    <n v="0.93200000000000005"/>
    <n v="0.93700000000000006"/>
    <n v="0.65600000000000003"/>
    <d v="2025-06-16T20:39:45"/>
    <x v="0"/>
  </r>
  <r>
    <x v="204"/>
    <x v="0"/>
    <n v="2982"/>
    <x v="679"/>
    <x v="606"/>
    <n v="92"/>
    <n v="92"/>
    <n v="69"/>
    <n v="23"/>
    <n v="20"/>
    <n v="72"/>
    <n v="65"/>
    <n v="7"/>
    <n v="7.5999999999999998E-2"/>
    <n v="1.6E-2"/>
    <n v="6.0000000000000001E-3"/>
    <n v="8.7999999999999995E-2"/>
    <n v="8.5999999999999993E-2"/>
    <n v="4.4999999999999998E-2"/>
    <n v="1.0229999999999999"/>
    <n v="0.82599999999999996"/>
    <n v="0.93500000000000005"/>
    <n v="79.545000000000002"/>
    <s v="Catch-up"/>
    <n v="11.364000000000001"/>
    <n v="0.73699999999999999"/>
    <n v="0.88600000000000001"/>
    <n v="0.28999999999999998"/>
    <n v="0.70199999999999996"/>
    <d v="2025-06-17T06:37:46"/>
    <x v="10"/>
  </r>
  <r>
    <x v="527"/>
    <x v="1"/>
    <n v="84"/>
    <x v="680"/>
    <x v="607"/>
    <s v=" "/>
    <s v=" "/>
    <n v="1"/>
    <n v="2"/>
    <n v="1"/>
    <s v="N/A"/>
    <n v="1"/>
    <n v="0"/>
    <s v="NaN"/>
    <n v="1.2E-2"/>
    <s v="NaN"/>
    <s v="NaN"/>
    <n v="0"/>
    <n v="1.2E-2"/>
    <s v="NaN"/>
    <s v="NaN"/>
    <s v="NaN"/>
    <s v="NaN"/>
    <s v="Scale-up"/>
    <s v="NaN"/>
    <s v="NaN"/>
    <n v="1"/>
    <s v="NaN"/>
    <s v="NaN"/>
    <d v="2025-06-16T20:40:05"/>
    <x v="0"/>
  </r>
  <r>
    <x v="337"/>
    <x v="0"/>
    <n v="2721"/>
    <x v="681"/>
    <x v="515"/>
    <n v="518"/>
    <n v="518"/>
    <n v="38"/>
    <n v="480"/>
    <n v="95"/>
    <n v="423"/>
    <n v="421"/>
    <n v="3"/>
    <n v="0.01"/>
    <n v="0.16400000000000001"/>
    <n v="3.5999999999999997E-2"/>
    <n v="0.14099999999999999"/>
    <n v="0.13800000000000001"/>
    <n v="0.13800000000000001"/>
    <n v="1.022"/>
    <n v="5.7000000000000002E-2"/>
    <n v="0.79300000000000004"/>
    <n v="21.277000000000001"/>
    <s v="Plan-up"/>
    <n v="7.0919999999999996"/>
    <n v="0.85099999999999998"/>
    <n v="0.99"/>
    <n v="0.98"/>
    <n v="0.98"/>
    <d v="2025-06-16T19:59:54"/>
    <x v="1"/>
  </r>
  <r>
    <x v="528"/>
    <x v="1"/>
    <n v="0"/>
    <x v="682"/>
    <x v="608"/>
    <s v=" "/>
    <s v=" "/>
    <n v="1"/>
    <n v="1"/>
    <n v="1"/>
    <s v="N/A"/>
    <n v="1"/>
    <n v="0"/>
    <s v="NaN"/>
    <s v="NaN"/>
    <n v="0"/>
    <s v="NaN"/>
    <n v="0"/>
    <s v="NaN"/>
    <s v="NaN"/>
    <s v="NaN"/>
    <s v="NaN"/>
    <s v="NaN"/>
    <s v="Scale-up"/>
    <s v="NaN"/>
    <s v="NaN"/>
    <s v="NaN"/>
    <n v="0"/>
    <s v="NaN"/>
    <d v="2025-06-16T20:40:21"/>
    <x v="0"/>
  </r>
  <r>
    <x v="529"/>
    <x v="0"/>
    <n v="3768"/>
    <x v="683"/>
    <x v="609"/>
    <n v="1445"/>
    <n v="1445"/>
    <n v="550"/>
    <n v="895"/>
    <n v="347"/>
    <n v="1098"/>
    <n v="1035"/>
    <n v="63"/>
    <n v="0.14599999999999999"/>
    <n v="0.24"/>
    <n v="0.115"/>
    <n v="0.27700000000000002"/>
    <n v="0.27100000000000002"/>
    <n v="0.27600000000000002"/>
    <n v="1.022"/>
    <n v="0.378"/>
    <n v="0.70199999999999996"/>
    <n v="227.43700000000001"/>
    <s v="Catch-up"/>
    <n v="3.61"/>
    <n v="0.98599999999999999"/>
    <n v="0.98199999999999998"/>
    <n v="0.79500000000000004"/>
    <n v="0.99099999999999999"/>
    <d v="2025-06-17T07:23:09"/>
    <x v="9"/>
  </r>
  <r>
    <x v="530"/>
    <x v="1"/>
    <n v="0"/>
    <x v="684"/>
    <x v="610"/>
    <s v=" "/>
    <s v=" "/>
    <n v="1"/>
    <n v="1"/>
    <n v="1"/>
    <s v="N/A"/>
    <n v="1"/>
    <n v="0"/>
    <s v="NaN"/>
    <s v="NaN"/>
    <s v="NaN"/>
    <s v="NaN"/>
    <n v="0"/>
    <s v="NaN"/>
    <s v="NaN"/>
    <s v="NaN"/>
    <s v="NaN"/>
    <s v="NaN"/>
    <s v="Scale-up"/>
    <s v="NaN"/>
    <s v="NaN"/>
    <s v="NaN"/>
    <s v="NaN"/>
    <s v="NaN"/>
    <d v="2025-06-16T20:40:39"/>
    <x v="0"/>
  </r>
  <r>
    <x v="295"/>
    <x v="0"/>
    <n v="7303"/>
    <x v="685"/>
    <x v="611"/>
    <n v="5452"/>
    <n v="5452"/>
    <n v="2454"/>
    <n v="2998"/>
    <n v="976"/>
    <n v="4476"/>
    <n v="4402"/>
    <n v="74"/>
    <n v="0.54100000000000004"/>
    <n v="0.69699999999999995"/>
    <n v="0.20699999999999999"/>
    <n v="1.054"/>
    <n v="1.0309999999999999"/>
    <n v="1.032"/>
    <n v="1.022"/>
    <n v="0.437"/>
    <n v="0.83299999999999996"/>
    <n v="70.209000000000003"/>
    <s v="Catch-up"/>
    <n v="0.94899999999999995"/>
    <n v="0.98899999999999999"/>
    <n v="0.98599999999999999"/>
    <n v="0.99099999999999999"/>
    <n v="0.995"/>
    <d v="2025-06-17T05:48:43"/>
    <x v="10"/>
  </r>
  <r>
    <x v="531"/>
    <x v="1"/>
    <n v="0"/>
    <x v="686"/>
    <x v="612"/>
    <s v=" "/>
    <s v=" "/>
    <n v="1"/>
    <n v="1"/>
    <n v="1"/>
    <s v="N/A"/>
    <n v="1"/>
    <n v="0"/>
    <s v="NaN"/>
    <s v="NaN"/>
    <n v="0"/>
    <s v="NaN"/>
    <n v="0"/>
    <s v="NaN"/>
    <s v="NaN"/>
    <s v="NaN"/>
    <s v="NaN"/>
    <s v="NaN"/>
    <s v="Scale-up"/>
    <s v="NaN"/>
    <s v="NaN"/>
    <s v="NaN"/>
    <n v="0"/>
    <s v="NaN"/>
    <d v="2025-06-16T20:40:55"/>
    <x v="0"/>
  </r>
  <r>
    <x v="460"/>
    <x v="0"/>
    <n v="5737"/>
    <x v="687"/>
    <x v="613"/>
    <n v="506"/>
    <n v="506"/>
    <n v="24"/>
    <n v="482"/>
    <n v="74"/>
    <n v="432"/>
    <n v="414"/>
    <n v="18"/>
    <n v="6.0000000000000001E-3"/>
    <n v="0.10299999999999999"/>
    <n v="1.7000000000000001E-2"/>
    <n v="9.4E-2"/>
    <n v="9.1999999999999998E-2"/>
    <n v="9.0999999999999998E-2"/>
    <n v="1.022"/>
    <n v="5.5E-2"/>
    <n v="0.84399999999999997"/>
    <n v="191.489"/>
    <s v="Catch-up"/>
    <n v="10.638"/>
    <n v="0.89900000000000002"/>
    <n v="0.78500000000000003"/>
    <n v="0.95499999999999996"/>
    <n v="0.81499999999999995"/>
    <d v="2025-06-17T04:04:19"/>
    <x v="2"/>
  </r>
  <r>
    <x v="63"/>
    <x v="1"/>
    <n v="0"/>
    <x v="688"/>
    <x v="67"/>
    <s v=" "/>
    <s v=" "/>
    <n v="1"/>
    <n v="1"/>
    <n v="1"/>
    <s v="N/A"/>
    <n v="1"/>
    <n v="0"/>
    <s v="NaN"/>
    <s v="NaN"/>
    <s v="NaN"/>
    <s v="NaN"/>
    <n v="0"/>
    <s v="NaN"/>
    <s v="NaN"/>
    <s v="NaN"/>
    <s v="NaN"/>
    <s v="NaN"/>
    <s v="Catch-up"/>
    <s v="NaN"/>
    <s v="NaN"/>
    <s v="NaN"/>
    <s v="NaN"/>
    <s v="NaN"/>
    <d v="2025-06-16T20:41:13"/>
    <x v="0"/>
  </r>
  <r>
    <x v="250"/>
    <x v="0"/>
    <n v="5066"/>
    <x v="689"/>
    <x v="614"/>
    <n v="2079"/>
    <n v="2079"/>
    <n v="475"/>
    <n v="1604"/>
    <n v="506"/>
    <n v="1573"/>
    <n v="1470"/>
    <n v="103"/>
    <n v="0.11600000000000001"/>
    <n v="0.46800000000000003"/>
    <n v="0.16400000000000001"/>
    <n v="0.42899999999999999"/>
    <n v="0.42"/>
    <n v="0.42399999999999999"/>
    <n v="1.0209999999999999"/>
    <n v="0.19900000000000001"/>
    <n v="0.71899999999999997"/>
    <n v="240.09299999999999"/>
    <s v="Catch-up"/>
    <n v="2.331"/>
    <n v="0.96399999999999997"/>
    <n v="0.93500000000000005"/>
    <n v="0.92500000000000004"/>
    <n v="0.94499999999999995"/>
    <d v="2025-06-17T02:46:19"/>
    <x v="2"/>
  </r>
  <r>
    <x v="532"/>
    <x v="1"/>
    <n v="98"/>
    <x v="690"/>
    <x v="615"/>
    <s v=" "/>
    <s v=" "/>
    <n v="3"/>
    <n v="9"/>
    <n v="1"/>
    <s v="N/A"/>
    <n v="9"/>
    <n v="1"/>
    <n v="4.3999999999999997E-2"/>
    <n v="8.5000000000000006E-2"/>
    <s v="NaN"/>
    <n v="0.115"/>
    <n v="0.129"/>
    <n v="0.114"/>
    <s v="NaN"/>
    <s v="NaN"/>
    <s v="NaN"/>
    <s v="NaN"/>
    <s v="Scale-up"/>
    <n v="8.6959999999999997"/>
    <n v="0.96699999999999997"/>
    <n v="0.97099999999999997"/>
    <s v="NaN"/>
    <n v="0.85099999999999998"/>
    <d v="2025-06-16T20:41:32"/>
    <x v="0"/>
  </r>
  <r>
    <x v="20"/>
    <x v="0"/>
    <n v="4641"/>
    <x v="691"/>
    <x v="20"/>
    <n v="2019"/>
    <n v="2019"/>
    <n v="33"/>
    <n v="1986"/>
    <n v="805"/>
    <n v="1214"/>
    <n v="1085"/>
    <n v="129"/>
    <n v="0.01"/>
    <n v="0.52900000000000003"/>
    <n v="0.23699999999999999"/>
    <n v="0.308"/>
    <n v="0.30199999999999999"/>
    <n v="0.24099999999999999"/>
    <n v="1.02"/>
    <n v="1.9E-2"/>
    <n v="0.56000000000000005"/>
    <n v="418.83100000000002"/>
    <s v="Catch-up"/>
    <n v="3.2469999999999999"/>
    <n v="0.873"/>
    <n v="0.85499999999999998"/>
    <n v="0.69599999999999995"/>
    <n v="0.70899999999999996"/>
    <d v="2025-06-16T18:12:44"/>
    <x v="1"/>
  </r>
  <r>
    <x v="533"/>
    <x v="1"/>
    <n v="0"/>
    <x v="692"/>
    <x v="616"/>
    <s v=" "/>
    <s v=" "/>
    <n v="1"/>
    <n v="1"/>
    <n v="1"/>
    <s v="N/A"/>
    <n v="1"/>
    <n v="0"/>
    <s v="NaN"/>
    <s v="NaN"/>
    <s v="NaN"/>
    <s v="NaN"/>
    <n v="0"/>
    <s v="NaN"/>
    <s v="NaN"/>
    <s v="NaN"/>
    <s v="NaN"/>
    <s v="NaN"/>
    <s v="Scale-up"/>
    <s v="NaN"/>
    <s v="NaN"/>
    <s v="NaN"/>
    <s v="NaN"/>
    <s v="NaN"/>
    <d v="2025-06-16T20:41:50"/>
    <x v="0"/>
  </r>
  <r>
    <x v="155"/>
    <x v="0"/>
    <n v="280"/>
    <x v="693"/>
    <x v="166"/>
    <n v="43"/>
    <n v="43"/>
    <n v="7"/>
    <n v="36"/>
    <n v="21"/>
    <n v="22"/>
    <n v="22"/>
    <n v="0"/>
    <n v="3.2000000000000001E-2"/>
    <n v="0.19700000000000001"/>
    <n v="0.13100000000000001"/>
    <n v="0.1"/>
    <n v="9.8000000000000004E-2"/>
    <n v="0.10100000000000001"/>
    <n v="1.02"/>
    <n v="0.14000000000000001"/>
    <n v="0.42799999999999999"/>
    <n v="0"/>
    <s v="Plan-up"/>
    <n v="10"/>
    <n v="0.97099999999999997"/>
    <n v="0.97499999999999998"/>
    <n v="0.25800000000000001"/>
    <n v="0.90500000000000003"/>
    <d v="2025-06-16T18:41:55"/>
    <x v="1"/>
  </r>
  <r>
    <x v="534"/>
    <x v="1"/>
    <n v="67"/>
    <x v="694"/>
    <x v="617"/>
    <s v=" "/>
    <s v=" "/>
    <n v="1"/>
    <n v="2"/>
    <n v="1"/>
    <s v="N/A"/>
    <n v="1"/>
    <n v="1"/>
    <s v="NaN"/>
    <n v="1.4999999999999999E-2"/>
    <s v="NaN"/>
    <s v="NaN"/>
    <n v="0"/>
    <n v="1.4999999999999999E-2"/>
    <s v="NaN"/>
    <s v="NaN"/>
    <s v="NaN"/>
    <s v="NaN"/>
    <s v="Scale-up"/>
    <s v="NaN"/>
    <s v="NaN"/>
    <n v="1"/>
    <s v="NaN"/>
    <s v="NaN"/>
    <d v="2025-06-16T20:42:08"/>
    <x v="0"/>
  </r>
  <r>
    <x v="370"/>
    <x v="0"/>
    <n v="1208"/>
    <x v="695"/>
    <x v="460"/>
    <n v="164"/>
    <n v="164"/>
    <n v="17"/>
    <n v="147"/>
    <n v="5"/>
    <n v="159"/>
    <n v="156"/>
    <n v="3"/>
    <n v="0.01"/>
    <n v="9.9000000000000005E-2"/>
    <n v="1.0999999999999999E-2"/>
    <n v="0.1"/>
    <n v="9.8000000000000004E-2"/>
    <n v="0.10299999999999999"/>
    <n v="1.02"/>
    <n v="9.1999999999999998E-2"/>
    <n v="0.89900000000000002"/>
    <n v="30"/>
    <s v="Catch-up"/>
    <n v="10"/>
    <n v="0.90400000000000003"/>
    <n v="0.68300000000000005"/>
    <n v="0.81"/>
    <n v="0.75700000000000001"/>
    <d v="2025-06-16T19:46:40"/>
    <x v="1"/>
  </r>
  <r>
    <x v="535"/>
    <x v="1"/>
    <n v="98"/>
    <x v="696"/>
    <x v="618"/>
    <s v=" "/>
    <s v=" "/>
    <n v="1"/>
    <n v="1"/>
    <n v="1"/>
    <s v="N/A"/>
    <n v="1"/>
    <n v="-1"/>
    <s v="NaN"/>
    <s v="NaN"/>
    <s v="NaN"/>
    <s v="NaN"/>
    <n v="0"/>
    <s v="NaN"/>
    <s v="NaN"/>
    <s v="NaN"/>
    <s v="NaN"/>
    <s v="NaN"/>
    <s v="Scale-up"/>
    <s v="NaN"/>
    <s v="NaN"/>
    <s v="NaN"/>
    <s v="NaN"/>
    <s v="NaN"/>
    <d v="2025-06-16T20:42:27"/>
    <x v="0"/>
  </r>
  <r>
    <x v="536"/>
    <x v="0"/>
    <n v="2904"/>
    <x v="697"/>
    <x v="619"/>
    <n v="184"/>
    <n v="184"/>
    <n v="26"/>
    <n v="158"/>
    <n v="57"/>
    <n v="127"/>
    <n v="125"/>
    <n v="2"/>
    <n v="8.9999999999999993E-3"/>
    <n v="6.2E-2"/>
    <n v="2.1999999999999999E-2"/>
    <n v="0.05"/>
    <n v="4.9000000000000002E-2"/>
    <n v="4.9000000000000002E-2"/>
    <n v="1.02"/>
    <n v="0.127"/>
    <n v="0.69"/>
    <n v="40"/>
    <s v="Catch-up"/>
    <n v="20"/>
    <n v="0.97499999999999998"/>
    <n v="0.98899999999999999"/>
    <n v="0.96099999999999997"/>
    <n v="0.98899999999999999"/>
    <d v="2025-06-16T21:13:32"/>
    <x v="0"/>
  </r>
  <r>
    <x v="537"/>
    <x v="1"/>
    <n v="96"/>
    <x v="698"/>
    <x v="620"/>
    <s v=" "/>
    <s v=" "/>
    <n v="18"/>
    <n v="12"/>
    <n v="2"/>
    <s v="N/A"/>
    <n v="17"/>
    <n v="10"/>
    <n v="0.14699999999999999"/>
    <n v="8.7999999999999995E-2"/>
    <n v="0.33300000000000002"/>
    <n v="0.13600000000000001"/>
    <n v="-9.8000000000000004E-2"/>
    <n v="0.22500000000000001"/>
    <n v="-1.3879999999999999"/>
    <n v="0.626"/>
    <n v="-0.41699999999999998"/>
    <n v="198.529"/>
    <s v="Scale-up"/>
    <n v="7.3529999999999998"/>
    <n v="0.61299999999999999"/>
    <n v="0.81299999999999994"/>
    <n v="1"/>
    <n v="0.82099999999999995"/>
    <d v="2025-06-16T20:42:50"/>
    <x v="0"/>
  </r>
  <r>
    <x v="28"/>
    <x v="0"/>
    <n v="5554"/>
    <x v="699"/>
    <x v="621"/>
    <n v="6779"/>
    <n v="6779"/>
    <n v="503"/>
    <n v="6276"/>
    <n v="1805"/>
    <n v="4974"/>
    <n v="4851"/>
    <n v="123"/>
    <n v="9.1999999999999998E-2"/>
    <n v="1.375"/>
    <n v="0.42799999999999999"/>
    <n v="1.06"/>
    <n v="1.0389999999999999"/>
    <n v="1.038"/>
    <n v="1.02"/>
    <n v="6.3E-2"/>
    <n v="0.70799999999999996"/>
    <n v="116.038"/>
    <s v="Catch-up"/>
    <n v="0.94299999999999995"/>
    <n v="0.92200000000000004"/>
    <n v="0.92300000000000004"/>
    <n v="0.90700000000000003"/>
    <n v="0.92900000000000005"/>
    <d v="2025-06-17T01:20:53"/>
    <x v="2"/>
  </r>
  <r>
    <x v="538"/>
    <x v="1"/>
    <n v="75"/>
    <x v="700"/>
    <x v="622"/>
    <s v=" "/>
    <s v=" "/>
    <n v="3"/>
    <n v="2"/>
    <n v="1"/>
    <s v="N/A"/>
    <n v="1"/>
    <n v="4"/>
    <n v="0.02"/>
    <n v="5.2999999999999999E-2"/>
    <s v="NaN"/>
    <s v="NaN"/>
    <n v="7.2999999999999995E-2"/>
    <n v="4.7E-2"/>
    <s v="NaN"/>
    <s v="NaN"/>
    <s v="NaN"/>
    <s v="NaN"/>
    <s v="Scale-up"/>
    <s v="NaN"/>
    <n v="0.75"/>
    <n v="1"/>
    <s v="NaN"/>
    <s v="NaN"/>
    <d v="2025-06-16T20:43:07"/>
    <x v="0"/>
  </r>
  <r>
    <x v="376"/>
    <x v="0"/>
    <n v="2522"/>
    <x v="701"/>
    <x v="425"/>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6T19:37:25"/>
    <x v="1"/>
  </r>
  <r>
    <x v="539"/>
    <x v="1"/>
    <n v="89"/>
    <x v="702"/>
    <x v="623"/>
    <s v=" "/>
    <s v=" "/>
    <n v="1"/>
    <n v="19"/>
    <n v="1"/>
    <s v="N/A"/>
    <n v="1"/>
    <n v="18"/>
    <s v="NaN"/>
    <n v="0.13600000000000001"/>
    <s v="NaN"/>
    <s v="NaN"/>
    <n v="0"/>
    <n v="0.13600000000000001"/>
    <s v="NaN"/>
    <s v="NaN"/>
    <s v="NaN"/>
    <s v="NaN"/>
    <s v="Scale-up"/>
    <s v="NaN"/>
    <s v="NaN"/>
    <n v="0.45100000000000001"/>
    <s v="NaN"/>
    <s v="NaN"/>
    <d v="2025-06-16T20:43:24"/>
    <x v="0"/>
  </r>
  <r>
    <x v="540"/>
    <x v="0"/>
    <n v="3169"/>
    <x v="703"/>
    <x v="624"/>
    <n v="2873"/>
    <n v="2873"/>
    <n v="578"/>
    <n v="2295"/>
    <n v="760"/>
    <n v="2113"/>
    <n v="1789"/>
    <n v="324"/>
    <n v="0.33500000000000002"/>
    <n v="1.3029999999999999"/>
    <n v="0.502"/>
    <n v="1.1579999999999999"/>
    <n v="1.1359999999999999"/>
    <n v="1.1719999999999999"/>
    <n v="1.0189999999999999"/>
    <n v="0.20499999999999999"/>
    <n v="0.69399999999999995"/>
    <n v="279.79300000000001"/>
    <s v="Catch-up"/>
    <n v="0.86399999999999999"/>
    <n v="0.97"/>
    <n v="0.94099999999999995"/>
    <n v="0.97799999999999998"/>
    <n v="0.95099999999999996"/>
    <d v="2025-06-17T05:54:03"/>
    <x v="10"/>
  </r>
  <r>
    <x v="541"/>
    <x v="1"/>
    <n v="0"/>
    <x v="704"/>
    <x v="625"/>
    <s v=" "/>
    <s v=" "/>
    <n v="1"/>
    <n v="1"/>
    <n v="1"/>
    <s v="N/A"/>
    <n v="1"/>
    <n v="0"/>
    <s v="NaN"/>
    <s v="NaN"/>
    <s v="NaN"/>
    <s v="NaN"/>
    <n v="0"/>
    <s v="NaN"/>
    <s v="NaN"/>
    <s v="NaN"/>
    <s v="NaN"/>
    <s v="NaN"/>
    <s v="Scale-up"/>
    <s v="NaN"/>
    <s v="NaN"/>
    <s v="NaN"/>
    <s v="NaN"/>
    <s v="NaN"/>
    <d v="2025-06-16T20:43:42"/>
    <x v="0"/>
  </r>
  <r>
    <x v="542"/>
    <x v="0"/>
    <n v="2743"/>
    <x v="705"/>
    <x v="626"/>
    <n v="1260"/>
    <n v="1260"/>
    <n v="245"/>
    <n v="1015"/>
    <n v="300"/>
    <n v="960"/>
    <n v="862"/>
    <n v="98"/>
    <n v="0.154"/>
    <n v="0.56499999999999995"/>
    <n v="0.192"/>
    <n v="0.53700000000000003"/>
    <n v="0.52700000000000002"/>
    <n v="0.53300000000000003"/>
    <n v="1.0189999999999999"/>
    <n v="0.214"/>
    <n v="0.73299999999999998"/>
    <n v="182.495"/>
    <s v="Catch-up"/>
    <n v="1.8620000000000001"/>
    <n v="0.98199999999999998"/>
    <n v="0.95399999999999996"/>
    <n v="0.96899999999999997"/>
    <n v="0.98099999999999998"/>
    <d v="2025-06-17T05:55:05"/>
    <x v="10"/>
  </r>
  <r>
    <x v="543"/>
    <x v="1"/>
    <n v="0"/>
    <x v="706"/>
    <x v="627"/>
    <s v=" "/>
    <s v=" "/>
    <n v="1"/>
    <n v="1"/>
    <n v="1"/>
    <s v="N/A"/>
    <n v="1"/>
    <n v="0"/>
    <s v="NaN"/>
    <s v="NaN"/>
    <s v="NaN"/>
    <s v="NaN"/>
    <n v="0"/>
    <s v="NaN"/>
    <s v="NaN"/>
    <s v="NaN"/>
    <s v="NaN"/>
    <s v="NaN"/>
    <s v="Scale-up"/>
    <s v="NaN"/>
    <s v="NaN"/>
    <s v="NaN"/>
    <s v="NaN"/>
    <s v="NaN"/>
    <d v="2025-06-16T20:44:00"/>
    <x v="0"/>
  </r>
  <r>
    <x v="376"/>
    <x v="0"/>
    <n v="2522"/>
    <x v="707"/>
    <x v="628"/>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7T03:38:08"/>
    <x v="2"/>
  </r>
  <r>
    <x v="461"/>
    <x v="1"/>
    <n v="0"/>
    <x v="708"/>
    <x v="525"/>
    <s v=" "/>
    <s v=" "/>
    <n v="1"/>
    <n v="1"/>
    <n v="1"/>
    <s v="N/A"/>
    <n v="1"/>
    <n v="-1"/>
    <s v="NaN"/>
    <s v="NaN"/>
    <s v="NaN"/>
    <s v="NaN"/>
    <n v="0"/>
    <s v="NaN"/>
    <s v="NaN"/>
    <s v="NaN"/>
    <s v="NaN"/>
    <s v="NaN"/>
    <s v="Catch-up"/>
    <s v="NaN"/>
    <s v="NaN"/>
    <s v="NaN"/>
    <s v="NaN"/>
    <s v="NaN"/>
    <d v="2025-06-16T20:44:19"/>
    <x v="0"/>
  </r>
  <r>
    <x v="544"/>
    <x v="0"/>
    <n v="3050"/>
    <x v="709"/>
    <x v="629"/>
    <n v="218"/>
    <n v="218"/>
    <n v="148"/>
    <n v="70"/>
    <n v="51"/>
    <n v="167"/>
    <n v="133"/>
    <n v="34"/>
    <n v="5.1999999999999998E-2"/>
    <n v="2.1999999999999999E-2"/>
    <n v="1.7000000000000001E-2"/>
    <n v="5.8000000000000003E-2"/>
    <n v="5.7000000000000002E-2"/>
    <n v="5.2999999999999999E-2"/>
    <n v="1.018"/>
    <n v="0.70299999999999996"/>
    <n v="0.77"/>
    <n v="586.20699999999999"/>
    <s v="Catch-up"/>
    <n v="17.241"/>
    <n v="0.94599999999999995"/>
    <n v="0.96199999999999997"/>
    <n v="0.93600000000000005"/>
    <n v="0.96199999999999997"/>
    <d v="2025-06-16T22:44:07"/>
    <x v="3"/>
  </r>
  <r>
    <x v="545"/>
    <x v="1"/>
    <n v="54"/>
    <x v="710"/>
    <x v="630"/>
    <s v=" "/>
    <s v=" "/>
    <n v="4"/>
    <n v="15"/>
    <n v="5"/>
    <s v="N/A"/>
    <n v="16"/>
    <n v="-3"/>
    <n v="0.14399999999999999"/>
    <n v="0.23699999999999999"/>
    <n v="4.8000000000000001E-2"/>
    <n v="0.33100000000000002"/>
    <n v="0.33300000000000002"/>
    <n v="0.28000000000000003"/>
    <n v="0.99399999999999999"/>
    <n v="0.378"/>
    <n v="0.874"/>
    <n v="157.1"/>
    <s v="Scale-up"/>
    <n v="3.0209999999999999"/>
    <n v="0.78"/>
    <n v="0.84"/>
    <n v="0.77300000000000002"/>
    <n v="0.65300000000000002"/>
    <d v="2025-06-16T20:44:43"/>
    <x v="0"/>
  </r>
  <r>
    <x v="546"/>
    <x v="0"/>
    <n v="3326"/>
    <x v="711"/>
    <x v="631"/>
    <n v="1078"/>
    <n v="1078"/>
    <n v="651"/>
    <n v="427"/>
    <n v="156"/>
    <n v="922"/>
    <n v="914"/>
    <n v="8"/>
    <n v="0.28499999999999998"/>
    <n v="0.17799999999999999"/>
    <n v="5.8000000000000003E-2"/>
    <n v="0.41199999999999998"/>
    <n v="0.40500000000000003"/>
    <n v="0.371"/>
    <n v="1.0169999999999999"/>
    <n v="0.61599999999999999"/>
    <n v="0.875"/>
    <n v="19.417000000000002"/>
    <s v="Plan-up"/>
    <n v="2.427"/>
    <n v="0.88300000000000001"/>
    <n v="0.90400000000000003"/>
    <n v="0.95599999999999996"/>
    <n v="0.92400000000000004"/>
    <d v="2025-06-16T22:32:20"/>
    <x v="3"/>
  </r>
  <r>
    <x v="547"/>
    <x v="1"/>
    <n v="0"/>
    <x v="712"/>
    <x v="632"/>
    <s v=" "/>
    <s v=" "/>
    <n v="1"/>
    <n v="1"/>
    <n v="1"/>
    <s v="N/A"/>
    <n v="1"/>
    <n v="0"/>
    <s v="NaN"/>
    <s v="NaN"/>
    <s v="NaN"/>
    <s v="NaN"/>
    <n v="0"/>
    <s v="NaN"/>
    <s v="NaN"/>
    <s v="NaN"/>
    <s v="NaN"/>
    <s v="NaN"/>
    <s v="Scale-up"/>
    <s v="NaN"/>
    <s v="NaN"/>
    <s v="NaN"/>
    <s v="NaN"/>
    <s v="NaN"/>
    <d v="2025-06-16T20:45:00"/>
    <x v="0"/>
  </r>
  <r>
    <x v="548"/>
    <x v="1"/>
    <n v="41"/>
    <x v="713"/>
    <x v="633"/>
    <s v=" "/>
    <s v=" "/>
    <n v="1"/>
    <n v="2"/>
    <n v="6"/>
    <s v="N/A"/>
    <n v="2"/>
    <n v="-5"/>
    <s v="NaN"/>
    <s v="NaN"/>
    <n v="7.2999999999999995E-2"/>
    <n v="1"/>
    <n v="0"/>
    <n v="-4.9000000000000002E-2"/>
    <s v="NaN"/>
    <s v="NaN"/>
    <s v="NaN"/>
    <s v="NaN"/>
    <s v="Scale-up"/>
    <n v="1"/>
    <s v="NaN"/>
    <s v="NaN"/>
    <n v="0.42899999999999999"/>
    <n v="1"/>
    <d v="2025-06-16T20:45:19"/>
    <x v="0"/>
  </r>
  <r>
    <x v="549"/>
    <x v="1"/>
    <n v="45"/>
    <x v="714"/>
    <x v="634"/>
    <s v=" "/>
    <s v=" "/>
    <n v="1"/>
    <n v="11"/>
    <n v="1"/>
    <s v="N/A"/>
    <n v="1"/>
    <n v="10"/>
    <s v="NaN"/>
    <n v="0.13500000000000001"/>
    <n v="0"/>
    <s v="NaN"/>
    <n v="0.13500000000000001"/>
    <n v="0.13500000000000001"/>
    <s v="NaN"/>
    <s v="NaN"/>
    <s v="NaN"/>
    <s v="NaN"/>
    <s v="Scale-up"/>
    <s v="NaN"/>
    <s v="NaN"/>
    <n v="0.317"/>
    <n v="0"/>
    <s v="NaN"/>
    <d v="2025-06-16T20:45:36"/>
    <x v="0"/>
  </r>
  <r>
    <x v="550"/>
    <x v="0"/>
    <n v="2772"/>
    <x v="715"/>
    <x v="635"/>
    <n v="817"/>
    <n v="817"/>
    <n v="483"/>
    <n v="334"/>
    <n v="146"/>
    <n v="671"/>
    <n v="637"/>
    <n v="34"/>
    <n v="0.17"/>
    <n v="0.126"/>
    <n v="5.8000000000000003E-2"/>
    <n v="0.24199999999999999"/>
    <n v="0.23799999999999999"/>
    <n v="0.24099999999999999"/>
    <n v="1.0169999999999999"/>
    <n v="0.57399999999999995"/>
    <n v="0.80400000000000005"/>
    <n v="140.49600000000001"/>
    <s v="Catch-up"/>
    <n v="4.1319999999999997"/>
    <n v="0.98199999999999998"/>
    <n v="0.99"/>
    <n v="0.97699999999999998"/>
    <n v="0.97799999999999998"/>
    <d v="2025-06-17T07:25:12"/>
    <x v="9"/>
  </r>
  <r>
    <x v="551"/>
    <x v="1"/>
    <n v="19"/>
    <x v="716"/>
    <x v="636"/>
    <s v=" "/>
    <s v=" "/>
    <n v="1"/>
    <n v="1"/>
    <n v="1"/>
    <s v="N/A"/>
    <n v="1"/>
    <n v="1"/>
    <s v="NaN"/>
    <s v="NaN"/>
    <s v="NaN"/>
    <s v="NaN"/>
    <n v="0"/>
    <n v="7.4999999999999997E-2"/>
    <s v="NaN"/>
    <s v="NaN"/>
    <s v="NaN"/>
    <s v="NaN"/>
    <s v="Scale-up"/>
    <s v="NaN"/>
    <s v="NaN"/>
    <s v="NaN"/>
    <s v="NaN"/>
    <s v="NaN"/>
    <d v="2025-06-16T20:45:55"/>
    <x v="0"/>
  </r>
  <r>
    <x v="27"/>
    <x v="1"/>
    <n v="0"/>
    <x v="717"/>
    <x v="27"/>
    <s v=" "/>
    <s v=" "/>
    <n v="1"/>
    <n v="1"/>
    <n v="1"/>
    <s v="N/A"/>
    <n v="1"/>
    <n v="0"/>
    <s v="NaN"/>
    <s v="NaN"/>
    <s v="NaN"/>
    <s v="NaN"/>
    <n v="0"/>
    <s v="NaN"/>
    <s v="NaN"/>
    <s v="NaN"/>
    <s v="NaN"/>
    <s v="NaN"/>
    <s v="Catch-up"/>
    <s v="NaN"/>
    <s v="NaN"/>
    <s v="NaN"/>
    <s v="NaN"/>
    <s v="NaN"/>
    <d v="2025-06-16T20:46:12"/>
    <x v="0"/>
  </r>
  <r>
    <x v="341"/>
    <x v="1"/>
    <n v="99"/>
    <x v="718"/>
    <x v="384"/>
    <s v=" "/>
    <s v=" "/>
    <n v="1"/>
    <n v="5"/>
    <n v="1"/>
    <s v="N/A"/>
    <n v="1"/>
    <n v="4"/>
    <s v="NaN"/>
    <n v="4.1000000000000002E-2"/>
    <s v="NaN"/>
    <s v="NaN"/>
    <n v="0"/>
    <n v="4.1000000000000002E-2"/>
    <s v="NaN"/>
    <s v="NaN"/>
    <s v="NaN"/>
    <s v="NaN"/>
    <s v="Catch-up"/>
    <s v="NaN"/>
    <s v="NaN"/>
    <n v="0.92"/>
    <s v="NaN"/>
    <s v="NaN"/>
    <d v="2025-06-16T20:46:30"/>
    <x v="0"/>
  </r>
  <r>
    <x v="552"/>
    <x v="0"/>
    <n v="3440"/>
    <x v="719"/>
    <x v="637"/>
    <n v="139"/>
    <n v="139"/>
    <n v="55"/>
    <n v="84"/>
    <n v="19"/>
    <n v="120"/>
    <n v="113"/>
    <n v="7"/>
    <n v="2.9000000000000001E-2"/>
    <n v="3.6999999999999998E-2"/>
    <n v="5.0000000000000001E-3"/>
    <n v="6.2E-2"/>
    <n v="6.0999999999999999E-2"/>
    <n v="0.04"/>
    <n v="1.016"/>
    <n v="0.439"/>
    <n v="0.92400000000000004"/>
    <n v="112.90300000000001"/>
    <s v="Catch-up"/>
    <n v="16.129000000000001"/>
    <n v="0.79100000000000004"/>
    <n v="0.82"/>
    <n v="0.95899999999999996"/>
    <n v="0.69899999999999995"/>
    <d v="2025-06-17T06:31:24"/>
    <x v="10"/>
  </r>
  <r>
    <x v="453"/>
    <x v="1"/>
    <n v="97"/>
    <x v="720"/>
    <x v="516"/>
    <s v=" "/>
    <s v=" "/>
    <n v="1"/>
    <n v="2"/>
    <n v="2"/>
    <s v="N/A"/>
    <n v="1"/>
    <n v="-1"/>
    <s v="NaN"/>
    <n v="0.01"/>
    <n v="0.01"/>
    <s v="NaN"/>
    <n v="0"/>
    <n v="0"/>
    <s v="NaN"/>
    <s v="NaN"/>
    <s v="NaN"/>
    <s v="NaN"/>
    <s v="Catch-up"/>
    <s v="NaN"/>
    <s v="NaN"/>
    <n v="1"/>
    <n v="1"/>
    <s v="NaN"/>
    <d v="2025-06-16T20:46:49"/>
    <x v="0"/>
  </r>
  <r>
    <x v="553"/>
    <x v="1"/>
    <n v="0"/>
    <x v="721"/>
    <x v="638"/>
    <s v=" "/>
    <s v=" "/>
    <n v="1"/>
    <n v="1"/>
    <n v="1"/>
    <s v="N/A"/>
    <n v="1"/>
    <n v="0"/>
    <s v="NaN"/>
    <s v="NaN"/>
    <s v="NaN"/>
    <s v="NaN"/>
    <n v="0"/>
    <s v="NaN"/>
    <s v="NaN"/>
    <s v="NaN"/>
    <s v="NaN"/>
    <s v="NaN"/>
    <s v="Scale-up"/>
    <s v="NaN"/>
    <s v="NaN"/>
    <s v="NaN"/>
    <s v="NaN"/>
    <s v="NaN"/>
    <d v="2025-06-16T20:47:07"/>
    <x v="0"/>
  </r>
  <r>
    <x v="554"/>
    <x v="1"/>
    <n v="79"/>
    <x v="722"/>
    <x v="639"/>
    <s v=" "/>
    <s v=" "/>
    <n v="1"/>
    <n v="9"/>
    <n v="1"/>
    <s v="N/A"/>
    <n v="8"/>
    <n v="0"/>
    <s v="NaN"/>
    <n v="9.4E-2"/>
    <s v="NaN"/>
    <n v="0.17899999999999999"/>
    <n v="0"/>
    <n v="9.2999999999999999E-2"/>
    <s v="NaN"/>
    <s v="NaN"/>
    <s v="NaN"/>
    <s v="NaN"/>
    <s v="Scale-up"/>
    <n v="5.5869999999999997"/>
    <s v="NaN"/>
    <n v="0.97499999999999998"/>
    <s v="NaN"/>
    <n v="0.71799999999999997"/>
    <d v="2025-06-16T20:47:26"/>
    <x v="0"/>
  </r>
  <r>
    <x v="123"/>
    <x v="0"/>
    <n v="5616"/>
    <x v="723"/>
    <x v="640"/>
    <n v="2660"/>
    <n v="2660"/>
    <n v="370"/>
    <n v="2290"/>
    <n v="905"/>
    <n v="1755"/>
    <n v="1573"/>
    <n v="182"/>
    <n v="0.10199999999999999"/>
    <n v="0.57899999999999996"/>
    <n v="0.28399999999999997"/>
    <n v="0.40300000000000002"/>
    <n v="0.39700000000000002"/>
    <n v="0.45100000000000001"/>
    <n v="1.0149999999999999"/>
    <n v="0.15"/>
    <n v="0.58299999999999996"/>
    <n v="451.613"/>
    <s v="Catch-up"/>
    <n v="2.4809999999999999"/>
    <n v="0.81499999999999995"/>
    <n v="0.83399999999999996"/>
    <n v="0.96199999999999997"/>
    <n v="0.85899999999999999"/>
    <d v="2025-06-17T01:35:37"/>
    <x v="2"/>
  </r>
  <r>
    <x v="555"/>
    <x v="1"/>
    <n v="73"/>
    <x v="724"/>
    <x v="641"/>
    <s v=" "/>
    <s v=" "/>
    <n v="8"/>
    <n v="3"/>
    <n v="1"/>
    <s v="N/A"/>
    <n v="8"/>
    <n v="2"/>
    <n v="0.09"/>
    <n v="0.11600000000000001"/>
    <n v="0"/>
    <n v="0.105"/>
    <s v="0.20600000000000002"/>
    <n v="0.126"/>
    <n v="0.51"/>
    <n v="0.437"/>
    <n v="1"/>
    <n v="161.905"/>
    <s v="Scale-up"/>
    <n v="9.5239999999999991"/>
    <n v="0.877"/>
    <n v="0.99"/>
    <n v="0"/>
    <n v="0.80400000000000005"/>
    <d v="2025-06-16T20:47:48"/>
    <x v="0"/>
  </r>
  <r>
    <x v="556"/>
    <x v="0"/>
    <n v="3272"/>
    <x v="725"/>
    <x v="642"/>
    <n v="1629"/>
    <n v="1629"/>
    <n v="111"/>
    <n v="1518"/>
    <n v="288"/>
    <n v="1341"/>
    <n v="1076"/>
    <n v="265"/>
    <n v="5.2999999999999999E-2"/>
    <n v="0.77"/>
    <n v="0.17899999999999999"/>
    <n v="0.65300000000000002"/>
    <n v="0.64400000000000002"/>
    <n v="0.66900000000000004"/>
    <n v="1.014"/>
    <n v="6.4000000000000001E-2"/>
    <n v="0.78300000000000003"/>
    <n v="405.81900000000002"/>
    <s v="Catch-up"/>
    <n v="1.5309999999999999"/>
    <n v="0.94499999999999995"/>
    <n v="0.96299999999999997"/>
    <n v="0.94799999999999995"/>
    <n v="0.96399999999999997"/>
    <d v="2025-06-16T21:29:39"/>
    <x v="0"/>
  </r>
  <r>
    <x v="6"/>
    <x v="1"/>
    <n v="98"/>
    <x v="726"/>
    <x v="6"/>
    <s v=" "/>
    <s v=" "/>
    <n v="3"/>
    <n v="2"/>
    <n v="1"/>
    <s v="N/A"/>
    <n v="4"/>
    <n v="2"/>
    <n v="4.3999999999999997E-2"/>
    <n v="5.6000000000000001E-2"/>
    <s v="NaN"/>
    <n v="0.02"/>
    <n v="0.1"/>
    <n v="5.7000000000000002E-2"/>
    <s v="NaN"/>
    <s v="NaN"/>
    <s v="NaN"/>
    <s v="NaN"/>
    <s v="Catch-up"/>
    <n v="50"/>
    <n v="0.77100000000000002"/>
    <n v="1"/>
    <s v="NaN"/>
    <n v="0.60799999999999998"/>
    <d v="2025-06-16T20:48:07"/>
    <x v="0"/>
  </r>
  <r>
    <x v="557"/>
    <x v="0"/>
    <n v="2900"/>
    <x v="727"/>
    <x v="643"/>
    <n v="3473"/>
    <n v="3473"/>
    <n v="0"/>
    <n v="3473"/>
    <n v="2565"/>
    <n v="908"/>
    <n v="692"/>
    <n v="216"/>
    <n v="0"/>
    <n v="1.633"/>
    <n v="1.349"/>
    <n v="0.28799999999999998"/>
    <n v="0.28399999999999997"/>
    <n v="0.44500000000000001"/>
    <n v="1.014"/>
    <n v="0"/>
    <n v="0.17399999999999999"/>
    <n v="750"/>
    <s v="Catch-up"/>
    <n v="3.472"/>
    <n v="0"/>
    <d v="1899-12-30T17:47:02"/>
    <n v="0.74"/>
    <n v="0.745"/>
    <d v="2025-06-17T05:09:59"/>
    <x v="14"/>
  </r>
  <r>
    <x v="558"/>
    <x v="1"/>
    <n v="93"/>
    <x v="728"/>
    <x v="644"/>
    <s v=" "/>
    <s v=" "/>
    <n v="2"/>
    <n v="4"/>
    <n v="1"/>
    <s v="N/A"/>
    <n v="2"/>
    <n v="3"/>
    <n v="0.111"/>
    <n v="3.2000000000000001E-2"/>
    <s v="NaN"/>
    <n v="3.6999999999999998E-2"/>
    <s v="0.14300000000000002"/>
    <n v="4.9000000000000002E-2"/>
    <s v="NaN"/>
    <s v="NaN"/>
    <s v="NaN"/>
    <s v="NaN"/>
    <s v="Scale-up"/>
    <n v="27.027000000000001"/>
    <n v="1"/>
    <n v="0.996"/>
    <s v="NaN"/>
    <n v="1"/>
    <d v="2025-06-16T20:48:26"/>
    <x v="0"/>
  </r>
  <r>
    <x v="559"/>
    <x v="0"/>
    <n v="1460"/>
    <x v="729"/>
    <x v="645"/>
    <n v="278"/>
    <n v="278"/>
    <n v="21"/>
    <n v="257"/>
    <n v="64"/>
    <n v="214"/>
    <n v="198"/>
    <n v="16"/>
    <n v="1.7000000000000001E-2"/>
    <n v="0.20300000000000001"/>
    <n v="6.3E-2"/>
    <n v="0.159"/>
    <n v="0.157"/>
    <n v="0.16200000000000001"/>
    <n v="1.0129999999999999"/>
    <n v="7.6999999999999999E-2"/>
    <n v="0.71399999999999997"/>
    <n v="100.629"/>
    <s v="Catch-up"/>
    <n v="6.2889999999999997"/>
    <n v="0.93799999999999994"/>
    <n v="0.95399999999999996"/>
    <n v="0.89300000000000002"/>
    <n v="0.93700000000000006"/>
    <d v="2025-06-17T05:40:21"/>
    <x v="10"/>
  </r>
  <r>
    <x v="560"/>
    <x v="1"/>
    <n v="54"/>
    <x v="730"/>
    <x v="646"/>
    <s v=" "/>
    <s v=" "/>
    <n v="1"/>
    <n v="2"/>
    <n v="1"/>
    <s v="N/A"/>
    <n v="1"/>
    <n v="0"/>
    <s v="NaN"/>
    <n v="1.7999999999999999E-2"/>
    <s v="NaN"/>
    <s v="NaN"/>
    <n v="0"/>
    <n v="1.7999999999999999E-2"/>
    <s v="NaN"/>
    <s v="NaN"/>
    <s v="NaN"/>
    <s v="NaN"/>
    <s v="Scale-up"/>
    <s v="NaN"/>
    <s v="NaN"/>
    <n v="1"/>
    <s v="NaN"/>
    <s v="NaN"/>
    <d v="2025-06-16T20:48:45"/>
    <x v="0"/>
  </r>
  <r>
    <x v="561"/>
    <x v="0"/>
    <n v="7230"/>
    <x v="731"/>
    <x v="647"/>
    <n v="27498"/>
    <n v="27498"/>
    <n v="0"/>
    <n v="27498"/>
    <n v="16865"/>
    <n v="10633"/>
    <n v="5000"/>
    <n v="5633"/>
    <n v="0"/>
    <n v="5.3390000000000004"/>
    <n v="4.0019999999999998"/>
    <n v="1.353"/>
    <n v="1.337"/>
    <n v="2.4860000000000002"/>
    <n v="1.012"/>
    <n v="0"/>
    <n v="0.25"/>
    <n v="4163.3410000000003"/>
    <s v="Catch-up"/>
    <n v="0.73899999999999999"/>
    <n v="0"/>
    <n v="0.92"/>
    <n v="0.93200000000000005"/>
    <n v="0.98399999999999999"/>
    <d v="2025-06-17T04:33:23"/>
    <x v="12"/>
  </r>
  <r>
    <x v="562"/>
    <x v="1"/>
    <n v="97"/>
    <x v="732"/>
    <x v="648"/>
    <s v=" "/>
    <s v=" "/>
    <n v="1"/>
    <n v="5"/>
    <n v="1"/>
    <s v="N/A"/>
    <n v="1"/>
    <n v="3"/>
    <s v="NaN"/>
    <n v="3.7999999999999999E-2"/>
    <s v="NaN"/>
    <s v="NaN"/>
    <n v="0"/>
    <n v="3.5999999999999997E-2"/>
    <s v="NaN"/>
    <s v="NaN"/>
    <s v="NaN"/>
    <s v="NaN"/>
    <s v="Scale-up"/>
    <s v="NaN"/>
    <s v="NaN"/>
    <n v="0.77500000000000002"/>
    <s v="NaN"/>
    <s v="NaN"/>
    <d v="2025-06-16T20:49:04"/>
    <x v="0"/>
  </r>
  <r>
    <x v="563"/>
    <x v="0"/>
    <n v="776"/>
    <x v="733"/>
    <x v="649"/>
    <n v="376"/>
    <n v="376"/>
    <n v="268"/>
    <n v="108"/>
    <n v="34"/>
    <n v="342"/>
    <n v="310"/>
    <n v="32"/>
    <n v="0.36699999999999999"/>
    <n v="0.155"/>
    <n v="7.3999999999999996E-2"/>
    <n v="0.45300000000000001"/>
    <n v="0.44800000000000001"/>
    <n v="0.47199999999999998"/>
    <n v="1.0109999999999999"/>
    <n v="0.70299999999999996"/>
    <n v="0.85799999999999998"/>
    <n v="70.64"/>
    <s v="Catch-up"/>
    <n v="2.2080000000000002"/>
    <n v="0.97799999999999998"/>
    <n v="0.95799999999999996"/>
    <n v="0.97499999999999998"/>
    <n v="0.97799999999999998"/>
    <d v="2025-06-16T21:48:50"/>
    <x v="3"/>
  </r>
  <r>
    <x v="564"/>
    <x v="1"/>
    <n v="99"/>
    <x v="734"/>
    <x v="650"/>
    <s v=" "/>
    <s v=" "/>
    <n v="7"/>
    <n v="12"/>
    <n v="1"/>
    <s v="N/A"/>
    <n v="13"/>
    <n v="5"/>
    <n v="5.8999999999999997E-2"/>
    <n v="0.124"/>
    <s v="NaN"/>
    <n v="0.245"/>
    <n v="0.183"/>
    <n v="0.19700000000000001"/>
    <s v="NaN"/>
    <s v="NaN"/>
    <s v="NaN"/>
    <s v="NaN"/>
    <s v="Scale-up"/>
    <n v="4.0819999999999999"/>
    <n v="0.436"/>
    <n v="0.83799999999999997"/>
    <s v="NaN"/>
    <n v="0.88500000000000001"/>
    <d v="2025-06-16T20:49:23"/>
    <x v="0"/>
  </r>
  <r>
    <x v="225"/>
    <x v="0"/>
    <n v="7157"/>
    <x v="735"/>
    <x v="651"/>
    <n v="1587"/>
    <n v="1587"/>
    <n v="337"/>
    <n v="1250"/>
    <n v="327"/>
    <n v="1260"/>
    <n v="1045"/>
    <n v="215"/>
    <n v="6.3E-2"/>
    <n v="0.18"/>
    <n v="6.0999999999999999E-2"/>
    <n v="0.184"/>
    <n v="0.182"/>
    <n v="0.183"/>
    <n v="1.0109999999999999"/>
    <n v="0.25900000000000001"/>
    <n v="0.749"/>
    <n v="1168.4780000000001"/>
    <s v="Catch-up"/>
    <n v="5.4349999999999996"/>
    <n v="0.98799999999999999"/>
    <n v="0.997"/>
    <n v="0.97599999999999998"/>
    <n v="0.98699999999999999"/>
    <d v="2025-06-17T02:51:39"/>
    <x v="2"/>
  </r>
  <r>
    <x v="565"/>
    <x v="1"/>
    <n v="98"/>
    <x v="736"/>
    <x v="652"/>
    <s v=" "/>
    <s v=" "/>
    <n v="1"/>
    <n v="3"/>
    <n v="1"/>
    <s v="N/A"/>
    <n v="1"/>
    <n v="2"/>
    <s v="NaN"/>
    <n v="2.1000000000000001E-2"/>
    <s v="NaN"/>
    <s v="NaN"/>
    <n v="0"/>
    <n v="2.7E-2"/>
    <s v="NaN"/>
    <s v="NaN"/>
    <s v="NaN"/>
    <s v="NaN"/>
    <s v="Scale-up"/>
    <s v="NaN"/>
    <s v="NaN"/>
    <n v="0.96599999999999997"/>
    <s v="NaN"/>
    <s v="NaN"/>
    <d v="2025-06-16T20:49:42"/>
    <x v="0"/>
  </r>
  <r>
    <x v="566"/>
    <x v="1"/>
    <n v="39"/>
    <x v="737"/>
    <x v="653"/>
    <s v=" "/>
    <s v=" "/>
    <n v="1"/>
    <n v="1"/>
    <n v="1"/>
    <s v="N/A"/>
    <n v="1"/>
    <n v="1"/>
    <s v="NaN"/>
    <s v="NaN"/>
    <s v="NaN"/>
    <s v="NaN"/>
    <n v="0"/>
    <n v="2.5000000000000001E-2"/>
    <s v="NaN"/>
    <s v="NaN"/>
    <s v="NaN"/>
    <s v="NaN"/>
    <s v="Scale-up"/>
    <s v="NaN"/>
    <s v="NaN"/>
    <s v="NaN"/>
    <s v="NaN"/>
    <s v="NaN"/>
    <d v="2025-06-16T20:49:59"/>
    <x v="0"/>
  </r>
  <r>
    <x v="567"/>
    <x v="1"/>
    <n v="0"/>
    <x v="738"/>
    <x v="654"/>
    <s v=" "/>
    <s v=" "/>
    <n v="1"/>
    <n v="3"/>
    <n v="1"/>
    <s v="N/A"/>
    <n v="1"/>
    <n v="2"/>
    <s v="NaN"/>
    <n v="1.5"/>
    <s v="NaN"/>
    <s v="NaN"/>
    <n v="0"/>
    <n v="1.5"/>
    <s v="NaN"/>
    <s v="NaN"/>
    <s v="NaN"/>
    <s v="NaN"/>
    <s v="Scale-up"/>
    <s v="NaN"/>
    <s v="NaN"/>
    <n v="0.75"/>
    <s v="NaN"/>
    <s v="NaN"/>
    <d v="2025-06-16T20:50:17"/>
    <x v="0"/>
  </r>
  <r>
    <x v="568"/>
    <x v="0"/>
    <n v="1791"/>
    <x v="739"/>
    <x v="655"/>
    <n v="185"/>
    <n v="185"/>
    <n v="74"/>
    <n v="111"/>
    <n v="4"/>
    <n v="181"/>
    <n v="181"/>
    <n v="0"/>
    <n v="3.5000000000000003E-2"/>
    <n v="6.6000000000000003E-2"/>
    <n v="4.0000000000000001E-3"/>
    <n v="9.8000000000000004E-2"/>
    <n v="9.7000000000000003E-2"/>
    <n v="9.8000000000000004E-2"/>
    <n v="1.01"/>
    <n v="0.34699999999999998"/>
    <n v="0.96"/>
    <n v="0"/>
    <s v="Plan-up"/>
    <n v="10.204000000000001"/>
    <n v="0.95899999999999996"/>
    <n v="0.91300000000000003"/>
    <n v="0.84499999999999997"/>
    <n v="0.95799999999999996"/>
    <d v="2025-06-17T06:52:47"/>
    <x v="10"/>
  </r>
  <r>
    <x v="569"/>
    <x v="1"/>
    <n v="76"/>
    <x v="740"/>
    <x v="656"/>
    <s v=" "/>
    <s v=" "/>
    <n v="1"/>
    <n v="5"/>
    <n v="1"/>
    <s v="N/A"/>
    <n v="2"/>
    <n v="2"/>
    <s v="NaN"/>
    <n v="4.8000000000000001E-2"/>
    <s v="NaN"/>
    <s v="NaN"/>
    <n v="0"/>
    <n v="4.8000000000000001E-2"/>
    <s v="NaN"/>
    <s v="NaN"/>
    <s v="NaN"/>
    <s v="NaN"/>
    <s v="Scale-up"/>
    <s v="NaN"/>
    <s v="NaN"/>
    <n v="0.88800000000000001"/>
    <s v="NaN"/>
    <s v="NaN"/>
    <d v="2025-06-16T20:50:36"/>
    <x v="0"/>
  </r>
  <r>
    <x v="570"/>
    <x v="1"/>
    <n v="0"/>
    <x v="741"/>
    <x v="657"/>
    <s v=" "/>
    <s v=" "/>
    <n v="1"/>
    <n v="1"/>
    <n v="1"/>
    <s v="N/A"/>
    <n v="1"/>
    <n v="0"/>
    <s v="NaN"/>
    <s v="NaN"/>
    <s v="NaN"/>
    <s v="NaN"/>
    <n v="0"/>
    <s v="NaN"/>
    <s v="NaN"/>
    <s v="NaN"/>
    <s v="NaN"/>
    <s v="NaN"/>
    <s v="Scale-up"/>
    <s v="NaN"/>
    <s v="NaN"/>
    <s v="NaN"/>
    <s v="NaN"/>
    <s v="NaN"/>
    <d v="2025-06-16T20:50:53"/>
    <x v="0"/>
  </r>
  <r>
    <x v="571"/>
    <x v="1"/>
    <n v="84"/>
    <x v="742"/>
    <x v="658"/>
    <s v=" "/>
    <s v=" "/>
    <n v="1"/>
    <n v="6"/>
    <n v="2"/>
    <s v="N/A"/>
    <n v="7"/>
    <n v="-4"/>
    <s v="NaN"/>
    <n v="9.0999999999999998E-2"/>
    <n v="2.9000000000000001E-2"/>
    <n v="0.1"/>
    <n v="6.2E-2"/>
    <n v="4.1000000000000002E-2"/>
    <s v="NaN"/>
    <s v="NaN"/>
    <s v="NaN"/>
    <s v="NaN"/>
    <s v="Scale-up"/>
    <n v="10"/>
    <s v="NaN"/>
    <n v="0.9"/>
    <n v="1"/>
    <n v="0.89300000000000002"/>
    <d v="2025-06-16T20:51:12"/>
    <x v="0"/>
  </r>
  <r>
    <x v="572"/>
    <x v="0"/>
    <n v="3753"/>
    <x v="743"/>
    <x v="659"/>
    <n v="1442"/>
    <n v="1442"/>
    <n v="312"/>
    <n v="1130"/>
    <n v="345"/>
    <n v="1097"/>
    <n v="1093"/>
    <n v="4"/>
    <n v="0.114"/>
    <n v="0.436"/>
    <n v="0.124"/>
    <n v="0.43"/>
    <n v="0.42599999999999999"/>
    <n v="0.38800000000000001"/>
    <n v="1.0089999999999999"/>
    <n v="0.20699999999999999"/>
    <n v="0.77500000000000002"/>
    <n v="9.3019999999999996"/>
    <s v="Plan-up"/>
    <n v="2.3260000000000001"/>
    <n v="0.876"/>
    <n v="0.93600000000000005"/>
    <n v="0.95199999999999996"/>
    <n v="0.93300000000000005"/>
    <d v="2025-06-17T06:36:54"/>
    <x v="10"/>
  </r>
  <r>
    <x v="573"/>
    <x v="1"/>
    <n v="92"/>
    <x v="744"/>
    <x v="660"/>
    <s v=" "/>
    <s v=" "/>
    <n v="1"/>
    <n v="2"/>
    <n v="1"/>
    <s v="N/A"/>
    <n v="1"/>
    <n v="1"/>
    <s v="NaN"/>
    <n v="1.0999999999999999E-2"/>
    <s v="NaN"/>
    <s v="NaN"/>
    <n v="0"/>
    <n v="1.0999999999999999E-2"/>
    <s v="NaN"/>
    <s v="NaN"/>
    <s v="NaN"/>
    <s v="NaN"/>
    <s v="Scale-up"/>
    <s v="NaN"/>
    <s v="NaN"/>
    <n v="1"/>
    <s v="NaN"/>
    <s v="NaN"/>
    <d v="2025-06-16T20:51:30"/>
    <x v="0"/>
  </r>
  <r>
    <x v="80"/>
    <x v="0"/>
    <n v="3655"/>
    <x v="745"/>
    <x v="661"/>
    <n v="2640"/>
    <n v="2640"/>
    <n v="304"/>
    <n v="2336"/>
    <n v="542"/>
    <n v="2098"/>
    <n v="2008"/>
    <n v="90"/>
    <n v="6.5000000000000002E-2"/>
    <n v="0.60699999999999998"/>
    <n v="0.14399999999999999"/>
    <n v="0.53300000000000003"/>
    <n v="0.52800000000000002"/>
    <n v="0.52100000000000002"/>
    <n v="1.0089999999999999"/>
    <n v="9.7000000000000003E-2"/>
    <n v="0.78600000000000003"/>
    <n v="168.85599999999999"/>
    <s v="Catch-up"/>
    <n v="1.8759999999999999"/>
    <n v="0.95799999999999996"/>
    <n v="0.99"/>
    <n v="0.98"/>
    <n v="0.996"/>
    <d v="2025-06-17T02:09:12"/>
    <x v="2"/>
  </r>
  <r>
    <x v="574"/>
    <x v="1"/>
    <n v="42"/>
    <x v="746"/>
    <x v="662"/>
    <s v=" "/>
    <s v=" "/>
    <n v="2"/>
    <n v="1"/>
    <n v="1"/>
    <s v="N/A"/>
    <n v="2"/>
    <n v="-1"/>
    <n v="2.3E-2"/>
    <s v="NaN"/>
    <s v="NaN"/>
    <s v="NaN"/>
    <n v="0"/>
    <n v="2.3E-2"/>
    <s v="NaN"/>
    <s v="NaN"/>
    <s v="NaN"/>
    <s v="NaN"/>
    <s v="Scale-up"/>
    <s v="NaN"/>
    <n v="1"/>
    <s v="NaN"/>
    <s v="NaN"/>
    <s v="NaN"/>
    <d v="2025-06-16T20:51:49"/>
    <x v="0"/>
  </r>
  <r>
    <x v="575"/>
    <x v="0"/>
    <n v="1645"/>
    <x v="747"/>
    <x v="663"/>
    <n v="580"/>
    <n v="580"/>
    <n v="102"/>
    <n v="478"/>
    <n v="191"/>
    <n v="389"/>
    <n v="389"/>
    <n v="1"/>
    <n v="9.2999999999999999E-2"/>
    <n v="0.42099999999999999"/>
    <n v="0.16"/>
    <n v="0.35699999999999998"/>
    <n v="0.35399999999999998"/>
    <n v="0.32800000000000001"/>
    <n v="1.008"/>
    <n v="0.18099999999999999"/>
    <n v="0.68899999999999995"/>
    <n v="2.8010000000000002"/>
    <s v="Plan-up"/>
    <n v="2.8010000000000002"/>
    <n v="0.91400000000000003"/>
    <n v="0.90200000000000002"/>
    <n v="0.90400000000000003"/>
    <n v="0.90300000000000002"/>
    <d v="2025-06-16T21:43:24"/>
    <x v="15"/>
  </r>
  <r>
    <x v="576"/>
    <x v="1"/>
    <n v="50"/>
    <x v="748"/>
    <x v="664"/>
    <s v=" "/>
    <s v=" "/>
    <n v="1"/>
    <n v="3"/>
    <n v="4"/>
    <s v="N/A"/>
    <n v="4"/>
    <n v="-6"/>
    <s v="NaN"/>
    <n v="3.5000000000000003E-2"/>
    <n v="0.94699999999999995"/>
    <n v="2"/>
    <n v="-0.91199999999999903"/>
    <n v="-8.9999999999999993E-3"/>
    <s v="NaN"/>
    <s v="NaN"/>
    <s v="NaN"/>
    <s v="NaN"/>
    <s v="Scale-up"/>
    <n v="0.5"/>
    <s v="NaN"/>
    <n v="0.81299999999999994"/>
    <n v="0.85299999999999998"/>
    <n v="0.8"/>
    <d v="2025-06-16T20:52:08"/>
    <x v="0"/>
  </r>
  <r>
    <x v="577"/>
    <x v="0"/>
    <n v="1883"/>
    <x v="749"/>
    <x v="665"/>
    <n v="149"/>
    <n v="149"/>
    <n v="46"/>
    <n v="103"/>
    <n v="16"/>
    <n v="133"/>
    <n v="77"/>
    <n v="56"/>
    <n v="3.3000000000000002E-2"/>
    <n v="0.11700000000000001"/>
    <n v="2.3E-2"/>
    <n v="0.128"/>
    <n v="0.127"/>
    <n v="0.12"/>
    <n v="1.008"/>
    <n v="0.22"/>
    <n v="0.84699999999999998"/>
    <n v="437.5"/>
    <s v="Catch-up"/>
    <n v="7.8120000000000003"/>
    <n v="0.75800000000000001"/>
    <n v="0.746"/>
    <n v="0.85399999999999998"/>
    <n v="0.80900000000000005"/>
    <d v="2025-06-16T22:07:18"/>
    <x v="3"/>
  </r>
  <r>
    <x v="578"/>
    <x v="1"/>
    <n v="32"/>
    <x v="750"/>
    <x v="666"/>
    <s v=" "/>
    <s v=" "/>
    <n v="1"/>
    <n v="2"/>
    <n v="1"/>
    <s v="N/A"/>
    <n v="1"/>
    <n v="1"/>
    <s v="NaN"/>
    <n v="0.03"/>
    <s v="NaN"/>
    <s v="NaN"/>
    <n v="0"/>
    <n v="0.03"/>
    <s v="NaN"/>
    <s v="NaN"/>
    <s v="NaN"/>
    <s v="NaN"/>
    <s v="Scale-up"/>
    <s v="NaN"/>
    <s v="NaN"/>
    <n v="1"/>
    <s v="NaN"/>
    <s v="NaN"/>
    <d v="2025-06-16T20:52:25"/>
    <x v="0"/>
  </r>
  <r>
    <x v="579"/>
    <x v="0"/>
    <n v="4964"/>
    <x v="751"/>
    <x v="667"/>
    <n v="2481"/>
    <n v="2481"/>
    <n v="1003"/>
    <n v="1478"/>
    <n v="521"/>
    <n v="1960"/>
    <n v="1861"/>
    <n v="99"/>
    <n v="0.252"/>
    <n v="0.36599999999999999"/>
    <n v="0.13900000000000001"/>
    <n v="0.48299999999999998"/>
    <n v="0.47899999999999998"/>
    <n v="0.47699999999999998"/>
    <n v="1.008"/>
    <n v="0.40799999999999997"/>
    <n v="0.77500000000000002"/>
    <n v="204.96899999999999"/>
    <s v="Catch-up"/>
    <n v="2.0699999999999998"/>
    <n v="0.97099999999999997"/>
    <n v="0.93400000000000005"/>
    <n v="0.95699999999999996"/>
    <n v="0.96"/>
    <d v="2025-06-17T05:44:26"/>
    <x v="10"/>
  </r>
  <r>
    <x v="580"/>
    <x v="1"/>
    <n v="43"/>
    <x v="752"/>
    <x v="668"/>
    <s v=" "/>
    <s v=" "/>
    <n v="1"/>
    <n v="3"/>
    <n v="9"/>
    <s v="N/A"/>
    <n v="3"/>
    <n v="-9"/>
    <s v="NaN"/>
    <n v="6.4000000000000001E-2"/>
    <n v="0.375"/>
    <n v="0.188"/>
    <n v="-0.311"/>
    <n v="-0.153"/>
    <s v="NaN"/>
    <s v="NaN"/>
    <s v="NaN"/>
    <s v="NaN"/>
    <s v="Start-up"/>
    <n v="5.319"/>
    <s v="NaN"/>
    <n v="0.96399999999999997"/>
    <n v="0.3"/>
    <n v="0.75"/>
    <d v="2025-06-16T20:52:44"/>
    <x v="0"/>
  </r>
  <r>
    <x v="581"/>
    <x v="0"/>
    <n v="1835"/>
    <x v="753"/>
    <x v="669"/>
    <n v="806"/>
    <n v="806"/>
    <n v="474"/>
    <n v="332"/>
    <n v="119"/>
    <n v="687"/>
    <n v="574"/>
    <n v="113"/>
    <n v="0.36499999999999999"/>
    <n v="0.248"/>
    <n v="0.13900000000000001"/>
    <n v="0.47799999999999998"/>
    <n v="0.47399999999999998"/>
    <n v="0.52200000000000002"/>
    <n v="1.008"/>
    <n v="0.59499999999999997"/>
    <n v="0.77300000000000002"/>
    <n v="236.40199999999999"/>
    <s v="Catch-up"/>
    <n v="2.0920000000000001"/>
    <n v="0.92900000000000005"/>
    <n v="0.86099999999999999"/>
    <n v="0.753"/>
    <n v="0.89800000000000002"/>
    <d v="2025-06-17T04:22:12"/>
    <x v="7"/>
  </r>
  <r>
    <x v="582"/>
    <x v="1"/>
    <n v="1"/>
    <x v="754"/>
    <x v="670"/>
    <s v=" "/>
    <s v=" "/>
    <n v="1"/>
    <n v="1"/>
    <n v="1"/>
    <s v="N/A"/>
    <n v="1"/>
    <n v="-1"/>
    <s v="NaN"/>
    <s v="NaN"/>
    <s v="NaN"/>
    <s v="NaN"/>
    <n v="0"/>
    <s v="NaN"/>
    <s v="NaN"/>
    <s v="NaN"/>
    <s v="NaN"/>
    <s v="NaN"/>
    <s v="Scale-up"/>
    <s v="NaN"/>
    <s v="NaN"/>
    <s v="NaN"/>
    <s v="NaN"/>
    <s v="NaN"/>
    <d v="2025-06-16T20:53:03"/>
    <x v="0"/>
  </r>
  <r>
    <x v="224"/>
    <x v="0"/>
    <n v="4448"/>
    <x v="755"/>
    <x v="245"/>
    <n v="5259"/>
    <n v="5259"/>
    <n v="879"/>
    <n v="4380"/>
    <n v="869"/>
    <n v="4390"/>
    <n v="3579"/>
    <n v="811"/>
    <n v="0.33900000000000002"/>
    <n v="1.1759999999999999"/>
    <n v="0.27300000000000002"/>
    <n v="1.2509999999999999"/>
    <n v="1.242"/>
    <n v="1.2370000000000001"/>
    <n v="1.0069999999999999"/>
    <n v="0.224"/>
    <n v="0.82"/>
    <n v="648.28099999999995"/>
    <s v="Catch-up"/>
    <n v="0.79900000000000004"/>
    <n v="0.95499999999999996"/>
    <n v="0.92500000000000004"/>
    <n v="0.98599999999999999"/>
    <n v="0.96499999999999997"/>
    <d v="2025-06-16T18:57:42"/>
    <x v="1"/>
  </r>
  <r>
    <x v="583"/>
    <x v="1"/>
    <n v="98"/>
    <x v="756"/>
    <x v="671"/>
    <s v=" "/>
    <s v=" "/>
    <n v="1"/>
    <n v="12"/>
    <n v="16"/>
    <s v="N/A"/>
    <n v="12"/>
    <n v="-16"/>
    <s v="NaN"/>
    <n v="0.113"/>
    <n v="4"/>
    <n v="0.311"/>
    <n v="-3.887"/>
    <n v="2.1999999999999999E-2"/>
    <s v="NaN"/>
    <s v="NaN"/>
    <s v="NaN"/>
    <s v="NaN"/>
    <s v="Scale-up"/>
    <n v="3.2149999999999999"/>
    <s v="NaN"/>
    <n v="0.92400000000000004"/>
    <n v="0.17599999999999999"/>
    <n v="0.59499999999999997"/>
    <d v="2025-06-16T20:53:22"/>
    <x v="0"/>
  </r>
  <r>
    <x v="584"/>
    <x v="0"/>
    <n v="2767"/>
    <x v="757"/>
    <x v="672"/>
    <n v="2400"/>
    <n v="2400"/>
    <n v="163"/>
    <n v="2237"/>
    <n v="506"/>
    <n v="1894"/>
    <n v="1877"/>
    <n v="17"/>
    <n v="9.9000000000000005E-2"/>
    <n v="1.43"/>
    <n v="0.159"/>
    <n v="1.379"/>
    <n v="1.37"/>
    <n v="0.90200000000000002"/>
    <n v="1.0069999999999999"/>
    <n v="6.5000000000000002E-2"/>
    <n v="0.89600000000000002"/>
    <n v="12.327999999999999"/>
    <s v="Plan-up"/>
    <n v="0.72499999999999998"/>
    <n v="0.91400000000000003"/>
    <n v="0.92900000000000005"/>
    <n v="0.95299999999999996"/>
    <n v="0.82199999999999995"/>
    <d v="2025-06-17T05:56:13"/>
    <x v="10"/>
  </r>
  <r>
    <x v="300"/>
    <x v="1"/>
    <n v="0"/>
    <x v="758"/>
    <x v="335"/>
    <s v=" "/>
    <s v=" "/>
    <n v="1"/>
    <n v="1"/>
    <n v="1"/>
    <s v="N/A"/>
    <n v="1"/>
    <n v="0"/>
    <s v="NaN"/>
    <s v="NaN"/>
    <s v="NaN"/>
    <s v="NaN"/>
    <n v="0"/>
    <s v="NaN"/>
    <s v="NaN"/>
    <s v="NaN"/>
    <s v="NaN"/>
    <s v="NaN"/>
    <s v="Catch-up"/>
    <s v="NaN"/>
    <s v="NaN"/>
    <s v="NaN"/>
    <s v="NaN"/>
    <s v="NaN"/>
    <d v="2025-06-16T20:53:40"/>
    <x v="0"/>
  </r>
  <r>
    <x v="585"/>
    <x v="0"/>
    <n v="74"/>
    <x v="759"/>
    <x v="673"/>
    <n v="86"/>
    <n v="86"/>
    <n v="45"/>
    <n v="41"/>
    <n v="5"/>
    <n v="81"/>
    <n v="75"/>
    <n v="6"/>
    <n v="0.63700000000000001"/>
    <n v="0.67300000000000004"/>
    <n v="0.09"/>
    <n v="1.2270000000000001"/>
    <n v="1.22"/>
    <n v="1.2150000000000001"/>
    <n v="1.006"/>
    <n v="0.48599999999999999"/>
    <n v="0.93100000000000005"/>
    <n v="4.8899999999999997"/>
    <s v="Plan-up"/>
    <n v="0.81499999999999995"/>
    <n v="0.93"/>
    <n v="0.92900000000000005"/>
    <n v="0.88400000000000001"/>
    <n v="0.96099999999999997"/>
    <d v="2025-06-16T22:49:29"/>
    <x v="3"/>
  </r>
  <r>
    <x v="586"/>
    <x v="1"/>
    <n v="3"/>
    <x v="760"/>
    <x v="674"/>
    <s v=" "/>
    <s v=" "/>
    <n v="1"/>
    <n v="1"/>
    <n v="1"/>
    <s v="N/A"/>
    <n v="1"/>
    <n v="-1"/>
    <s v="NaN"/>
    <s v="NaN"/>
    <s v="NaN"/>
    <s v="NaN"/>
    <n v="0"/>
    <s v="NaN"/>
    <s v="NaN"/>
    <s v="NaN"/>
    <s v="NaN"/>
    <s v="NaN"/>
    <s v="Scale-up"/>
    <s v="NaN"/>
    <s v="NaN"/>
    <s v="NaN"/>
    <s v="NaN"/>
    <s v="NaN"/>
    <d v="2025-06-16T20:53:59"/>
    <x v="0"/>
  </r>
  <r>
    <x v="217"/>
    <x v="0"/>
    <n v="4261"/>
    <x v="761"/>
    <x v="675"/>
    <n v="889"/>
    <n v="889"/>
    <n v="147"/>
    <n v="742"/>
    <n v="221"/>
    <n v="668"/>
    <n v="620"/>
    <n v="48"/>
    <n v="5.0999999999999997E-2"/>
    <n v="0.22900000000000001"/>
    <n v="0.08"/>
    <n v="0.20100000000000001"/>
    <n v="0.2"/>
    <n v="0.20799999999999999"/>
    <n v="1.0049999999999999"/>
    <n v="0.182"/>
    <n v="0.71399999999999997"/>
    <n v="238.80600000000001"/>
    <s v="Catch-up"/>
    <n v="4.9749999999999996"/>
    <n v="0.80600000000000005"/>
    <n v="0.89600000000000002"/>
    <n v="0.69299999999999995"/>
    <n v="0.92900000000000005"/>
    <d v="2025-06-17T02:10:39"/>
    <x v="2"/>
  </r>
  <r>
    <x v="587"/>
    <x v="1"/>
    <n v="98"/>
    <x v="762"/>
    <x v="676"/>
    <s v=" "/>
    <s v=" "/>
    <n v="2"/>
    <n v="39"/>
    <n v="9"/>
    <s v="N/A"/>
    <n v="7"/>
    <n v="24"/>
    <n v="5.8999999999999997E-2"/>
    <n v="0.34300000000000003"/>
    <n v="7.6999999999999999E-2"/>
    <n v="6.6000000000000003E-2"/>
    <n v="0.32500000000000001"/>
    <n v="0.26400000000000001"/>
    <n v="0.20300000000000001"/>
    <n v="0.14699999999999999"/>
    <n v="0.80800000000000005"/>
    <n v="11227.272999999999"/>
    <s v="Scale-up"/>
    <n v="15.151999999999999"/>
    <n v="1"/>
    <n v="0.98299999999999998"/>
    <n v="0.92700000000000005"/>
    <n v="0.85899999999999999"/>
    <d v="2025-06-16T20:54:26"/>
    <x v="0"/>
  </r>
  <r>
    <x v="51"/>
    <x v="0"/>
    <n v="3578"/>
    <x v="763"/>
    <x v="302"/>
    <n v="6195"/>
    <n v="6195"/>
    <n v="3600"/>
    <n v="2595"/>
    <n v="911"/>
    <n v="5284"/>
    <n v="5203"/>
    <n v="81"/>
    <n v="1.0569999999999999"/>
    <n v="0.72299999999999998"/>
    <n v="0.25900000000000001"/>
    <n v="1.5269999999999999"/>
    <n v="1.5209999999999999"/>
    <n v="1.5309999999999999"/>
    <n v="1.004"/>
    <n v="0.59399999999999997"/>
    <n v="0.85399999999999998"/>
    <n v="53.045000000000002"/>
    <s v="Catch-up"/>
    <n v="0.65500000000000003"/>
    <n v="0.94099999999999995"/>
    <n v="0.93200000000000005"/>
    <n v="0.89900000000000002"/>
    <n v="0.94599999999999995"/>
    <d v="2025-06-16T19:09:42"/>
    <x v="1"/>
  </r>
  <r>
    <x v="588"/>
    <x v="1"/>
    <n v="5"/>
    <x v="764"/>
    <x v="677"/>
    <s v=" "/>
    <s v=" "/>
    <n v="1"/>
    <n v="2"/>
    <n v="1"/>
    <s v="N/A"/>
    <n v="1"/>
    <n v="1"/>
    <s v="NaN"/>
    <n v="0.16700000000000001"/>
    <s v="NaN"/>
    <s v="NaN"/>
    <n v="0"/>
    <n v="0.16700000000000001"/>
    <s v="NaN"/>
    <s v="NaN"/>
    <s v="NaN"/>
    <s v="NaN"/>
    <s v="Scale-up"/>
    <s v="NaN"/>
    <s v="NaN"/>
    <n v="1"/>
    <s v="NaN"/>
    <s v="NaN"/>
    <d v="2025-06-16T20:54:43"/>
    <x v="0"/>
  </r>
  <r>
    <x v="478"/>
    <x v="1"/>
    <n v="87"/>
    <x v="765"/>
    <x v="545"/>
    <s v=" "/>
    <s v=" "/>
    <n v="1"/>
    <n v="2"/>
    <n v="1"/>
    <s v="N/A"/>
    <n v="1"/>
    <n v="1"/>
    <s v="NaN"/>
    <n v="1.0999999999999999E-2"/>
    <s v="NaN"/>
    <s v="NaN"/>
    <n v="0"/>
    <n v="1.0999999999999999E-2"/>
    <s v="NaN"/>
    <s v="NaN"/>
    <s v="NaN"/>
    <s v="NaN"/>
    <s v="Catch-up"/>
    <s v="NaN"/>
    <s v="NaN"/>
    <n v="1"/>
    <s v="NaN"/>
    <s v="NaN"/>
    <d v="2025-06-16T20:55:01"/>
    <x v="0"/>
  </r>
  <r>
    <x v="451"/>
    <x v="1"/>
    <n v="0"/>
    <x v="766"/>
    <x v="678"/>
    <s v=" "/>
    <s v=" "/>
    <n v="1"/>
    <n v="1"/>
    <n v="1"/>
    <s v="N/A"/>
    <n v="1"/>
    <n v="-1"/>
    <s v="NaN"/>
    <s v="NaN"/>
    <s v="NaN"/>
    <s v="NaN"/>
    <n v="0"/>
    <s v="NaN"/>
    <s v="NaN"/>
    <s v="NaN"/>
    <s v="NaN"/>
    <s v="NaN"/>
    <s v="Scale-up"/>
    <s v="NaN"/>
    <s v="NaN"/>
    <s v="NaN"/>
    <s v="NaN"/>
    <s v="NaN"/>
    <d v="2025-06-16T20:55:21"/>
    <x v="0"/>
  </r>
  <r>
    <x v="589"/>
    <x v="0"/>
    <n v="3473"/>
    <x v="767"/>
    <x v="679"/>
    <n v="7764"/>
    <n v="7764"/>
    <n v="6359"/>
    <n v="1405"/>
    <n v="2120"/>
    <n v="5644"/>
    <n v="5543"/>
    <n v="101"/>
    <n v="2.0489999999999999"/>
    <n v="0.44800000000000001"/>
    <n v="0.72399999999999998"/>
    <n v="1.7769999999999999"/>
    <n v="1.7729999999999999"/>
    <n v="1.893"/>
    <n v="1.002"/>
    <n v="0.82099999999999995"/>
    <n v="0.71"/>
    <n v="56.837000000000003"/>
    <s v="Catch-up"/>
    <n v="0.56299999999999994"/>
    <n v="0.95399999999999996"/>
    <n v="0.97599999999999998"/>
    <n v="0.89300000000000002"/>
    <n v="0.95199999999999996"/>
    <d v="2025-06-17T06:53:59"/>
    <x v="10"/>
  </r>
  <r>
    <x v="590"/>
    <x v="1"/>
    <n v="93"/>
    <x v="768"/>
    <x v="680"/>
    <s v=" "/>
    <s v=" "/>
    <n v="1"/>
    <n v="16"/>
    <n v="4"/>
    <s v="N/A"/>
    <n v="4"/>
    <n v="9"/>
    <s v="NaN"/>
    <n v="0.153"/>
    <n v="0.09"/>
    <n v="5.8999999999999997E-2"/>
    <n v="6.3E-2"/>
    <n v="0.13300000000000001"/>
    <s v="NaN"/>
    <s v="NaN"/>
    <s v="NaN"/>
    <s v="NaN"/>
    <s v="Scale-up"/>
    <n v="16.949000000000002"/>
    <s v="NaN"/>
    <n v="0.98399999999999999"/>
    <n v="0.84499999999999997"/>
    <n v="0.623"/>
    <d v="2025-06-16T20:55:39"/>
    <x v="0"/>
  </r>
  <r>
    <x v="115"/>
    <x v="0"/>
    <n v="3597"/>
    <x v="769"/>
    <x v="681"/>
    <n v="1536"/>
    <n v="1536"/>
    <n v="178"/>
    <n v="1358"/>
    <n v="123"/>
    <n v="1413"/>
    <n v="1390"/>
    <n v="23"/>
    <n v="5.5E-2"/>
    <n v="0.41899999999999998"/>
    <n v="3.7999999999999999E-2"/>
    <n v="0.437"/>
    <n v="0.436"/>
    <n v="0.435"/>
    <n v="1.002"/>
    <n v="0.11600000000000001"/>
    <n v="0.92"/>
    <n v="52.631999999999998"/>
    <s v="Catch-up"/>
    <n v="2.2879999999999998"/>
    <n v="0.97799999999999998"/>
    <n v="0.98299999999999998"/>
    <n v="0.97599999999999998"/>
    <n v="0.98499999999999999"/>
    <d v="2025-06-17T01:36:56"/>
    <x v="2"/>
  </r>
  <r>
    <x v="591"/>
    <x v="1"/>
    <n v="0"/>
    <x v="770"/>
    <x v="682"/>
    <s v=" "/>
    <s v=" "/>
    <n v="1"/>
    <n v="1"/>
    <n v="1"/>
    <s v="N/A"/>
    <n v="1"/>
    <n v="0"/>
    <s v="NaN"/>
    <s v="NaN"/>
    <s v="NaN"/>
    <s v="NaN"/>
    <n v="0"/>
    <s v="NaN"/>
    <s v="NaN"/>
    <s v="NaN"/>
    <s v="NaN"/>
    <s v="NaN"/>
    <s v="Scale-up"/>
    <s v="NaN"/>
    <s v="NaN"/>
    <s v="NaN"/>
    <s v="NaN"/>
    <s v="NaN"/>
    <d v="2025-06-16T20:55:57"/>
    <x v="0"/>
  </r>
  <r>
    <x v="424"/>
    <x v="0"/>
    <n v="2729"/>
    <x v="771"/>
    <x v="481"/>
    <n v="5019"/>
    <n v="5019"/>
    <n v="548"/>
    <n v="4471"/>
    <n v="791"/>
    <n v="4228"/>
    <n v="4006"/>
    <n v="222"/>
    <n v="0.17899999999999999"/>
    <n v="1.659"/>
    <n v="0.34200000000000003"/>
    <n v="1.498"/>
    <n v="1.496"/>
    <n v="1.5029999999999999"/>
    <n v="1.0009999999999999"/>
    <n v="9.7000000000000003E-2"/>
    <n v="0.81399999999999995"/>
    <n v="148.19800000000001"/>
    <s v="Catch-up"/>
    <n v="0.66800000000000004"/>
    <n v="0.96799999999999997"/>
    <n v="0.998"/>
    <n v="0.97899999999999998"/>
    <n v="0.998"/>
    <d v="2025-06-16T19:52:47"/>
    <x v="1"/>
  </r>
  <r>
    <x v="592"/>
    <x v="1"/>
    <n v="63"/>
    <x v="772"/>
    <x v="683"/>
    <s v=" "/>
    <s v=" "/>
    <n v="1"/>
    <n v="5"/>
    <n v="1"/>
    <s v="N/A"/>
    <n v="1"/>
    <n v="2"/>
    <s v="NaN"/>
    <n v="0.05"/>
    <s v="NaN"/>
    <s v="NaN"/>
    <n v="0"/>
    <n v="4.7E-2"/>
    <s v="NaN"/>
    <s v="NaN"/>
    <s v="NaN"/>
    <s v="NaN"/>
    <s v="Scale-up"/>
    <s v="NaN"/>
    <s v="NaN"/>
    <n v="0.91100000000000003"/>
    <s v="NaN"/>
    <s v="NaN"/>
    <d v="2025-06-16T20:56:16"/>
    <x v="0"/>
  </r>
  <r>
    <x v="593"/>
    <x v="0"/>
    <n v="4099"/>
    <x v="773"/>
    <x v="684"/>
    <n v="2982"/>
    <n v="2982"/>
    <n v="170"/>
    <n v="2812"/>
    <n v="365"/>
    <n v="2617"/>
    <n v="1755"/>
    <n v="862"/>
    <n v="6.0999999999999999E-2"/>
    <n v="0.83199999999999996"/>
    <n v="0.191"/>
    <n v="0.70299999999999996"/>
    <n v="0.70199999999999996"/>
    <n v="0.74099999999999999"/>
    <n v="1.0009999999999999"/>
    <n v="6.8000000000000005E-2"/>
    <n v="0.78600000000000003"/>
    <n v="1226.174"/>
    <s v="Catch-up"/>
    <n v="1.4219999999999999"/>
    <n v="0.94099999999999995"/>
    <n v="0.97699999999999998"/>
    <n v="0.66500000000000004"/>
    <n v="0.85"/>
    <d v="2025-06-17T04:06:45"/>
    <x v="2"/>
  </r>
  <r>
    <x v="594"/>
    <x v="1"/>
    <n v="86"/>
    <x v="774"/>
    <x v="685"/>
    <s v=" "/>
    <s v=" "/>
    <n v="1"/>
    <n v="6"/>
    <n v="1"/>
    <s v="N/A"/>
    <n v="1"/>
    <n v="5"/>
    <s v="NaN"/>
    <n v="4.5999999999999999E-2"/>
    <s v="NaN"/>
    <s v="NaN"/>
    <n v="0"/>
    <n v="5.1999999999999998E-2"/>
    <s v="NaN"/>
    <s v="NaN"/>
    <s v="NaN"/>
    <s v="NaN"/>
    <s v="Scale-up"/>
    <s v="NaN"/>
    <s v="NaN"/>
    <n v="0.89"/>
    <s v="NaN"/>
    <s v="NaN"/>
    <d v="2025-06-16T20:56:35"/>
    <x v="0"/>
  </r>
  <r>
    <x v="12"/>
    <x v="0"/>
    <n v="1590"/>
    <x v="775"/>
    <x v="12"/>
    <n v="372"/>
    <n v="372"/>
    <n v="81"/>
    <n v="291"/>
    <n v="26"/>
    <n v="346"/>
    <n v="295"/>
    <n v="51"/>
    <n v="5.7000000000000002E-2"/>
    <n v="0.19600000000000001"/>
    <n v="1.7000000000000001E-2"/>
    <n v="0.23599999999999999"/>
    <n v="0.23599999999999999"/>
    <n v="0.23599999999999999"/>
    <n v="1"/>
    <n v="0.22500000000000001"/>
    <n v="0.93300000000000005"/>
    <n v="216.102"/>
    <s v="Catch-up"/>
    <n v="4.2370000000000001"/>
    <n v="0.96899999999999997"/>
    <n v="0.98299999999999998"/>
    <n v="0.96599999999999997"/>
    <n v="0.95899999999999996"/>
    <d v="2025-06-16T18:11:00"/>
    <x v="1"/>
  </r>
  <r>
    <x v="595"/>
    <x v="1"/>
    <n v="0"/>
    <x v="776"/>
    <x v="686"/>
    <s v=" "/>
    <s v=" "/>
    <n v="1"/>
    <n v="1"/>
    <n v="1"/>
    <s v="N/A"/>
    <n v="1"/>
    <n v="-1"/>
    <s v="NaN"/>
    <s v="NaN"/>
    <s v="NaN"/>
    <s v="NaN"/>
    <n v="0"/>
    <s v="NaN"/>
    <s v="NaN"/>
    <s v="NaN"/>
    <s v="NaN"/>
    <s v="NaN"/>
    <s v="Scale-up"/>
    <s v="NaN"/>
    <s v="NaN"/>
    <s v="NaN"/>
    <s v="NaN"/>
    <s v="NaN"/>
    <d v="2025-06-16T20:56:54"/>
    <x v="0"/>
  </r>
  <r>
    <x v="173"/>
    <x v="0"/>
    <n v="2676"/>
    <x v="777"/>
    <x v="186"/>
    <n v="215"/>
    <n v="215"/>
    <n v="11"/>
    <n v="204"/>
    <n v="9"/>
    <n v="206"/>
    <n v="155"/>
    <n v="51"/>
    <n v="4.0000000000000001E-3"/>
    <n v="0.10100000000000001"/>
    <n v="8.0000000000000002E-3"/>
    <n v="9.7000000000000003E-2"/>
    <n v="9.7000000000000003E-2"/>
    <n v="0.1"/>
    <n v="1"/>
    <n v="3.7999999999999999E-2"/>
    <n v="0.92400000000000004"/>
    <n v="525.77300000000002"/>
    <s v="Catch-up"/>
    <n v="10.308999999999999"/>
    <n v="0.81"/>
    <n v="0.76200000000000001"/>
    <n v="0.76200000000000001"/>
    <n v="0.80500000000000005"/>
    <d v="2025-06-16T18:45:52"/>
    <x v="1"/>
  </r>
  <r>
    <x v="596"/>
    <x v="1"/>
    <n v="71"/>
    <x v="778"/>
    <x v="687"/>
    <s v=" "/>
    <s v=" "/>
    <n v="1"/>
    <n v="2"/>
    <n v="1"/>
    <s v="N/A"/>
    <n v="2"/>
    <n v="-1"/>
    <s v="NaN"/>
    <s v="NaN"/>
    <s v="NaN"/>
    <n v="1.4E-2"/>
    <n v="0"/>
    <s v="NaN"/>
    <s v="NaN"/>
    <s v="NaN"/>
    <s v="NaN"/>
    <s v="NaN"/>
    <s v="Start-up"/>
    <n v="71.429000000000002"/>
    <s v="NaN"/>
    <s v="NaN"/>
    <s v="NaN"/>
    <n v="1"/>
    <d v="2025-06-16T20:57:13"/>
    <x v="0"/>
  </r>
  <r>
    <x v="268"/>
    <x v="0"/>
    <n v="3474"/>
    <x v="779"/>
    <x v="296"/>
    <n v="70"/>
    <n v="70"/>
    <n v="30"/>
    <n v="40"/>
    <n v="4"/>
    <n v="66"/>
    <n v="51"/>
    <n v="15"/>
    <n v="0.01"/>
    <n v="1.2E-2"/>
    <n v="1E-3"/>
    <n v="2.1000000000000001E-2"/>
    <n v="2.1000000000000001E-2"/>
    <n v="2.1000000000000001E-2"/>
    <n v="1"/>
    <n v="0.45500000000000002"/>
    <n v="0.95499999999999996"/>
    <n v="714.28599999999994"/>
    <s v="Catch-up"/>
    <n v="47.619"/>
    <n v="0.90100000000000002"/>
    <n v="0.88"/>
    <n v="0.89100000000000001"/>
    <n v="0.89700000000000002"/>
    <d v="2025-06-16T19:08:28"/>
    <x v="1"/>
  </r>
  <r>
    <x v="597"/>
    <x v="1"/>
    <n v="85"/>
    <x v="780"/>
    <x v="688"/>
    <s v=" "/>
    <s v=" "/>
    <n v="1"/>
    <n v="2"/>
    <n v="1"/>
    <s v="N/A"/>
    <n v="1"/>
    <n v="0"/>
    <s v="NaN"/>
    <n v="1.2E-2"/>
    <s v="NaN"/>
    <s v="NaN"/>
    <n v="0"/>
    <n v="6.0000000000000001E-3"/>
    <s v="NaN"/>
    <s v="NaN"/>
    <s v="NaN"/>
    <s v="NaN"/>
    <s v="Scale-up"/>
    <s v="NaN"/>
    <s v="NaN"/>
    <n v="1"/>
    <s v="NaN"/>
    <s v="NaN"/>
    <d v="2025-06-16T20:57:32"/>
    <x v="0"/>
  </r>
  <r>
    <x v="439"/>
    <x v="0"/>
    <n v="3438"/>
    <x v="781"/>
    <x v="499"/>
    <n v="66"/>
    <n v="66"/>
    <n v="18"/>
    <n v="48"/>
    <n v="19"/>
    <n v="47"/>
    <n v="37"/>
    <n v="10"/>
    <n v="8.0000000000000002E-3"/>
    <n v="1.6E-2"/>
    <n v="1.0999999999999999E-2"/>
    <n v="1.2999999999999999E-2"/>
    <n v="1.2999999999999999E-2"/>
    <n v="1.6E-2"/>
    <n v="1"/>
    <n v="0.33300000000000002"/>
    <n v="0.54200000000000004"/>
    <n v="769.23099999999999"/>
    <s v="Catch-up"/>
    <n v="76.923000000000002"/>
    <n v="0.92200000000000004"/>
    <n v="0.96599999999999997"/>
    <n v="0.84499999999999997"/>
    <n v="0.95499999999999996"/>
    <d v="2025-06-16T19:57:09"/>
    <x v="1"/>
  </r>
  <r>
    <x v="598"/>
    <x v="1"/>
    <n v="0"/>
    <x v="782"/>
    <x v="689"/>
    <s v=" "/>
    <s v=" "/>
    <n v="1"/>
    <n v="1"/>
    <n v="1"/>
    <s v="N/A"/>
    <n v="1"/>
    <n v="0"/>
    <s v="NaN"/>
    <s v="NaN"/>
    <s v="NaN"/>
    <s v="NaN"/>
    <n v="0"/>
    <s v="NaN"/>
    <s v="NaN"/>
    <s v="NaN"/>
    <s v="NaN"/>
    <s v="NaN"/>
    <s v="Scale-up"/>
    <s v="NaN"/>
    <s v="NaN"/>
    <s v="NaN"/>
    <s v="NaN"/>
    <s v="NaN"/>
    <d v="2025-06-16T20:57:50"/>
    <x v="0"/>
  </r>
  <r>
    <x v="599"/>
    <x v="0"/>
    <n v="1652"/>
    <x v="783"/>
    <x v="690"/>
    <n v="36"/>
    <n v="36"/>
    <n v="11"/>
    <n v="25"/>
    <n v="9"/>
    <n v="27"/>
    <n v="22"/>
    <n v="5"/>
    <n v="1.7000000000000001E-2"/>
    <n v="1.7999999999999999E-2"/>
    <n v="6.0000000000000001E-3"/>
    <n v="2.9000000000000001E-2"/>
    <n v="2.9000000000000001E-2"/>
    <n v="0.02"/>
    <n v="1"/>
    <n v="0.48599999999999999"/>
    <n v="0.82899999999999996"/>
    <n v="172.41399999999999"/>
    <s v="Catch-up"/>
    <n v="34.482999999999997"/>
    <n v="0.93400000000000005"/>
    <n v="0.80900000000000005"/>
    <n v="0.71699999999999997"/>
    <n v="0.94299999999999995"/>
    <d v="2025-06-16T21:04:04"/>
    <x v="0"/>
  </r>
  <r>
    <x v="600"/>
    <x v="1"/>
    <n v="90"/>
    <x v="784"/>
    <x v="691"/>
    <s v=" "/>
    <s v=" "/>
    <n v="1"/>
    <n v="13"/>
    <n v="9"/>
    <s v="N/A"/>
    <n v="2"/>
    <n v="2"/>
    <s v="NaN"/>
    <n v="0.14000000000000001"/>
    <n v="0.12"/>
    <n v="8.3000000000000004E-2"/>
    <s v="0.020000000000000018"/>
    <n v="5.3999999999999999E-2"/>
    <s v="NaN"/>
    <s v="NaN"/>
    <s v="NaN"/>
    <s v="NaN"/>
    <s v="Scale-up"/>
    <n v="12.048"/>
    <s v="NaN"/>
    <n v="0.98499999999999999"/>
    <n v="0.95099999999999996"/>
    <n v="1"/>
    <d v="2025-06-16T20:58:09"/>
    <x v="0"/>
  </r>
  <r>
    <x v="378"/>
    <x v="0"/>
    <n v="2362"/>
    <x v="785"/>
    <x v="692"/>
    <n v="32"/>
    <n v="32"/>
    <n v="8"/>
    <n v="24"/>
    <n v="1"/>
    <n v="31"/>
    <n v="29"/>
    <n v="2"/>
    <n v="3.0000000000000001E-3"/>
    <n v="1.0999999999999999E-2"/>
    <n v="0"/>
    <n v="1.4E-2"/>
    <n v="1.4E-2"/>
    <n v="1.4E-2"/>
    <n v="1"/>
    <n v="0.214"/>
    <n v="1"/>
    <n v="142.857"/>
    <s v="Catch-up"/>
    <n v="71.429000000000002"/>
    <n v="0.92700000000000005"/>
    <n v="0.92900000000000005"/>
    <n v="0"/>
    <n v="0.88600000000000001"/>
    <d v="2025-06-16T21:17:59"/>
    <x v="0"/>
  </r>
  <r>
    <x v="601"/>
    <x v="1"/>
    <n v="99"/>
    <x v="786"/>
    <x v="693"/>
    <s v=" "/>
    <s v=" "/>
    <n v="1"/>
    <n v="15"/>
    <n v="4"/>
    <s v="N/A"/>
    <n v="6"/>
    <n v="6"/>
    <s v="NaN"/>
    <n v="0.113"/>
    <n v="4.2000000000000003E-2"/>
    <n v="4.3999999999999997E-2"/>
    <n v="7.0999999999999994E-2"/>
    <n v="7.2999999999999995E-2"/>
    <s v="NaN"/>
    <s v="NaN"/>
    <s v="NaN"/>
    <s v="NaN"/>
    <s v="Scale-up"/>
    <n v="22.727"/>
    <s v="NaN"/>
    <n v="0.84599999999999997"/>
    <n v="0.89300000000000002"/>
    <n v="0.72599999999999998"/>
    <d v="2025-06-16T20:58:29"/>
    <x v="0"/>
  </r>
  <r>
    <x v="602"/>
    <x v="0"/>
    <n v="3027"/>
    <x v="787"/>
    <x v="694"/>
    <n v="39"/>
    <n v="39"/>
    <n v="10"/>
    <n v="29"/>
    <n v="8"/>
    <n v="31"/>
    <n v="26"/>
    <n v="5"/>
    <n v="4.0000000000000001E-3"/>
    <n v="8.9999999999999993E-3"/>
    <n v="3.0000000000000001E-3"/>
    <n v="0.01"/>
    <n v="0.01"/>
    <n v="0.01"/>
    <n v="1"/>
    <n v="0.308"/>
    <n v="0.76900000000000002"/>
    <n v="500"/>
    <s v="Catch-up"/>
    <n v="100"/>
    <n v="0.95"/>
    <n v="0.91200000000000003"/>
    <n v="0.88"/>
    <n v="0.92400000000000004"/>
    <d v="2025-06-16T21:18:58"/>
    <x v="0"/>
  </r>
  <r>
    <x v="603"/>
    <x v="1"/>
    <n v="0"/>
    <x v="788"/>
    <x v="695"/>
    <s v=" "/>
    <s v=" "/>
    <n v="1"/>
    <n v="1"/>
    <n v="1"/>
    <s v="N/A"/>
    <n v="1"/>
    <n v="0"/>
    <s v="NaN"/>
    <s v="NaN"/>
    <s v="NaN"/>
    <s v="NaN"/>
    <n v="0"/>
    <s v="NaN"/>
    <s v="NaN"/>
    <s v="NaN"/>
    <s v="NaN"/>
    <s v="NaN"/>
    <s v="Scale-up"/>
    <s v="NaN"/>
    <s v="NaN"/>
    <s v="NaN"/>
    <s v="NaN"/>
    <s v="NaN"/>
    <d v="2025-06-16T20:58:47"/>
    <x v="0"/>
  </r>
  <r>
    <x v="604"/>
    <x v="0"/>
    <n v="3245"/>
    <x v="789"/>
    <x v="696"/>
    <n v="166"/>
    <n v="166"/>
    <n v="21"/>
    <n v="145"/>
    <n v="21"/>
    <n v="145"/>
    <n v="134"/>
    <n v="11"/>
    <n v="7.0000000000000001E-3"/>
    <n v="4.7E-2"/>
    <n v="0.01"/>
    <n v="4.3999999999999997E-2"/>
    <n v="4.3999999999999997E-2"/>
    <n v="4.5999999999999999E-2"/>
    <n v="1"/>
    <n v="0.13"/>
    <n v="0.81499999999999995"/>
    <n v="250"/>
    <s v="Catch-up"/>
    <n v="22.727"/>
    <n v="0.70199999999999996"/>
    <n v="0.88400000000000001"/>
    <n v="0.94099999999999995"/>
    <n v="0.88300000000000001"/>
    <d v="2025-06-16T21:29:58"/>
    <x v="0"/>
  </r>
  <r>
    <x v="605"/>
    <x v="1"/>
    <n v="0"/>
    <x v="790"/>
    <x v="697"/>
    <s v=" "/>
    <s v=" "/>
    <n v="1"/>
    <n v="1"/>
    <n v="1"/>
    <s v="N/A"/>
    <n v="1"/>
    <n v="0"/>
    <s v="NaN"/>
    <s v="NaN"/>
    <s v="NaN"/>
    <s v="NaN"/>
    <n v="0"/>
    <s v="NaN"/>
    <s v="NaN"/>
    <s v="NaN"/>
    <s v="NaN"/>
    <s v="NaN"/>
    <s v="Scale-up"/>
    <s v="NaN"/>
    <s v="NaN"/>
    <s v="NaN"/>
    <s v="NaN"/>
    <s v="NaN"/>
    <d v="2025-06-16T20:59:04"/>
    <x v="0"/>
  </r>
  <r>
    <x v="606"/>
    <x v="0"/>
    <n v="792"/>
    <x v="791"/>
    <x v="698"/>
    <n v="104"/>
    <n v="104"/>
    <n v="90"/>
    <n v="14"/>
    <n v="23"/>
    <n v="81"/>
    <n v="81"/>
    <n v="0"/>
    <n v="0.20399999999999999"/>
    <n v="2.5000000000000001E-2"/>
    <n v="2.5000000000000001E-2"/>
    <n v="0.20399999999999999"/>
    <n v="0.20399999999999999"/>
    <n v="8.8999999999999996E-2"/>
    <n v="1"/>
    <n v="0.89100000000000001"/>
    <n v="0.89100000000000001"/>
    <n v="0"/>
    <s v="Plan-up"/>
    <n v="4.9020000000000001"/>
    <n v="0.80900000000000005"/>
    <n v="0.95399999999999996"/>
    <n v="0.52600000000000002"/>
    <n v="0.871"/>
    <d v="2025-06-16T22:26:04"/>
    <x v="3"/>
  </r>
  <r>
    <x v="607"/>
    <x v="1"/>
    <n v="88"/>
    <x v="792"/>
    <x v="699"/>
    <s v=" "/>
    <s v=" "/>
    <n v="1"/>
    <n v="10"/>
    <n v="1"/>
    <s v="N/A"/>
    <n v="6"/>
    <n v="3"/>
    <s v="NaN"/>
    <n v="0.105"/>
    <s v="NaN"/>
    <n v="0.34499999999999997"/>
    <n v="0"/>
    <n v="0.11"/>
    <s v="NaN"/>
    <s v="NaN"/>
    <s v="NaN"/>
    <s v="NaN"/>
    <s v="Scale-up"/>
    <n v="2.899"/>
    <s v="NaN"/>
    <n v="0.90900000000000003"/>
    <s v="NaN"/>
    <n v="0.75"/>
    <d v="2025-06-16T20:59:23"/>
    <x v="0"/>
  </r>
  <r>
    <x v="608"/>
    <x v="0"/>
    <n v="2607"/>
    <x v="793"/>
    <x v="700"/>
    <n v="34"/>
    <n v="34"/>
    <n v="12"/>
    <n v="22"/>
    <n v="4"/>
    <n v="30"/>
    <n v="21"/>
    <n v="9"/>
    <n v="5.0000000000000001E-3"/>
    <n v="8.9999999999999993E-3"/>
    <n v="2E-3"/>
    <n v="1.2E-2"/>
    <n v="1.2E-2"/>
    <n v="1.0999999999999999E-2"/>
    <n v="1"/>
    <n v="0.35699999999999998"/>
    <n v="0.85699999999999998"/>
    <n v="750"/>
    <s v="Catch-up"/>
    <n v="83.332999999999998"/>
    <n v="0.78300000000000003"/>
    <n v="0.76200000000000001"/>
    <n v="0.66800000000000004"/>
    <n v="0.76600000000000001"/>
    <d v="2025-06-16T22:36:43"/>
    <x v="3"/>
  </r>
  <r>
    <x v="609"/>
    <x v="1"/>
    <n v="66"/>
    <x v="794"/>
    <x v="701"/>
    <s v=" "/>
    <s v=" "/>
    <n v="1"/>
    <n v="2"/>
    <n v="1"/>
    <s v="N/A"/>
    <n v="1"/>
    <n v="0"/>
    <s v="NaN"/>
    <n v="1.4999999999999999E-2"/>
    <s v="NaN"/>
    <s v="NaN"/>
    <n v="0"/>
    <n v="1.4999999999999999E-2"/>
    <s v="NaN"/>
    <s v="NaN"/>
    <s v="NaN"/>
    <s v="NaN"/>
    <s v="Scale-up"/>
    <s v="NaN"/>
    <s v="NaN"/>
    <n v="1"/>
    <s v="NaN"/>
    <s v="NaN"/>
    <d v="2025-06-16T20:59:42"/>
    <x v="0"/>
  </r>
  <r>
    <x v="610"/>
    <x v="1"/>
    <n v="89"/>
    <x v="795"/>
    <x v="702"/>
    <s v=" "/>
    <s v=" "/>
    <n v="1"/>
    <n v="4"/>
    <n v="1"/>
    <s v="N/A"/>
    <n v="4"/>
    <n v="-1"/>
    <s v="NaN"/>
    <n v="3.3000000000000002E-2"/>
    <s v="NaN"/>
    <n v="2.9000000000000001E-2"/>
    <n v="0"/>
    <n v="3.3000000000000002E-2"/>
    <s v="NaN"/>
    <s v="NaN"/>
    <s v="NaN"/>
    <s v="NaN"/>
    <s v="Scale-up"/>
    <n v="34.482999999999997"/>
    <s v="NaN"/>
    <n v="0.93100000000000005"/>
    <s v="NaN"/>
    <n v="0.61199999999999999"/>
    <d v="2025-06-16T21:00:03"/>
    <x v="0"/>
  </r>
  <r>
    <x v="611"/>
    <x v="1"/>
    <n v="24"/>
    <x v="796"/>
    <x v="703"/>
    <s v=" "/>
    <s v=" "/>
    <n v="1"/>
    <n v="1"/>
    <n v="1"/>
    <s v="N/A"/>
    <n v="1"/>
    <n v="-1"/>
    <s v="NaN"/>
    <s v="NaN"/>
    <s v="NaN"/>
    <s v="NaN"/>
    <n v="0"/>
    <n v="-0.04"/>
    <s v="NaN"/>
    <s v="NaN"/>
    <s v="NaN"/>
    <s v="NaN"/>
    <s v="Scale-up"/>
    <s v="NaN"/>
    <s v="NaN"/>
    <s v="NaN"/>
    <s v="NaN"/>
    <s v="NaN"/>
    <d v="2025-06-16T21:00:22"/>
    <x v="0"/>
  </r>
  <r>
    <x v="612"/>
    <x v="1"/>
    <n v="1"/>
    <x v="797"/>
    <x v="704"/>
    <s v=" "/>
    <s v=" "/>
    <n v="1"/>
    <n v="1"/>
    <n v="1"/>
    <s v="N/A"/>
    <n v="1"/>
    <n v="-1"/>
    <s v="NaN"/>
    <s v="NaN"/>
    <s v="NaN"/>
    <s v="NaN"/>
    <n v="0"/>
    <s v="NaN"/>
    <s v="NaN"/>
    <s v="NaN"/>
    <s v="NaN"/>
    <s v="NaN"/>
    <s v="Scale-up"/>
    <s v="NaN"/>
    <s v="NaN"/>
    <s v="NaN"/>
    <s v="NaN"/>
    <s v="NaN"/>
    <d v="2025-06-16T21:00:42"/>
    <x v="0"/>
  </r>
  <r>
    <x v="613"/>
    <x v="1"/>
    <n v="57"/>
    <x v="798"/>
    <x v="705"/>
    <s v=" "/>
    <s v=" "/>
    <n v="1"/>
    <n v="4"/>
    <n v="1"/>
    <s v="N/A"/>
    <n v="1"/>
    <n v="3"/>
    <s v="NaN"/>
    <n v="3.5000000000000003E-2"/>
    <s v="NaN"/>
    <s v="NaN"/>
    <n v="0"/>
    <n v="3.5000000000000003E-2"/>
    <s v="NaN"/>
    <s v="NaN"/>
    <s v="NaN"/>
    <s v="NaN"/>
    <s v="Scale-up"/>
    <s v="NaN"/>
    <s v="NaN"/>
    <n v="0.61399999999999999"/>
    <s v="NaN"/>
    <s v="NaN"/>
    <d v="2025-06-16T21:00:59"/>
    <x v="0"/>
  </r>
  <r>
    <x v="544"/>
    <x v="0"/>
    <n v="5185"/>
    <x v="799"/>
    <x v="706"/>
    <n v="218"/>
    <n v="218"/>
    <n v="147"/>
    <n v="71"/>
    <n v="52"/>
    <n v="166"/>
    <n v="133"/>
    <n v="33"/>
    <n v="5.2999999999999999E-2"/>
    <n v="1.9E-2"/>
    <n v="1.4E-2"/>
    <n v="5.8000000000000003E-2"/>
    <n v="5.8000000000000003E-2"/>
    <n v="4.7E-2"/>
    <n v="1"/>
    <n v="0.73599999999999999"/>
    <n v="0.80600000000000005"/>
    <n v="568.96600000000001"/>
    <s v="Catch-up"/>
    <n v="17.241"/>
    <n v="0.94799999999999995"/>
    <n v="0.88900000000000001"/>
    <n v="0.84699999999999998"/>
    <n v="0.96199999999999997"/>
    <d v="2025-06-17T06:24:37"/>
    <x v="10"/>
  </r>
  <r>
    <x v="614"/>
    <x v="1"/>
    <n v="3"/>
    <x v="800"/>
    <x v="707"/>
    <s v=" "/>
    <s v=" "/>
    <n v="1"/>
    <n v="1"/>
    <n v="1"/>
    <s v="N/A"/>
    <n v="1"/>
    <n v="-1"/>
    <s v="NaN"/>
    <s v="NaN"/>
    <s v="NaN"/>
    <s v="NaN"/>
    <n v="0"/>
    <s v="NaN"/>
    <s v="NaN"/>
    <s v="NaN"/>
    <s v="NaN"/>
    <s v="NaN"/>
    <s v="Scale-up"/>
    <s v="NaN"/>
    <s v="NaN"/>
    <s v="NaN"/>
    <s v="NaN"/>
    <s v="NaN"/>
    <d v="2025-06-16T21:01:18"/>
    <x v="0"/>
  </r>
  <r>
    <x v="615"/>
    <x v="0"/>
    <n v="3458"/>
    <x v="801"/>
    <x v="708"/>
    <n v="39"/>
    <n v="39"/>
    <n v="23"/>
    <n v="16"/>
    <n v="5"/>
    <n v="34"/>
    <n v="29"/>
    <n v="5"/>
    <n v="7.0000000000000001E-3"/>
    <n v="5.0000000000000001E-3"/>
    <n v="3.0000000000000001E-3"/>
    <n v="8.9999999999999993E-3"/>
    <n v="8.9999999999999993E-3"/>
    <n v="0.01"/>
    <n v="1"/>
    <n v="0.58299999999999996"/>
    <n v="0.75"/>
    <n v="555.55600000000004"/>
    <s v="Catch-up"/>
    <n v="111.111"/>
    <n v="0.95499999999999996"/>
    <n v="0.94199999999999995"/>
    <n v="0.72699999999999998"/>
    <n v="0.92700000000000005"/>
    <d v="2025-06-17T06:40:20"/>
    <x v="10"/>
  </r>
  <r>
    <x v="616"/>
    <x v="1"/>
    <n v="0"/>
    <x v="802"/>
    <x v="709"/>
    <s v=" "/>
    <s v=" "/>
    <n v="1"/>
    <n v="1"/>
    <n v="1"/>
    <s v="N/A"/>
    <n v="1"/>
    <n v="0"/>
    <s v="NaN"/>
    <s v="NaN"/>
    <s v="NaN"/>
    <s v="NaN"/>
    <n v="0"/>
    <s v="NaN"/>
    <s v="NaN"/>
    <s v="NaN"/>
    <s v="NaN"/>
    <s v="NaN"/>
    <s v="Scale-up"/>
    <s v="NaN"/>
    <s v="NaN"/>
    <s v="NaN"/>
    <s v="NaN"/>
    <s v="NaN"/>
    <d v="2025-06-16T21:01:36"/>
    <x v="0"/>
  </r>
  <r>
    <x v="617"/>
    <x v="0"/>
    <n v="4431"/>
    <x v="803"/>
    <x v="710"/>
    <n v="315"/>
    <n v="315"/>
    <n v="48"/>
    <n v="267"/>
    <n v="103"/>
    <n v="212"/>
    <n v="185"/>
    <n v="27"/>
    <n v="1.0999999999999999E-2"/>
    <n v="5.7000000000000002E-2"/>
    <n v="2.1999999999999999E-2"/>
    <n v="4.5999999999999999E-2"/>
    <n v="4.5999999999999999E-2"/>
    <n v="4.5999999999999999E-2"/>
    <n v="1"/>
    <n v="0.16200000000000001"/>
    <n v="0.67600000000000005"/>
    <n v="586.95699999999999"/>
    <s v="Catch-up"/>
    <n v="21.739000000000001"/>
    <n v="0.83899999999999997"/>
    <d v="1899-12-30T21:43:12"/>
    <n v="0.93600000000000005"/>
    <n v="0.82499999999999996"/>
    <d v="2025-06-17T05:32:22"/>
    <x v="13"/>
  </r>
  <r>
    <x v="618"/>
    <x v="1"/>
    <n v="98"/>
    <x v="804"/>
    <x v="711"/>
    <s v=" "/>
    <s v=" "/>
    <n v="1"/>
    <n v="7"/>
    <n v="4"/>
    <s v="N/A"/>
    <n v="3"/>
    <n v="1"/>
    <s v="NaN"/>
    <n v="8.6999999999999994E-2"/>
    <n v="4.2999999999999997E-2"/>
    <n v="0.25"/>
    <n v="4.3999999999999997E-2"/>
    <n v="4.2999999999999997E-2"/>
    <s v="NaN"/>
    <s v="NaN"/>
    <s v="NaN"/>
    <s v="NaN"/>
    <s v="Scale-up"/>
    <n v="4"/>
    <s v="NaN"/>
    <n v="0.84699999999999998"/>
    <n v="0.98699999999999999"/>
    <n v="0.75"/>
    <d v="2025-06-16T21:01:55"/>
    <x v="0"/>
  </r>
  <r>
    <x v="619"/>
    <x v="0"/>
    <n v="523"/>
    <x v="805"/>
    <x v="712"/>
    <n v="57"/>
    <n v="57"/>
    <n v="10"/>
    <n v="47"/>
    <n v="5"/>
    <n v="52"/>
    <n v="45"/>
    <n v="7"/>
    <n v="1.4E-2"/>
    <n v="0.193"/>
    <n v="3.5999999999999997E-2"/>
    <n v="0.17100000000000001"/>
    <n v="0.17100000000000001"/>
    <n v="0.11600000000000001"/>
    <n v="1"/>
    <n v="6.8000000000000005E-2"/>
    <n v="0.82599999999999996"/>
    <n v="40.936"/>
    <s v="Catch-up"/>
    <n v="5.8479999999999999"/>
    <n v="0.95099999999999996"/>
    <d v="1899-12-30T23:13:55"/>
    <n v="0.89700000000000002"/>
    <n v="0.93100000000000005"/>
    <d v="2025-06-17T05:04:56"/>
    <x v="17"/>
  </r>
  <r>
    <x v="620"/>
    <x v="1"/>
    <n v="0"/>
    <x v="806"/>
    <x v="713"/>
    <s v=" "/>
    <s v=" "/>
    <n v="1"/>
    <n v="1"/>
    <n v="1"/>
    <s v="N/A"/>
    <n v="1"/>
    <n v="0"/>
    <s v="NaN"/>
    <s v="NaN"/>
    <s v="NaN"/>
    <s v="NaN"/>
    <n v="0"/>
    <s v="NaN"/>
    <s v="NaN"/>
    <s v="NaN"/>
    <s v="NaN"/>
    <s v="NaN"/>
    <s v="Scale-up"/>
    <s v="NaN"/>
    <s v="NaN"/>
    <s v="NaN"/>
    <s v="NaN"/>
    <s v="NaN"/>
    <d v="2025-06-16T21:02:12"/>
    <x v="0"/>
  </r>
  <r>
    <x v="621"/>
    <x v="0"/>
    <n v="4339"/>
    <x v="807"/>
    <x v="714"/>
    <n v="666"/>
    <n v="666"/>
    <n v="132"/>
    <n v="534"/>
    <n v="256"/>
    <n v="410"/>
    <n v="382"/>
    <n v="28"/>
    <n v="2.9000000000000001E-2"/>
    <n v="0.14399999999999999"/>
    <n v="6.7000000000000004E-2"/>
    <n v="0.106"/>
    <n v="0.106"/>
    <n v="9.1999999999999998E-2"/>
    <n v="1"/>
    <n v="0.16800000000000001"/>
    <n v="0.61299999999999999"/>
    <n v="264.15100000000001"/>
    <s v="Catch-up"/>
    <n v="9.4339999999999993"/>
    <n v="0.82199999999999995"/>
    <d v="1899-12-30T20:19:41"/>
    <n v="0.88100000000000001"/>
    <n v="0.84599999999999997"/>
    <d v="2025-06-17T05:00:22"/>
    <x v="11"/>
  </r>
  <r>
    <x v="0"/>
    <x v="1"/>
    <n v="0"/>
    <x v="808"/>
    <x v="0"/>
    <s v=" "/>
    <s v=" "/>
    <n v="1"/>
    <n v="1"/>
    <n v="1"/>
    <s v="N/A"/>
    <n v="1"/>
    <n v="0"/>
    <s v="NaN"/>
    <s v="NaN"/>
    <s v="NaN"/>
    <s v="NaN"/>
    <n v="0"/>
    <s v="NaN"/>
    <s v="NaN"/>
    <s v="NaN"/>
    <s v="NaN"/>
    <s v="NaN"/>
    <s v="Plan-up"/>
    <s v="NaN"/>
    <s v="NaN"/>
    <s v="NaN"/>
    <s v="NaN"/>
    <s v="NaN"/>
    <d v="2025-06-16T21:02:30"/>
    <x v="0"/>
  </r>
  <r>
    <x v="17"/>
    <x v="0"/>
    <n v="4068"/>
    <x v="809"/>
    <x v="715"/>
    <n v="1128"/>
    <n v="1128"/>
    <n v="189"/>
    <n v="939"/>
    <n v="158"/>
    <n v="970"/>
    <n v="849"/>
    <n v="121"/>
    <n v="7.4999999999999997E-2"/>
    <n v="0.33600000000000002"/>
    <n v="0.06"/>
    <n v="0.35099999999999998"/>
    <n v="0.35099999999999998"/>
    <n v="0.35199999999999998"/>
    <n v="1"/>
    <n v="0.182"/>
    <n v="0.85399999999999998"/>
    <n v="344.72899999999998"/>
    <s v="Catch-up"/>
    <n v="2.8490000000000002"/>
    <n v="0.91"/>
    <n v="0.92200000000000004"/>
    <n v="0.95299999999999996"/>
    <n v="0.96799999999999997"/>
    <d v="2025-06-17T01:14:12"/>
    <x v="2"/>
  </r>
  <r>
    <x v="622"/>
    <x v="1"/>
    <n v="0"/>
    <x v="810"/>
    <x v="716"/>
    <s v=" "/>
    <s v=" "/>
    <n v="1"/>
    <n v="1"/>
    <n v="1"/>
    <s v="N/A"/>
    <n v="1"/>
    <n v="-1"/>
    <s v="NaN"/>
    <s v="NaN"/>
    <s v="NaN"/>
    <s v="NaN"/>
    <n v="0"/>
    <s v="NaN"/>
    <s v="NaN"/>
    <s v="NaN"/>
    <s v="NaN"/>
    <s v="NaN"/>
    <s v="Scale-up"/>
    <s v="NaN"/>
    <s v="NaN"/>
    <s v="NaN"/>
    <s v="NaN"/>
    <s v="NaN"/>
    <d v="2025-06-16T21:02:49"/>
    <x v="0"/>
  </r>
  <r>
    <x v="202"/>
    <x v="0"/>
    <n v="3700"/>
    <x v="811"/>
    <x v="717"/>
    <n v="186"/>
    <n v="186"/>
    <n v="186"/>
    <n v="0"/>
    <n v="18"/>
    <n v="168"/>
    <n v="167"/>
    <n v="1"/>
    <n v="5.7000000000000002E-2"/>
    <n v="0"/>
    <n v="6.0000000000000001E-3"/>
    <n v="5.0999999999999997E-2"/>
    <n v="5.0999999999999997E-2"/>
    <n v="5.1999999999999998E-2"/>
    <n v="1"/>
    <n v="1"/>
    <n v="0.89500000000000002"/>
    <n v="19.608000000000001"/>
    <s v="Plan-up"/>
    <n v="19.608000000000001"/>
    <n v="0.99299999999999999"/>
    <n v="0"/>
    <n v="0.91500000000000004"/>
    <n v="0.99299999999999999"/>
    <d v="2025-06-17T02:02:54"/>
    <x v="2"/>
  </r>
  <r>
    <x v="281"/>
    <x v="1"/>
    <n v="0"/>
    <x v="812"/>
    <x v="313"/>
    <s v=" "/>
    <s v=" "/>
    <n v="1"/>
    <n v="1"/>
    <n v="1"/>
    <s v="N/A"/>
    <n v="1"/>
    <n v="-1"/>
    <s v="NaN"/>
    <s v="NaN"/>
    <s v="NaN"/>
    <s v="NaN"/>
    <n v="0"/>
    <s v="NaN"/>
    <s v="NaN"/>
    <s v="NaN"/>
    <s v="NaN"/>
    <s v="NaN"/>
    <s v="Catch-up"/>
    <s v="NaN"/>
    <s v="NaN"/>
    <s v="NaN"/>
    <s v="NaN"/>
    <s v="NaN"/>
    <d v="2025-06-16T21:03:08"/>
    <x v="0"/>
  </r>
  <r>
    <x v="623"/>
    <x v="0"/>
    <n v="2996"/>
    <x v="813"/>
    <x v="718"/>
    <n v="45"/>
    <n v="45"/>
    <n v="15"/>
    <n v="30"/>
    <n v="8"/>
    <n v="37"/>
    <n v="37"/>
    <n v="0"/>
    <n v="4.0000000000000001E-3"/>
    <n v="0.01"/>
    <n v="2E-3"/>
    <n v="1.2E-2"/>
    <n v="1.2E-2"/>
    <n v="1.2E-2"/>
    <n v="1"/>
    <n v="0.28599999999999998"/>
    <n v="0.85699999999999998"/>
    <n v="0"/>
    <s v="Plan-up"/>
    <n v="83.332999999999998"/>
    <n v="0.84099999999999997"/>
    <n v="0.95099999999999996"/>
    <n v="0.88100000000000001"/>
    <n v="0.97199999999999998"/>
    <d v="2025-06-17T02:24:17"/>
    <x v="2"/>
  </r>
  <r>
    <x v="624"/>
    <x v="1"/>
    <n v="0"/>
    <x v="814"/>
    <x v="719"/>
    <s v=" "/>
    <s v=" "/>
    <n v="1"/>
    <n v="1"/>
    <n v="1"/>
    <s v="N/A"/>
    <n v="1"/>
    <n v="0"/>
    <s v="NaN"/>
    <s v="NaN"/>
    <s v="NaN"/>
    <s v="NaN"/>
    <n v="0"/>
    <s v="NaN"/>
    <s v="NaN"/>
    <s v="NaN"/>
    <s v="NaN"/>
    <s v="NaN"/>
    <s v="Scale-up"/>
    <s v="NaN"/>
    <s v="NaN"/>
    <s v="NaN"/>
    <s v="NaN"/>
    <s v="NaN"/>
    <d v="2025-06-16T21:03:26"/>
    <x v="0"/>
  </r>
  <r>
    <x v="625"/>
    <x v="0"/>
    <n v="4850"/>
    <x v="815"/>
    <x v="720"/>
    <n v="39"/>
    <n v="39"/>
    <n v="8"/>
    <n v="31"/>
    <n v="8"/>
    <n v="31"/>
    <n v="31"/>
    <n v="0"/>
    <n v="1E-3"/>
    <n v="7.0000000000000001E-3"/>
    <n v="2E-3"/>
    <n v="6.0000000000000001E-3"/>
    <n v="6.0000000000000001E-3"/>
    <n v="6.0000000000000001E-3"/>
    <n v="1"/>
    <n v="0.125"/>
    <n v="0.75"/>
    <n v="0"/>
    <s v="Plan-up"/>
    <n v="166.667"/>
    <n v="0.83399999999999996"/>
    <n v="0.93899999999999995"/>
    <n v="0.88500000000000001"/>
    <n v="0.95399999999999996"/>
    <d v="2025-06-17T02:26:31"/>
    <x v="2"/>
  </r>
  <r>
    <x v="626"/>
    <x v="1"/>
    <n v="9"/>
    <x v="816"/>
    <x v="721"/>
    <s v=" "/>
    <s v=" "/>
    <n v="1"/>
    <n v="1"/>
    <n v="1"/>
    <s v="N/A"/>
    <n v="1"/>
    <n v="0"/>
    <s v="NaN"/>
    <s v="NaN"/>
    <s v="NaN"/>
    <s v="NaN"/>
    <n v="0"/>
    <n v="0.111"/>
    <s v="NaN"/>
    <s v="NaN"/>
    <s v="NaN"/>
    <s v="NaN"/>
    <s v="Scale-up"/>
    <s v="NaN"/>
    <s v="NaN"/>
    <s v="NaN"/>
    <s v="NaN"/>
    <s v="NaN"/>
    <d v="2025-06-16T21:03:45"/>
    <x v="0"/>
  </r>
  <r>
    <x v="574"/>
    <x v="0"/>
    <n v="5803"/>
    <x v="817"/>
    <x v="722"/>
    <n v="82"/>
    <n v="82"/>
    <n v="44"/>
    <n v="38"/>
    <n v="15"/>
    <n v="67"/>
    <n v="65"/>
    <n v="2"/>
    <n v="8.0000000000000002E-3"/>
    <n v="6.0000000000000001E-3"/>
    <n v="2E-3"/>
    <n v="1.2E-2"/>
    <n v="1.2E-2"/>
    <n v="1.0999999999999999E-2"/>
    <n v="1"/>
    <n v="0.57099999999999995"/>
    <n v="0.85699999999999998"/>
    <n v="166.667"/>
    <s v="Catch-up"/>
    <n v="83.332999999999998"/>
    <n v="0.81699999999999995"/>
    <n v="0.94499999999999995"/>
    <n v="0.91"/>
    <n v="0.81200000000000006"/>
    <d v="2025-06-17T02:27:08"/>
    <x v="2"/>
  </r>
  <r>
    <x v="599"/>
    <x v="1"/>
    <n v="0"/>
    <x v="818"/>
    <x v="690"/>
    <s v=" "/>
    <s v=" "/>
    <n v="1"/>
    <n v="1"/>
    <n v="1"/>
    <s v="N/A"/>
    <n v="1"/>
    <n v="-1"/>
    <s v="NaN"/>
    <s v="NaN"/>
    <s v="NaN"/>
    <s v="NaN"/>
    <n v="0"/>
    <s v="NaN"/>
    <s v="NaN"/>
    <s v="NaN"/>
    <s v="NaN"/>
    <s v="NaN"/>
    <s v="Catch-up"/>
    <s v="NaN"/>
    <s v="NaN"/>
    <s v="NaN"/>
    <s v="NaN"/>
    <s v="NaN"/>
    <d v="2025-06-16T21:04:04"/>
    <x v="0"/>
  </r>
  <r>
    <x v="597"/>
    <x v="0"/>
    <n v="5916"/>
    <x v="819"/>
    <x v="723"/>
    <n v="169"/>
    <n v="169"/>
    <n v="58"/>
    <n v="111"/>
    <n v="46"/>
    <n v="123"/>
    <n v="116"/>
    <n v="7"/>
    <n v="8.0000000000000002E-3"/>
    <n v="1.7000000000000001E-2"/>
    <n v="7.0000000000000001E-3"/>
    <n v="1.7999999999999999E-2"/>
    <n v="1.7999999999999999E-2"/>
    <n v="1.7999999999999999E-2"/>
    <n v="1"/>
    <n v="0.32"/>
    <n v="0.72"/>
    <n v="388.88900000000001"/>
    <s v="Catch-up"/>
    <n v="55.555999999999997"/>
    <n v="0.875"/>
    <n v="0.96099999999999997"/>
    <n v="0.96899999999999997"/>
    <n v="0.93200000000000005"/>
    <d v="2025-06-17T02:29:22"/>
    <x v="2"/>
  </r>
  <r>
    <x v="627"/>
    <x v="1"/>
    <n v="72"/>
    <x v="820"/>
    <x v="724"/>
    <s v=" "/>
    <s v=" "/>
    <n v="1"/>
    <n v="1"/>
    <n v="3"/>
    <s v="N/A"/>
    <n v="4"/>
    <n v="-6"/>
    <s v="NaN"/>
    <s v="NaN"/>
    <n v="2.5000000000000001E-2"/>
    <n v="0.17599999999999999"/>
    <n v="0"/>
    <n v="-2.5000000000000001E-2"/>
    <s v="NaN"/>
    <s v="NaN"/>
    <s v="NaN"/>
    <s v="NaN"/>
    <s v="Scale-up"/>
    <n v="5.6820000000000004"/>
    <s v="NaN"/>
    <s v="NaN"/>
    <n v="0.75"/>
    <n v="0.72"/>
    <d v="2025-06-16T21:04:22"/>
    <x v="0"/>
  </r>
  <r>
    <x v="628"/>
    <x v="0"/>
    <n v="4775"/>
    <x v="821"/>
    <x v="725"/>
    <n v="59"/>
    <n v="59"/>
    <n v="23"/>
    <n v="36"/>
    <n v="12"/>
    <n v="47"/>
    <n v="39"/>
    <n v="8"/>
    <n v="5.0000000000000001E-3"/>
    <n v="8.9999999999999993E-3"/>
    <n v="3.0000000000000001E-3"/>
    <n v="1.0999999999999999E-2"/>
    <n v="1.0999999999999999E-2"/>
    <n v="1.0999999999999999E-2"/>
    <n v="1"/>
    <n v="0.35699999999999998"/>
    <n v="0.78600000000000003"/>
    <n v="727.27300000000002"/>
    <s v="Catch-up"/>
    <n v="90.909000000000006"/>
    <n v="0.93600000000000005"/>
    <n v="0.94499999999999995"/>
    <n v="0.91500000000000004"/>
    <n v="0.85299999999999998"/>
    <d v="2025-06-17T02:32:48"/>
    <x v="2"/>
  </r>
  <r>
    <x v="629"/>
    <x v="1"/>
    <n v="99"/>
    <x v="822"/>
    <x v="726"/>
    <s v=" "/>
    <s v=" "/>
    <n v="1"/>
    <n v="2"/>
    <n v="1"/>
    <s v="N/A"/>
    <n v="1"/>
    <n v="0"/>
    <s v="NaN"/>
    <n v="0.01"/>
    <s v="NaN"/>
    <s v="NaN"/>
    <n v="0"/>
    <n v="5.0000000000000001E-3"/>
    <s v="NaN"/>
    <s v="NaN"/>
    <s v="NaN"/>
    <s v="NaN"/>
    <s v="Scale-up"/>
    <s v="NaN"/>
    <s v="NaN"/>
    <n v="1"/>
    <s v="NaN"/>
    <s v="NaN"/>
    <d v="2025-06-16T21:04:41"/>
    <x v="0"/>
  </r>
  <r>
    <x v="630"/>
    <x v="0"/>
    <n v="4028"/>
    <x v="823"/>
    <x v="727"/>
    <n v="126"/>
    <n v="126"/>
    <n v="29"/>
    <n v="97"/>
    <n v="26"/>
    <n v="100"/>
    <n v="93"/>
    <n v="7"/>
    <n v="7.0000000000000001E-3"/>
    <n v="2.3E-2"/>
    <n v="8.0000000000000002E-3"/>
    <n v="2.1999999999999999E-2"/>
    <n v="2.1999999999999999E-2"/>
    <n v="2.1999999999999999E-2"/>
    <n v="1"/>
    <n v="0.23300000000000001"/>
    <n v="0.73299999999999998"/>
    <n v="318.18200000000002"/>
    <s v="Catch-up"/>
    <n v="45.454999999999998"/>
    <n v="0.95099999999999996"/>
    <n v="0.82099999999999995"/>
    <n v="0.86299999999999999"/>
    <n v="0.91200000000000003"/>
    <d v="2025-06-17T02:34:52"/>
    <x v="2"/>
  </r>
  <r>
    <x v="631"/>
    <x v="1"/>
    <n v="65"/>
    <x v="824"/>
    <x v="728"/>
    <s v=" "/>
    <s v=" "/>
    <n v="1"/>
    <n v="1"/>
    <n v="2"/>
    <s v="N/A"/>
    <n v="7"/>
    <n v="-6"/>
    <s v="NaN"/>
    <s v="NaN"/>
    <n v="3.1E-2"/>
    <n v="0.158"/>
    <n v="0"/>
    <n v="1.6E-2"/>
    <s v="NaN"/>
    <s v="NaN"/>
    <s v="NaN"/>
    <s v="NaN"/>
    <s v="Scale-up"/>
    <n v="6.3289999999999997"/>
    <s v="NaN"/>
    <s v="NaN"/>
    <n v="1"/>
    <n v="0.56000000000000005"/>
    <d v="2025-06-16T21:05:00"/>
    <x v="0"/>
  </r>
  <r>
    <x v="398"/>
    <x v="0"/>
    <n v="5913"/>
    <x v="825"/>
    <x v="729"/>
    <n v="122"/>
    <n v="122"/>
    <n v="34"/>
    <n v="88"/>
    <n v="22"/>
    <n v="100"/>
    <n v="96"/>
    <n v="4"/>
    <n v="5.0000000000000001E-3"/>
    <n v="1.6E-2"/>
    <n v="4.0000000000000001E-3"/>
    <n v="1.7000000000000001E-2"/>
    <n v="1.7000000000000001E-2"/>
    <n v="1.6E-2"/>
    <n v="1"/>
    <n v="0.23799999999999999"/>
    <n v="0.81"/>
    <n v="235.29400000000001"/>
    <s v="Catch-up"/>
    <n v="58.823999999999998"/>
    <n v="0.92500000000000004"/>
    <n v="0.95599999999999996"/>
    <n v="0.875"/>
    <n v="0.89200000000000002"/>
    <d v="2025-06-17T02:37:51"/>
    <x v="2"/>
  </r>
  <r>
    <x v="174"/>
    <x v="1"/>
    <n v="63"/>
    <x v="826"/>
    <x v="187"/>
    <s v=" "/>
    <s v=" "/>
    <n v="1"/>
    <n v="2"/>
    <n v="3"/>
    <s v="N/A"/>
    <n v="2"/>
    <n v="-2"/>
    <s v="NaN"/>
    <n v="1.6E-2"/>
    <n v="4.7E-2"/>
    <s v="NaN"/>
    <n v="-3.1E-2"/>
    <n v="-3.6999999999999998E-2"/>
    <s v="NaN"/>
    <s v="NaN"/>
    <s v="NaN"/>
    <s v="NaN"/>
    <s v="Catch-up"/>
    <s v="NaN"/>
    <s v="NaN"/>
    <n v="1"/>
    <n v="0.75"/>
    <s v="NaN"/>
    <d v="2025-06-16T21:05:19"/>
    <x v="0"/>
  </r>
  <r>
    <x v="632"/>
    <x v="0"/>
    <n v="5443"/>
    <x v="827"/>
    <x v="730"/>
    <n v="33"/>
    <n v="33"/>
    <n v="6"/>
    <n v="27"/>
    <n v="12"/>
    <n v="21"/>
    <n v="21"/>
    <n v="0"/>
    <n v="1E-3"/>
    <n v="5.0000000000000001E-3"/>
    <n v="3.0000000000000001E-3"/>
    <n v="3.0000000000000001E-3"/>
    <n v="3.0000000000000001E-3"/>
    <n v="3.0000000000000001E-3"/>
    <n v="1"/>
    <n v="0.16700000000000001"/>
    <n v="0.5"/>
    <n v="0"/>
    <s v="Plan-up"/>
    <n v="333.33300000000003"/>
    <n v="0.90700000000000003"/>
    <n v="0.88500000000000001"/>
    <n v="0.64900000000000002"/>
    <n v="0.89900000000000002"/>
    <d v="2025-06-17T02:39:05"/>
    <x v="2"/>
  </r>
  <r>
    <x v="633"/>
    <x v="1"/>
    <n v="0"/>
    <x v="828"/>
    <x v="731"/>
    <s v=" "/>
    <s v=" "/>
    <n v="1"/>
    <n v="1"/>
    <n v="1"/>
    <s v="N/A"/>
    <n v="1"/>
    <n v="-1"/>
    <s v="NaN"/>
    <s v="NaN"/>
    <s v="NaN"/>
    <s v="NaN"/>
    <n v="0"/>
    <s v="NaN"/>
    <s v="NaN"/>
    <s v="NaN"/>
    <s v="NaN"/>
    <s v="NaN"/>
    <s v="Start-up"/>
    <s v="NaN"/>
    <s v="NaN"/>
    <s v="NaN"/>
    <s v="NaN"/>
    <s v="NaN"/>
    <d v="2025-06-16T21:05:40"/>
    <x v="0"/>
  </r>
  <r>
    <x v="344"/>
    <x v="0"/>
    <n v="5851"/>
    <x v="829"/>
    <x v="732"/>
    <n v="85"/>
    <n v="85"/>
    <n v="21"/>
    <n v="64"/>
    <n v="18"/>
    <n v="67"/>
    <n v="64"/>
    <n v="3"/>
    <n v="3.0000000000000001E-3"/>
    <n v="1.0999999999999999E-2"/>
    <n v="3.0000000000000001E-3"/>
    <n v="1.0999999999999999E-2"/>
    <n v="1.0999999999999999E-2"/>
    <n v="0.01"/>
    <n v="1"/>
    <n v="0.214"/>
    <n v="0.78600000000000003"/>
    <n v="272.72699999999998"/>
    <s v="Catch-up"/>
    <n v="90.909000000000006"/>
    <n v="0.92900000000000005"/>
    <n v="0.94899999999999995"/>
    <n v="0.97299999999999998"/>
    <n v="0.96"/>
    <d v="2025-06-17T02:40:46"/>
    <x v="2"/>
  </r>
  <r>
    <x v="634"/>
    <x v="1"/>
    <n v="83"/>
    <x v="830"/>
    <x v="733"/>
    <s v=" "/>
    <s v=" "/>
    <n v="1"/>
    <n v="2"/>
    <n v="1"/>
    <s v="N/A"/>
    <n v="3"/>
    <n v="0"/>
    <s v="NaN"/>
    <n v="2.1000000000000001E-2"/>
    <s v="NaN"/>
    <n v="2.3E-2"/>
    <n v="0"/>
    <n v="1E-3"/>
    <s v="NaN"/>
    <s v="NaN"/>
    <s v="NaN"/>
    <s v="NaN"/>
    <s v="Scale-up"/>
    <n v="43.478000000000002"/>
    <s v="NaN"/>
    <n v="1"/>
    <s v="NaN"/>
    <n v="0.96399999999999997"/>
    <d v="2025-06-16T21:05:59"/>
    <x v="0"/>
  </r>
  <r>
    <x v="635"/>
    <x v="0"/>
    <n v="4660"/>
    <x v="831"/>
    <x v="734"/>
    <n v="245"/>
    <n v="245"/>
    <n v="24"/>
    <n v="221"/>
    <n v="124"/>
    <n v="121"/>
    <n v="121"/>
    <n v="0"/>
    <n v="6.0000000000000001E-3"/>
    <n v="6.5000000000000002E-2"/>
    <n v="2.3E-2"/>
    <n v="4.8000000000000001E-2"/>
    <n v="4.8000000000000001E-2"/>
    <n v="3.5000000000000003E-2"/>
    <n v="1"/>
    <n v="8.5000000000000006E-2"/>
    <n v="0.67600000000000005"/>
    <n v="0"/>
    <s v="Plan-up"/>
    <n v="20.832999999999998"/>
    <n v="0.86799999999999999"/>
    <n v="0.93100000000000005"/>
    <n v="0.89900000000000002"/>
    <n v="0.88900000000000001"/>
    <d v="2025-06-17T02:44:46"/>
    <x v="2"/>
  </r>
  <r>
    <x v="636"/>
    <x v="1"/>
    <n v="0"/>
    <x v="832"/>
    <x v="735"/>
    <s v=" "/>
    <s v=" "/>
    <n v="1"/>
    <n v="1"/>
    <n v="1"/>
    <s v="N/A"/>
    <n v="1"/>
    <n v="0"/>
    <s v="NaN"/>
    <s v="NaN"/>
    <s v="NaN"/>
    <s v="NaN"/>
    <n v="0"/>
    <s v="NaN"/>
    <s v="NaN"/>
    <s v="NaN"/>
    <s v="NaN"/>
    <s v="NaN"/>
    <s v="Scale-up"/>
    <s v="NaN"/>
    <s v="NaN"/>
    <s v="NaN"/>
    <s v="NaN"/>
    <s v="NaN"/>
    <d v="2025-06-16T21:06:17"/>
    <x v="0"/>
  </r>
  <r>
    <x v="637"/>
    <x v="0"/>
    <n v="5980"/>
    <x v="833"/>
    <x v="736"/>
    <n v="202"/>
    <n v="202"/>
    <n v="38"/>
    <n v="164"/>
    <n v="97"/>
    <n v="105"/>
    <n v="98"/>
    <n v="7"/>
    <n v="6.0000000000000001E-3"/>
    <n v="2.9000000000000001E-2"/>
    <n v="1.9E-2"/>
    <n v="1.6E-2"/>
    <n v="1.6E-2"/>
    <n v="1.4999999999999999E-2"/>
    <n v="1"/>
    <n v="0.17100000000000001"/>
    <n v="0.45700000000000002"/>
    <n v="437.5"/>
    <s v="Catch-up"/>
    <n v="62.5"/>
    <n v="0.97099999999999997"/>
    <n v="0.875"/>
    <n v="0.95399999999999996"/>
    <n v="0.95199999999999996"/>
    <d v="2025-06-17T02:45:05"/>
    <x v="2"/>
  </r>
  <r>
    <x v="638"/>
    <x v="1"/>
    <n v="44"/>
    <x v="834"/>
    <x v="737"/>
    <s v=" "/>
    <s v=" "/>
    <n v="2"/>
    <n v="7"/>
    <n v="3"/>
    <s v="N/A"/>
    <n v="4"/>
    <n v="1"/>
    <n v="6.7000000000000004E-2"/>
    <n v="0.12"/>
    <n v="4.2999999999999997E-2"/>
    <n v="0.10199999999999999"/>
    <s v="0.14400000000000002"/>
    <n v="0.126"/>
    <n v="0.70799999999999996"/>
    <n v="0.35799999999999998"/>
    <n v="0.77"/>
    <n v="215.68600000000001"/>
    <s v="Scale-up"/>
    <n v="9.8040000000000003"/>
    <n v="1"/>
    <n v="0.82099999999999995"/>
    <n v="0.84399999999999997"/>
    <n v="0.94"/>
    <d v="2025-06-16T21:06:40"/>
    <x v="0"/>
  </r>
  <r>
    <x v="639"/>
    <x v="0"/>
    <n v="3338"/>
    <x v="835"/>
    <x v="738"/>
    <n v="53"/>
    <n v="53"/>
    <n v="28"/>
    <n v="25"/>
    <n v="1"/>
    <n v="52"/>
    <n v="50"/>
    <n v="2"/>
    <n v="0.01"/>
    <n v="8.0000000000000002E-3"/>
    <n v="0"/>
    <n v="1.7999999999999999E-2"/>
    <n v="1.7999999999999999E-2"/>
    <n v="1.7999999999999999E-2"/>
    <n v="1"/>
    <n v="0.55600000000000005"/>
    <n v="1"/>
    <n v="111.111"/>
    <s v="Catch-up"/>
    <n v="55.555999999999997"/>
    <n v="0.88400000000000001"/>
    <n v="0.81499999999999995"/>
    <n v="0"/>
    <n v="0.877"/>
    <d v="2025-06-17T02:46:57"/>
    <x v="2"/>
  </r>
  <r>
    <x v="640"/>
    <x v="1"/>
    <n v="0"/>
    <x v="836"/>
    <x v="739"/>
    <s v=" "/>
    <s v=" "/>
    <n v="1"/>
    <n v="1"/>
    <n v="1"/>
    <s v="N/A"/>
    <n v="1"/>
    <n v="-1"/>
    <s v="NaN"/>
    <s v="NaN"/>
    <s v="NaN"/>
    <s v="NaN"/>
    <n v="0"/>
    <s v="NaN"/>
    <s v="NaN"/>
    <s v="NaN"/>
    <s v="NaN"/>
    <s v="NaN"/>
    <s v="Scale-up"/>
    <s v="NaN"/>
    <s v="NaN"/>
    <s v="NaN"/>
    <s v="NaN"/>
    <s v="NaN"/>
    <d v="2025-06-16T21:06:59"/>
    <x v="0"/>
  </r>
  <r>
    <x v="641"/>
    <x v="0"/>
    <n v="6434"/>
    <x v="837"/>
    <x v="740"/>
    <n v="159"/>
    <n v="159"/>
    <n v="37"/>
    <n v="122"/>
    <n v="38"/>
    <n v="121"/>
    <n v="117"/>
    <n v="4"/>
    <n v="5.0000000000000001E-3"/>
    <n v="0.02"/>
    <n v="7.0000000000000001E-3"/>
    <n v="1.7999999999999999E-2"/>
    <n v="1.7999999999999999E-2"/>
    <n v="1.7999999999999999E-2"/>
    <n v="1"/>
    <n v="0.2"/>
    <n v="0.72"/>
    <n v="222.22200000000001"/>
    <s v="Catch-up"/>
    <n v="55.555999999999997"/>
    <n v="0.95599999999999996"/>
    <n v="0.94299999999999995"/>
    <n v="0.75900000000000001"/>
    <n v="0.96699999999999997"/>
    <d v="2025-06-17T02:54:55"/>
    <x v="2"/>
  </r>
  <r>
    <x v="642"/>
    <x v="1"/>
    <n v="91"/>
    <x v="838"/>
    <x v="741"/>
    <s v=" "/>
    <s v=" "/>
    <n v="1"/>
    <n v="6"/>
    <n v="1"/>
    <s v="N/A"/>
    <n v="1"/>
    <n v="5"/>
    <s v="NaN"/>
    <n v="4.7E-2"/>
    <s v="NaN"/>
    <s v="NaN"/>
    <n v="0"/>
    <n v="4.7E-2"/>
    <s v="NaN"/>
    <s v="NaN"/>
    <s v="NaN"/>
    <s v="NaN"/>
    <s v="Scale-up"/>
    <s v="NaN"/>
    <s v="NaN"/>
    <n v="0.89600000000000002"/>
    <s v="NaN"/>
    <s v="NaN"/>
    <d v="2025-06-16T21:07:19"/>
    <x v="0"/>
  </r>
  <r>
    <x v="293"/>
    <x v="0"/>
    <n v="5670"/>
    <x v="839"/>
    <x v="742"/>
    <n v="101"/>
    <n v="101"/>
    <n v="45"/>
    <n v="56"/>
    <n v="3"/>
    <n v="98"/>
    <n v="83"/>
    <n v="15"/>
    <n v="8.0000000000000002E-3"/>
    <n v="0.01"/>
    <n v="3.0000000000000001E-3"/>
    <n v="1.4999999999999999E-2"/>
    <n v="1.4999999999999999E-2"/>
    <n v="1.7000000000000001E-2"/>
    <n v="1"/>
    <n v="0.44400000000000001"/>
    <n v="0.83299999999999996"/>
    <n v="1000"/>
    <s v="Catch-up"/>
    <n v="66.667000000000002"/>
    <n v="0.57999999999999996"/>
    <n v="0.75"/>
    <n v="0.99199999999999999"/>
    <n v="0.625"/>
    <d v="2025-06-17T02:56:34"/>
    <x v="2"/>
  </r>
  <r>
    <x v="643"/>
    <x v="1"/>
    <n v="0"/>
    <x v="840"/>
    <x v="743"/>
    <s v=" "/>
    <s v=" "/>
    <n v="1"/>
    <n v="1"/>
    <n v="1"/>
    <s v="N/A"/>
    <n v="1"/>
    <n v="0"/>
    <s v="NaN"/>
    <s v="NaN"/>
    <s v="NaN"/>
    <s v="NaN"/>
    <n v="0"/>
    <s v="NaN"/>
    <s v="NaN"/>
    <s v="NaN"/>
    <s v="NaN"/>
    <s v="NaN"/>
    <s v="Scale-up"/>
    <s v="NaN"/>
    <s v="NaN"/>
    <s v="NaN"/>
    <s v="NaN"/>
    <s v="NaN"/>
    <d v="2025-06-16T21:07:39"/>
    <x v="0"/>
  </r>
  <r>
    <x v="644"/>
    <x v="0"/>
    <n v="3538"/>
    <x v="841"/>
    <x v="744"/>
    <n v="30"/>
    <n v="30"/>
    <n v="6"/>
    <n v="24"/>
    <n v="5"/>
    <n v="25"/>
    <n v="12"/>
    <n v="13"/>
    <n v="1E-3"/>
    <n v="1.0999999999999999E-2"/>
    <n v="3.0000000000000001E-3"/>
    <n v="8.9999999999999993E-3"/>
    <n v="8.9999999999999993E-3"/>
    <n v="8.9999999999999993E-3"/>
    <n v="1"/>
    <n v="8.3000000000000004E-2"/>
    <n v="0.75"/>
    <n v="1444.444"/>
    <s v="Catch-up"/>
    <n v="111.111"/>
    <n v="0.73699999999999999"/>
    <n v="0.71899999999999997"/>
    <n v="0.72899999999999998"/>
    <n v="0.25700000000000001"/>
    <d v="2025-06-17T03:00:59"/>
    <x v="2"/>
  </r>
  <r>
    <x v="495"/>
    <x v="1"/>
    <n v="83"/>
    <x v="842"/>
    <x v="565"/>
    <s v=" "/>
    <s v=" "/>
    <n v="1"/>
    <n v="2"/>
    <n v="1"/>
    <s v="N/A"/>
    <n v="1"/>
    <n v="1"/>
    <s v="NaN"/>
    <n v="1.2E-2"/>
    <s v="NaN"/>
    <s v="NaN"/>
    <n v="0"/>
    <n v="1.7999999999999999E-2"/>
    <s v="NaN"/>
    <s v="NaN"/>
    <s v="NaN"/>
    <s v="NaN"/>
    <s v="Catch-up"/>
    <s v="NaN"/>
    <s v="NaN"/>
    <n v="1"/>
    <s v="NaN"/>
    <s v="NaN"/>
    <d v="2025-06-16T21:07:58"/>
    <x v="0"/>
  </r>
  <r>
    <x v="645"/>
    <x v="0"/>
    <n v="1418"/>
    <x v="843"/>
    <x v="745"/>
    <n v="43"/>
    <n v="43"/>
    <n v="31"/>
    <n v="12"/>
    <n v="1"/>
    <n v="42"/>
    <n v="25"/>
    <n v="17"/>
    <n v="1.7000000000000001E-2"/>
    <n v="2.7E-2"/>
    <n v="0"/>
    <n v="4.3999999999999997E-2"/>
    <n v="4.3999999999999997E-2"/>
    <n v="0.03"/>
    <n v="1"/>
    <n v="0.38600000000000001"/>
    <n v="1"/>
    <n v="386.36399999999998"/>
    <s v="Catch-up"/>
    <n v="22.727"/>
    <n v="0.24399999999999999"/>
    <n v="0.86399999999999999"/>
    <n v="0"/>
    <n v="0.50800000000000001"/>
    <d v="2025-06-17T03:04:29"/>
    <x v="2"/>
  </r>
  <r>
    <x v="646"/>
    <x v="1"/>
    <n v="93"/>
    <x v="844"/>
    <x v="746"/>
    <s v=" "/>
    <s v=" "/>
    <n v="1"/>
    <n v="9"/>
    <n v="7"/>
    <s v="N/A"/>
    <n v="11"/>
    <n v="-8"/>
    <s v="NaN"/>
    <n v="6.5000000000000002E-2"/>
    <n v="6.4000000000000001E-2"/>
    <n v="7.4999999999999997E-2"/>
    <n v="1E-3"/>
    <n v="-1.4E-2"/>
    <s v="NaN"/>
    <s v="NaN"/>
    <s v="NaN"/>
    <s v="NaN"/>
    <s v="Start-up"/>
    <n v="13.333"/>
    <s v="NaN"/>
    <n v="0.58399999999999996"/>
    <n v="0.47699999999999998"/>
    <n v="0.35399999999999998"/>
    <d v="2025-06-16T21:08:17"/>
    <x v="0"/>
  </r>
  <r>
    <x v="321"/>
    <x v="0"/>
    <n v="7106"/>
    <x v="845"/>
    <x v="747"/>
    <n v="682"/>
    <n v="682"/>
    <n v="69"/>
    <n v="613"/>
    <n v="138"/>
    <n v="544"/>
    <n v="535"/>
    <n v="9"/>
    <n v="1.0999999999999999E-2"/>
    <n v="9.7000000000000003E-2"/>
    <n v="2.1000000000000001E-2"/>
    <n v="8.6999999999999994E-2"/>
    <n v="8.6999999999999994E-2"/>
    <n v="8.6999999999999994E-2"/>
    <n v="1"/>
    <n v="0.10199999999999999"/>
    <n v="0.80600000000000005"/>
    <n v="103.44799999999999"/>
    <s v="Catch-up"/>
    <n v="11.494"/>
    <n v="0.92800000000000005"/>
    <n v="0.99"/>
    <n v="0.98899999999999999"/>
    <n v="0.98899999999999999"/>
    <d v="2025-06-17T03:09:59"/>
    <x v="2"/>
  </r>
  <r>
    <x v="630"/>
    <x v="1"/>
    <n v="0"/>
    <x v="846"/>
    <x v="748"/>
    <s v=" "/>
    <s v=" "/>
    <n v="2"/>
    <n v="1"/>
    <n v="1"/>
    <s v="N/A"/>
    <n v="1"/>
    <n v="2"/>
    <n v="1"/>
    <s v="NaN"/>
    <s v="NaN"/>
    <s v="NaN"/>
    <n v="0"/>
    <n v="1.5"/>
    <s v="NaN"/>
    <s v="NaN"/>
    <s v="NaN"/>
    <s v="NaN"/>
    <s v="Scale-up"/>
    <s v="NaN"/>
    <n v="1"/>
    <s v="NaN"/>
    <s v="NaN"/>
    <s v="NaN"/>
    <d v="2025-06-16T21:08:34"/>
    <x v="0"/>
  </r>
  <r>
    <x v="647"/>
    <x v="0"/>
    <n v="5026"/>
    <x v="847"/>
    <x v="749"/>
    <n v="56"/>
    <n v="56"/>
    <n v="15"/>
    <n v="41"/>
    <n v="28"/>
    <n v="28"/>
    <n v="25"/>
    <n v="3"/>
    <n v="3.0000000000000001E-3"/>
    <n v="7.0000000000000001E-3"/>
    <n v="6.0000000000000001E-3"/>
    <n v="4.0000000000000001E-3"/>
    <n v="4.0000000000000001E-3"/>
    <n v="4.0000000000000001E-3"/>
    <n v="1"/>
    <n v="0.3"/>
    <n v="0.4"/>
    <n v="750"/>
    <s v="Catch-up"/>
    <n v="250"/>
    <n v="0.95099999999999996"/>
    <n v="0.88500000000000001"/>
    <n v="0.72899999999999998"/>
    <n v="0.92600000000000005"/>
    <d v="2025-06-17T03:35:16"/>
    <x v="2"/>
  </r>
  <r>
    <x v="648"/>
    <x v="1"/>
    <n v="49"/>
    <x v="848"/>
    <x v="750"/>
    <s v=" "/>
    <s v=" "/>
    <n v="1"/>
    <n v="1"/>
    <n v="1"/>
    <s v="N/A"/>
    <n v="1"/>
    <n v="-1"/>
    <s v="NaN"/>
    <s v="NaN"/>
    <s v="NaN"/>
    <s v="NaN"/>
    <n v="0"/>
    <n v="-0.02"/>
    <s v="NaN"/>
    <s v="NaN"/>
    <s v="NaN"/>
    <s v="NaN"/>
    <s v="Start-up"/>
    <s v="NaN"/>
    <s v="NaN"/>
    <s v="NaN"/>
    <s v="NaN"/>
    <s v="NaN"/>
    <d v="2025-06-16T21:08:54"/>
    <x v="0"/>
  </r>
  <r>
    <x v="290"/>
    <x v="0"/>
    <n v="6496"/>
    <x v="849"/>
    <x v="751"/>
    <n v="146"/>
    <n v="146"/>
    <n v="21"/>
    <n v="125"/>
    <n v="32"/>
    <n v="114"/>
    <n v="96"/>
    <n v="18"/>
    <n v="7.0000000000000001E-3"/>
    <n v="2.1000000000000001E-2"/>
    <n v="6.0000000000000001E-3"/>
    <n v="2.1999999999999999E-2"/>
    <n v="2.1999999999999999E-2"/>
    <n v="0.02"/>
    <n v="1"/>
    <n v="0.25"/>
    <n v="0.78600000000000003"/>
    <n v="818.18200000000002"/>
    <s v="Catch-up"/>
    <n v="45.454999999999998"/>
    <n v="0.93700000000000006"/>
    <n v="0.97699999999999998"/>
    <n v="0.94599999999999995"/>
    <n v="0.91800000000000004"/>
    <d v="2025-06-17T03:41:57"/>
    <x v="2"/>
  </r>
  <r>
    <x v="322"/>
    <x v="1"/>
    <n v="65"/>
    <x v="850"/>
    <x v="361"/>
    <s v=" "/>
    <s v=" "/>
    <n v="1"/>
    <n v="2"/>
    <n v="1"/>
    <s v="N/A"/>
    <n v="1"/>
    <n v="1"/>
    <s v="NaN"/>
    <n v="1.4999999999999999E-2"/>
    <s v="NaN"/>
    <s v="NaN"/>
    <n v="0"/>
    <n v="1.4999999999999999E-2"/>
    <s v="NaN"/>
    <s v="NaN"/>
    <s v="NaN"/>
    <s v="NaN"/>
    <s v="Catch-up"/>
    <s v="NaN"/>
    <s v="NaN"/>
    <n v="1"/>
    <s v="NaN"/>
    <s v="NaN"/>
    <d v="2025-06-16T21:09:11"/>
    <x v="0"/>
  </r>
  <r>
    <x v="349"/>
    <x v="0"/>
    <n v="4365"/>
    <x v="851"/>
    <x v="752"/>
    <n v="1673"/>
    <n v="1673"/>
    <n v="274"/>
    <n v="1399"/>
    <n v="212"/>
    <n v="1461"/>
    <n v="1352"/>
    <n v="109"/>
    <n v="8.1000000000000003E-2"/>
    <n v="0.39300000000000002"/>
    <n v="6.5000000000000002E-2"/>
    <n v="0.40899999999999997"/>
    <n v="0.40899999999999997"/>
    <n v="0.40699999999999997"/>
    <n v="1"/>
    <n v="0.17100000000000001"/>
    <n v="0.86299999999999999"/>
    <n v="266.50400000000002"/>
    <s v="Catch-up"/>
    <n v="2.4449999999999998"/>
    <n v="0.95199999999999996"/>
    <n v="0.93300000000000005"/>
    <n v="0.97099999999999997"/>
    <n v="0.91"/>
    <d v="2025-06-17T03:47:52"/>
    <x v="2"/>
  </r>
  <r>
    <x v="649"/>
    <x v="1"/>
    <n v="91"/>
    <x v="852"/>
    <x v="753"/>
    <s v=" "/>
    <s v=" "/>
    <n v="2"/>
    <n v="3"/>
    <n v="1"/>
    <s v="N/A"/>
    <n v="4"/>
    <n v="0"/>
    <n v="0.25"/>
    <n v="2.3E-2"/>
    <s v="NaN"/>
    <n v="5.1999999999999998E-2"/>
    <n v="0.27300000000000002"/>
    <n v="3.6999999999999998E-2"/>
    <s v="NaN"/>
    <s v="NaN"/>
    <s v="NaN"/>
    <s v="NaN"/>
    <s v="Scale-up"/>
    <n v="19.231000000000002"/>
    <n v="1"/>
    <n v="0.99"/>
    <s v="NaN"/>
    <n v="0.78600000000000003"/>
    <d v="2025-06-16T21:09:30"/>
    <x v="0"/>
  </r>
  <r>
    <x v="434"/>
    <x v="0"/>
    <n v="6797"/>
    <x v="853"/>
    <x v="754"/>
    <n v="799"/>
    <n v="799"/>
    <n v="59"/>
    <n v="740"/>
    <n v="128"/>
    <n v="671"/>
    <n v="571"/>
    <n v="100"/>
    <n v="8.9999999999999993E-3"/>
    <n v="0.111"/>
    <n v="2.5000000000000001E-2"/>
    <n v="9.5000000000000001E-2"/>
    <n v="9.5000000000000001E-2"/>
    <n v="9.6000000000000002E-2"/>
    <n v="1"/>
    <n v="7.4999999999999997E-2"/>
    <n v="0.79200000000000004"/>
    <n v="1052.6320000000001"/>
    <s v="Catch-up"/>
    <n v="10.526"/>
    <n v="0.96899999999999997"/>
    <n v="0.97199999999999998"/>
    <n v="0.92100000000000004"/>
    <n v="0.94799999999999995"/>
    <d v="2025-06-17T03:48:14"/>
    <x v="2"/>
  </r>
  <r>
    <x v="650"/>
    <x v="1"/>
    <n v="89"/>
    <x v="854"/>
    <x v="755"/>
    <s v=" "/>
    <s v=" "/>
    <n v="1"/>
    <n v="6"/>
    <n v="1"/>
    <s v="N/A"/>
    <n v="2"/>
    <n v="3"/>
    <s v="NaN"/>
    <n v="5.1999999999999998E-2"/>
    <s v="NaN"/>
    <n v="0.02"/>
    <n v="0"/>
    <n v="5.1999999999999998E-2"/>
    <s v="NaN"/>
    <s v="NaN"/>
    <s v="NaN"/>
    <s v="NaN"/>
    <s v="Scale-up"/>
    <n v="50"/>
    <s v="NaN"/>
    <n v="0.84299999999999997"/>
    <s v="NaN"/>
    <n v="1"/>
    <d v="2025-06-16T21:09:49"/>
    <x v="0"/>
  </r>
  <r>
    <x v="363"/>
    <x v="0"/>
    <n v="4607"/>
    <x v="855"/>
    <x v="756"/>
    <n v="1046"/>
    <n v="1046"/>
    <n v="145"/>
    <n v="901"/>
    <n v="238"/>
    <n v="808"/>
    <n v="715"/>
    <n v="93"/>
    <n v="0.04"/>
    <n v="0.26800000000000002"/>
    <n v="7.1999999999999995E-2"/>
    <n v="0.23599999999999999"/>
    <n v="0.23599999999999999"/>
    <n v="0.22900000000000001"/>
    <n v="1"/>
    <n v="0.13"/>
    <n v="0.76600000000000001"/>
    <n v="394.06799999999998"/>
    <s v="Catch-up"/>
    <n v="4.2370000000000001"/>
    <n v="0.81"/>
    <n v="0.93200000000000005"/>
    <n v="0.96799999999999997"/>
    <n v="0.95199999999999996"/>
    <d v="2025-06-17T03:51:20"/>
    <x v="2"/>
  </r>
  <r>
    <x v="651"/>
    <x v="1"/>
    <n v="64"/>
    <x v="856"/>
    <x v="757"/>
    <s v=" "/>
    <s v=" "/>
    <n v="1"/>
    <n v="4"/>
    <n v="1"/>
    <s v="N/A"/>
    <n v="1"/>
    <n v="1"/>
    <s v="NaN"/>
    <n v="4.1000000000000002E-2"/>
    <s v="NaN"/>
    <s v="NaN"/>
    <n v="0"/>
    <n v="2.5999999999999999E-2"/>
    <s v="NaN"/>
    <s v="NaN"/>
    <s v="NaN"/>
    <s v="NaN"/>
    <s v="Scale-up"/>
    <s v="NaN"/>
    <s v="NaN"/>
    <n v="0.94899999999999995"/>
    <s v="NaN"/>
    <s v="NaN"/>
    <d v="2025-06-16T21:10:08"/>
    <x v="0"/>
  </r>
  <r>
    <x v="652"/>
    <x v="1"/>
    <n v="77"/>
    <x v="857"/>
    <x v="758"/>
    <s v=" "/>
    <s v=" "/>
    <n v="1"/>
    <n v="6"/>
    <n v="1"/>
    <s v="N/A"/>
    <n v="1"/>
    <n v="6"/>
    <s v="NaN"/>
    <n v="5.6000000000000001E-2"/>
    <s v="NaN"/>
    <s v="NaN"/>
    <n v="0"/>
    <n v="6.5000000000000002E-2"/>
    <s v="NaN"/>
    <s v="NaN"/>
    <s v="NaN"/>
    <s v="NaN"/>
    <s v="Scale-up"/>
    <s v="NaN"/>
    <s v="NaN"/>
    <n v="0.81799999999999995"/>
    <s v="NaN"/>
    <s v="NaN"/>
    <d v="2025-06-16T21:10:26"/>
    <x v="0"/>
  </r>
  <r>
    <x v="653"/>
    <x v="1"/>
    <n v="37"/>
    <x v="858"/>
    <x v="759"/>
    <s v=" "/>
    <s v=" "/>
    <n v="1"/>
    <n v="1"/>
    <n v="2"/>
    <s v="N/A"/>
    <n v="1"/>
    <n v="-2"/>
    <s v="NaN"/>
    <s v="NaN"/>
    <n v="2.7E-2"/>
    <s v="NaN"/>
    <n v="0"/>
    <n v="-4.1000000000000002E-2"/>
    <s v="NaN"/>
    <s v="NaN"/>
    <s v="NaN"/>
    <s v="NaN"/>
    <s v="Scale-up"/>
    <s v="NaN"/>
    <s v="NaN"/>
    <s v="NaN"/>
    <n v="1"/>
    <s v="NaN"/>
    <d v="2025-06-16T21:10:45"/>
    <x v="0"/>
  </r>
  <r>
    <x v="654"/>
    <x v="0"/>
    <n v="6299"/>
    <x v="859"/>
    <x v="760"/>
    <n v="3476"/>
    <n v="3476"/>
    <n v="1849"/>
    <n v="1627"/>
    <n v="899"/>
    <n v="2577"/>
    <n v="2521"/>
    <n v="56"/>
    <n v="0.34899999999999998"/>
    <n v="0.34200000000000003"/>
    <n v="0.189"/>
    <n v="0.5"/>
    <n v="0.502"/>
    <n v="0.48199999999999998"/>
    <n v="0.996"/>
    <n v="0.505"/>
    <n v="0.72599999999999998"/>
    <n v="112"/>
    <s v="Scale-up"/>
    <n v="2"/>
    <n v="0.90200000000000002"/>
    <n v="0.83099999999999996"/>
    <n v="0.85499999999999998"/>
    <n v="0.90200000000000002"/>
    <d v="2025-06-17T06:16:15"/>
    <x v="10"/>
  </r>
  <r>
    <x v="180"/>
    <x v="1"/>
    <n v="0"/>
    <x v="860"/>
    <x v="193"/>
    <s v=" "/>
    <s v=" "/>
    <n v="1"/>
    <n v="1"/>
    <n v="1"/>
    <s v="N/A"/>
    <n v="1"/>
    <n v="0"/>
    <s v="NaN"/>
    <s v="NaN"/>
    <s v="NaN"/>
    <s v="NaN"/>
    <n v="0"/>
    <s v="NaN"/>
    <s v="NaN"/>
    <s v="NaN"/>
    <s v="NaN"/>
    <s v="NaN"/>
    <s v="Catch-up"/>
    <s v="NaN"/>
    <s v="NaN"/>
    <s v="NaN"/>
    <s v="NaN"/>
    <s v="NaN"/>
    <d v="2025-06-16T21:11:02"/>
    <x v="0"/>
  </r>
  <r>
    <x v="28"/>
    <x v="0"/>
    <n v="2614"/>
    <x v="861"/>
    <x v="28"/>
    <n v="5298"/>
    <n v="5298"/>
    <n v="374"/>
    <n v="4924"/>
    <n v="1442"/>
    <n v="3856"/>
    <n v="3708"/>
    <n v="148"/>
    <n v="0.13200000000000001"/>
    <n v="1.9159999999999999"/>
    <n v="0.60399999999999998"/>
    <n v="1.4370000000000001"/>
    <n v="1.444"/>
    <n v="1.4379999999999999"/>
    <n v="0.995"/>
    <n v="6.4000000000000001E-2"/>
    <n v="0.70499999999999996"/>
    <n v="102.992"/>
    <s v="Scale-up"/>
    <n v="0.69599999999999995"/>
    <n v="0.96399999999999997"/>
    <n v="0.996"/>
    <n v="0.99299999999999999"/>
    <n v="0.99299999999999999"/>
    <d v="2025-06-16T18:14:27"/>
    <x v="1"/>
  </r>
  <r>
    <x v="655"/>
    <x v="1"/>
    <n v="39"/>
    <x v="862"/>
    <x v="761"/>
    <s v=" "/>
    <s v=" "/>
    <n v="4"/>
    <n v="1"/>
    <n v="1"/>
    <s v="N/A"/>
    <n v="4"/>
    <n v="-1"/>
    <n v="5.5E-2"/>
    <s v="NaN"/>
    <s v="NaN"/>
    <n v="5.7000000000000002E-2"/>
    <n v="0"/>
    <n v="5.5E-2"/>
    <s v="NaN"/>
    <s v="NaN"/>
    <s v="NaN"/>
    <s v="NaN"/>
    <s v="Scale-up"/>
    <n v="17.544"/>
    <n v="0.84699999999999998"/>
    <s v="NaN"/>
    <s v="NaN"/>
    <n v="0.6"/>
    <d v="2025-06-16T21:11:21"/>
    <x v="0"/>
  </r>
  <r>
    <x v="89"/>
    <x v="0"/>
    <n v="1177"/>
    <x v="863"/>
    <x v="94"/>
    <n v="595"/>
    <n v="595"/>
    <n v="212"/>
    <n v="383"/>
    <n v="65"/>
    <n v="530"/>
    <n v="411"/>
    <n v="119"/>
    <n v="0.17299999999999999"/>
    <n v="0.31900000000000001"/>
    <n v="0.106"/>
    <n v="0.38400000000000001"/>
    <n v="0.38600000000000001"/>
    <n v="0.42"/>
    <n v="0.995"/>
    <n v="0.35199999999999998"/>
    <n v="0.78500000000000003"/>
    <n v="309.89600000000002"/>
    <s v="Scale-up"/>
    <n v="2.6040000000000001"/>
    <n v="0.90900000000000003"/>
    <n v="0.92800000000000005"/>
    <n v="0.82899999999999996"/>
    <n v="0.88200000000000001"/>
    <d v="2025-06-16T18:27:26"/>
    <x v="1"/>
  </r>
  <r>
    <x v="656"/>
    <x v="1"/>
    <n v="0"/>
    <x v="864"/>
    <x v="762"/>
    <s v=" "/>
    <s v=" "/>
    <n v="1"/>
    <n v="1"/>
    <n v="1"/>
    <s v="N/A"/>
    <n v="1"/>
    <n v="0"/>
    <s v="NaN"/>
    <s v="NaN"/>
    <n v="0"/>
    <s v="NaN"/>
    <n v="0"/>
    <s v="NaN"/>
    <s v="NaN"/>
    <s v="NaN"/>
    <s v="NaN"/>
    <s v="NaN"/>
    <s v="Scale-up"/>
    <s v="NaN"/>
    <s v="NaN"/>
    <s v="NaN"/>
    <n v="0"/>
    <s v="NaN"/>
    <d v="2025-06-16T21:11:38"/>
    <x v="0"/>
  </r>
  <r>
    <x v="197"/>
    <x v="0"/>
    <n v="3703"/>
    <x v="865"/>
    <x v="212"/>
    <n v="590"/>
    <n v="590"/>
    <n v="68"/>
    <n v="522"/>
    <n v="93"/>
    <n v="497"/>
    <n v="439"/>
    <n v="58"/>
    <n v="4.4999999999999998E-2"/>
    <n v="0.19900000000000001"/>
    <n v="3.7999999999999999E-2"/>
    <n v="0.20499999999999999"/>
    <n v="0.20599999999999999"/>
    <n v="0.19700000000000001"/>
    <n v="0.995"/>
    <n v="0.184"/>
    <n v="0.84399999999999997"/>
    <n v="282.92700000000002"/>
    <s v="Scale-up"/>
    <n v="4.8780000000000001"/>
    <n v="0.84399999999999997"/>
    <n v="0.94799999999999995"/>
    <n v="0.91"/>
    <n v="0.96399999999999997"/>
    <d v="2025-06-16T18:50:37"/>
    <x v="1"/>
  </r>
  <r>
    <x v="657"/>
    <x v="1"/>
    <n v="99"/>
    <x v="866"/>
    <x v="763"/>
    <s v=" "/>
    <s v=" "/>
    <n v="1"/>
    <n v="8"/>
    <n v="2"/>
    <s v="N/A"/>
    <n v="4"/>
    <n v="1"/>
    <s v="NaN"/>
    <n v="7.1999999999999995E-2"/>
    <n v="3.2000000000000001E-2"/>
    <n v="7.8E-2"/>
    <s v="0.039999999999999994"/>
    <n v="5.3999999999999999E-2"/>
    <s v="NaN"/>
    <s v="NaN"/>
    <s v="NaN"/>
    <s v="NaN"/>
    <s v="Scale-up"/>
    <n v="12.821"/>
    <s v="NaN"/>
    <n v="0.81200000000000006"/>
    <n v="1"/>
    <n v="0.93600000000000005"/>
    <d v="2025-06-16T21:12:02"/>
    <x v="0"/>
  </r>
  <r>
    <x v="658"/>
    <x v="0"/>
    <n v="1200"/>
    <x v="867"/>
    <x v="764"/>
    <n v="1076"/>
    <n v="1076"/>
    <n v="439"/>
    <n v="637"/>
    <n v="292"/>
    <n v="784"/>
    <n v="784"/>
    <n v="0"/>
    <n v="0.40100000000000002"/>
    <n v="0.66100000000000003"/>
    <n v="0.29599999999999999"/>
    <n v="0.76200000000000001"/>
    <n v="0.76600000000000001"/>
    <n v="0.97099999999999997"/>
    <n v="0.995"/>
    <n v="0.378"/>
    <n v="0.72099999999999997"/>
    <n v="0"/>
    <s v="Start-up"/>
    <n v="1.3120000000000001"/>
    <n v="0.93"/>
    <n v="0.93400000000000005"/>
    <n v="0.48599999999999999"/>
    <n v="0.91800000000000004"/>
    <d v="2025-06-16T21:48:07"/>
    <x v="3"/>
  </r>
  <r>
    <x v="659"/>
    <x v="1"/>
    <n v="72"/>
    <x v="868"/>
    <x v="765"/>
    <s v=" "/>
    <s v=" "/>
    <n v="1"/>
    <n v="10"/>
    <n v="1"/>
    <s v="N/A"/>
    <n v="1"/>
    <n v="9"/>
    <s v="NaN"/>
    <n v="8.8999999999999996E-2"/>
    <s v="NaN"/>
    <s v="NaN"/>
    <n v="0"/>
    <n v="8.8999999999999996E-2"/>
    <s v="NaN"/>
    <s v="NaN"/>
    <s v="NaN"/>
    <s v="NaN"/>
    <s v="Scale-up"/>
    <s v="NaN"/>
    <s v="NaN"/>
    <n v="0.85799999999999998"/>
    <s v="NaN"/>
    <s v="NaN"/>
    <d v="2025-06-16T21:12:19"/>
    <x v="0"/>
  </r>
  <r>
    <x v="660"/>
    <x v="0"/>
    <n v="971"/>
    <x v="869"/>
    <x v="766"/>
    <n v="153"/>
    <n v="153"/>
    <n v="106"/>
    <n v="47"/>
    <n v="16"/>
    <n v="137"/>
    <n v="112"/>
    <n v="25"/>
    <n v="0.14799999999999999"/>
    <n v="6.0999999999999999E-2"/>
    <n v="2.4E-2"/>
    <n v="0.184"/>
    <n v="0.185"/>
    <n v="0.19"/>
    <n v="0.995"/>
    <n v="0.70799999999999996"/>
    <n v="0.88500000000000001"/>
    <n v="135.87"/>
    <s v="Scale-up"/>
    <n v="5.4349999999999996"/>
    <n v="0.91200000000000003"/>
    <n v="0.97299999999999998"/>
    <n v="0.97"/>
    <n v="0.95099999999999996"/>
    <d v="2025-06-16T22:10:31"/>
    <x v="3"/>
  </r>
  <r>
    <x v="661"/>
    <x v="1"/>
    <n v="0"/>
    <x v="870"/>
    <x v="767"/>
    <s v=" "/>
    <s v=" "/>
    <n v="1"/>
    <n v="1"/>
    <n v="1"/>
    <s v="N/A"/>
    <n v="1"/>
    <n v="0"/>
    <s v="NaN"/>
    <s v="NaN"/>
    <s v="NaN"/>
    <s v="NaN"/>
    <n v="0"/>
    <s v="NaN"/>
    <s v="NaN"/>
    <s v="NaN"/>
    <s v="NaN"/>
    <s v="NaN"/>
    <s v="Scale-up"/>
    <s v="NaN"/>
    <s v="NaN"/>
    <s v="NaN"/>
    <s v="NaN"/>
    <s v="NaN"/>
    <d v="2025-06-16T21:12:37"/>
    <x v="0"/>
  </r>
  <r>
    <x v="470"/>
    <x v="0"/>
    <n v="2158"/>
    <x v="871"/>
    <x v="768"/>
    <n v="1875"/>
    <n v="1875"/>
    <n v="868"/>
    <n v="1007"/>
    <n v="236"/>
    <n v="1639"/>
    <n v="1559"/>
    <n v="80"/>
    <n v="0.39600000000000002"/>
    <n v="0.52900000000000003"/>
    <n v="0.13900000000000001"/>
    <n v="0.78"/>
    <n v="0.78600000000000003"/>
    <n v="0.78700000000000003"/>
    <n v="0.99199999999999999"/>
    <n v="0.42799999999999999"/>
    <n v="0.85"/>
    <n v="102.56399999999999"/>
    <s v="Scale-up"/>
    <n v="1.282"/>
    <n v="0.997"/>
    <n v="0.99099999999999999"/>
    <n v="0.90200000000000002"/>
    <n v="0.99399999999999999"/>
    <d v="2025-06-16T22:17:42"/>
    <x v="3"/>
  </r>
  <r>
    <x v="662"/>
    <x v="1"/>
    <n v="74"/>
    <x v="872"/>
    <x v="769"/>
    <s v=" "/>
    <s v=" "/>
    <n v="1"/>
    <n v="3"/>
    <n v="1"/>
    <s v="N/A"/>
    <n v="1"/>
    <n v="2"/>
    <s v="NaN"/>
    <n v="2.5000000000000001E-2"/>
    <s v="NaN"/>
    <s v="NaN"/>
    <n v="0"/>
    <n v="2.5000000000000001E-2"/>
    <s v="NaN"/>
    <s v="NaN"/>
    <s v="NaN"/>
    <s v="NaN"/>
    <s v="Scale-up"/>
    <s v="NaN"/>
    <s v="NaN"/>
    <n v="0.93200000000000005"/>
    <s v="NaN"/>
    <s v="NaN"/>
    <d v="2025-06-16T21:12:56"/>
    <x v="0"/>
  </r>
  <r>
    <x v="663"/>
    <x v="0"/>
    <n v="1323"/>
    <x v="873"/>
    <x v="770"/>
    <n v="169"/>
    <n v="169"/>
    <n v="150"/>
    <n v="19"/>
    <n v="4"/>
    <n v="165"/>
    <n v="156"/>
    <n v="9"/>
    <n v="0.106"/>
    <n v="1.2E-2"/>
    <n v="6.0000000000000001E-3"/>
    <n v="0.111"/>
    <n v="0.112"/>
    <n v="0.115"/>
    <n v="0.99099999999999999"/>
    <n v="0.89800000000000002"/>
    <n v="0.94899999999999995"/>
    <n v="81.081000000000003"/>
    <s v="Scale-up"/>
    <n v="9.0090000000000003"/>
    <n v="0.98899999999999999"/>
    <n v="0.88700000000000001"/>
    <n v="0.86499999999999999"/>
    <n v="0.98499999999999999"/>
    <d v="2025-06-17T06:38:05"/>
    <x v="10"/>
  </r>
  <r>
    <x v="210"/>
    <x v="1"/>
    <n v="99"/>
    <x v="874"/>
    <x v="227"/>
    <s v=" "/>
    <s v=" "/>
    <n v="1"/>
    <n v="1"/>
    <n v="1"/>
    <s v="N/A"/>
    <n v="1"/>
    <n v="1"/>
    <s v="NaN"/>
    <s v="NaN"/>
    <s v="NaN"/>
    <s v="NaN"/>
    <n v="0"/>
    <n v="0.01"/>
    <s v="NaN"/>
    <s v="NaN"/>
    <s v="NaN"/>
    <s v="NaN"/>
    <s v="Catch-up"/>
    <s v="NaN"/>
    <s v="NaN"/>
    <s v="NaN"/>
    <s v="NaN"/>
    <s v="NaN"/>
    <d v="2025-06-16T21:13:13"/>
    <x v="0"/>
  </r>
  <r>
    <x v="536"/>
    <x v="1"/>
    <n v="51"/>
    <x v="875"/>
    <x v="619"/>
    <s v=" "/>
    <s v=" "/>
    <n v="1"/>
    <n v="3"/>
    <n v="3"/>
    <s v="N/A"/>
    <n v="2"/>
    <n v="-1"/>
    <s v="NaN"/>
    <n v="3.4000000000000002E-2"/>
    <n v="0.16700000000000001"/>
    <n v="0.1"/>
    <n v="-0.13300000000000001"/>
    <n v="2.1000000000000001E-2"/>
    <s v="NaN"/>
    <s v="NaN"/>
    <s v="NaN"/>
    <s v="NaN"/>
    <s v="Catch-up"/>
    <n v="10"/>
    <s v="NaN"/>
    <n v="0.81200000000000006"/>
    <n v="0.75"/>
    <n v="1"/>
    <d v="2025-06-16T21:13:32"/>
    <x v="0"/>
  </r>
  <r>
    <x v="664"/>
    <x v="1"/>
    <n v="45"/>
    <x v="876"/>
    <x v="771"/>
    <s v=" "/>
    <s v=" "/>
    <n v="2"/>
    <n v="2"/>
    <n v="2"/>
    <s v="N/A"/>
    <n v="3"/>
    <n v="-2"/>
    <n v="1"/>
    <n v="4.2000000000000003E-2"/>
    <s v="NaN"/>
    <n v="1.5"/>
    <n v="1.042"/>
    <n v="-1E-3"/>
    <s v="NaN"/>
    <s v="NaN"/>
    <s v="NaN"/>
    <s v="NaN"/>
    <s v="Scale-up"/>
    <n v="0.66700000000000004"/>
    <n v="1"/>
    <n v="1"/>
    <s v="NaN"/>
    <n v="0.75"/>
    <d v="2025-06-16T21:13:51"/>
    <x v="0"/>
  </r>
  <r>
    <x v="665"/>
    <x v="1"/>
    <n v="0"/>
    <x v="877"/>
    <x v="772"/>
    <s v=" "/>
    <s v=" "/>
    <n v="1"/>
    <n v="1"/>
    <n v="1"/>
    <s v="N/A"/>
    <n v="1"/>
    <n v="0"/>
    <s v="NaN"/>
    <s v="NaN"/>
    <s v="NaN"/>
    <s v="NaN"/>
    <n v="0"/>
    <s v="NaN"/>
    <s v="NaN"/>
    <s v="NaN"/>
    <s v="NaN"/>
    <s v="NaN"/>
    <s v="Scale-up"/>
    <s v="NaN"/>
    <s v="NaN"/>
    <s v="NaN"/>
    <s v="NaN"/>
    <s v="NaN"/>
    <d v="2025-06-16T21:14:09"/>
    <x v="0"/>
  </r>
  <r>
    <x v="666"/>
    <x v="1"/>
    <n v="90"/>
    <x v="878"/>
    <x v="773"/>
    <s v=" "/>
    <s v=" "/>
    <n v="1"/>
    <n v="4"/>
    <n v="2"/>
    <s v="N/A"/>
    <n v="1"/>
    <n v="4"/>
    <s v="NaN"/>
    <n v="3.3000000000000002E-2"/>
    <n v="3.4000000000000002E-2"/>
    <s v="NaN"/>
    <n v="-1E-3"/>
    <n v="3.4000000000000002E-2"/>
    <s v="NaN"/>
    <s v="NaN"/>
    <s v="NaN"/>
    <s v="NaN"/>
    <s v="Scale-up"/>
    <s v="NaN"/>
    <s v="NaN"/>
    <n v="0.79500000000000004"/>
    <n v="1"/>
    <s v="NaN"/>
    <d v="2025-06-16T21:14:28"/>
    <x v="0"/>
  </r>
  <r>
    <x v="667"/>
    <x v="0"/>
    <n v="1286"/>
    <x v="879"/>
    <x v="774"/>
    <n v="1431"/>
    <n v="1431"/>
    <n v="959"/>
    <n v="472"/>
    <n v="384"/>
    <n v="1047"/>
    <n v="1047"/>
    <n v="0"/>
    <n v="1.127"/>
    <n v="0.70199999999999996"/>
    <n v="0.39600000000000002"/>
    <n v="1.417"/>
    <n v="1.4330000000000001"/>
    <n v="1.5149999999999999"/>
    <n v="0.98899999999999999"/>
    <n v="0.61599999999999999"/>
    <n v="0.78300000000000003"/>
    <n v="0"/>
    <s v="Start-up"/>
    <n v="0.70599999999999996"/>
    <n v="0.874"/>
    <n v="0.98399999999999999"/>
    <n v="0.54600000000000004"/>
    <n v="0.89600000000000002"/>
    <d v="2025-06-16T22:31:55"/>
    <x v="3"/>
  </r>
  <r>
    <x v="668"/>
    <x v="1"/>
    <n v="3"/>
    <x v="880"/>
    <x v="775"/>
    <s v=" "/>
    <s v=" "/>
    <n v="1"/>
    <n v="4"/>
    <n v="1"/>
    <s v="N/A"/>
    <n v="4"/>
    <n v="-1"/>
    <s v="NaN"/>
    <n v="0.66700000000000004"/>
    <s v="NaN"/>
    <n v="0.81499999999999995"/>
    <n v="0"/>
    <n v="0.66700000000000004"/>
    <s v="NaN"/>
    <s v="NaN"/>
    <s v="NaN"/>
    <s v="NaN"/>
    <s v="Scale-up"/>
    <n v="1.2270000000000001"/>
    <s v="NaN"/>
    <n v="0.8"/>
    <s v="NaN"/>
    <n v="0.89600000000000002"/>
    <d v="2025-06-16T21:14:46"/>
    <x v="0"/>
  </r>
  <r>
    <x v="669"/>
    <x v="1"/>
    <n v="93"/>
    <x v="881"/>
    <x v="776"/>
    <s v=" "/>
    <s v=" "/>
    <n v="2"/>
    <n v="9"/>
    <n v="15"/>
    <s v="N/A"/>
    <n v="6"/>
    <n v="-11"/>
    <n v="1.4E-2"/>
    <n v="7.8E-2"/>
    <n v="1.3240000000000001"/>
    <n v="7.8E-2"/>
    <n v="-1.232"/>
    <n v="-1.2999999999999999E-2"/>
    <n v="-6.3E-2"/>
    <n v="0.152"/>
    <n v="-13.391"/>
    <n v="358.97399999999999"/>
    <s v="Scale-up"/>
    <n v="12.821"/>
    <n v="1"/>
    <n v="0.82799999999999996"/>
    <n v="0.87"/>
    <n v="0.89400000000000002"/>
    <d v="2025-06-16T21:15:11"/>
    <x v="0"/>
  </r>
  <r>
    <x v="670"/>
    <x v="1"/>
    <n v="95"/>
    <x v="882"/>
    <x v="777"/>
    <s v=" "/>
    <s v=" "/>
    <n v="1"/>
    <n v="5"/>
    <n v="1"/>
    <s v="N/A"/>
    <n v="1"/>
    <n v="2"/>
    <s v="NaN"/>
    <n v="3.2000000000000001E-2"/>
    <s v="NaN"/>
    <s v="NaN"/>
    <n v="0"/>
    <n v="2.9000000000000001E-2"/>
    <s v="NaN"/>
    <s v="NaN"/>
    <s v="NaN"/>
    <s v="NaN"/>
    <s v="Scale-up"/>
    <s v="NaN"/>
    <s v="NaN"/>
    <n v="0.88400000000000001"/>
    <s v="NaN"/>
    <s v="NaN"/>
    <d v="2025-06-16T21:15:30"/>
    <x v="0"/>
  </r>
  <r>
    <x v="671"/>
    <x v="1"/>
    <n v="78"/>
    <x v="883"/>
    <x v="778"/>
    <s v=" "/>
    <s v=" "/>
    <n v="1"/>
    <n v="5"/>
    <n v="1"/>
    <s v="N/A"/>
    <n v="1"/>
    <n v="4"/>
    <s v="NaN"/>
    <n v="4.2000000000000003E-2"/>
    <s v="NaN"/>
    <s v="NaN"/>
    <n v="0"/>
    <n v="4.2000000000000003E-2"/>
    <s v="NaN"/>
    <s v="NaN"/>
    <s v="NaN"/>
    <s v="NaN"/>
    <s v="Scale-up"/>
    <s v="NaN"/>
    <s v="NaN"/>
    <n v="0.80400000000000005"/>
    <s v="NaN"/>
    <s v="NaN"/>
    <d v="2025-06-16T21:15:48"/>
    <x v="0"/>
  </r>
  <r>
    <x v="672"/>
    <x v="1"/>
    <n v="59"/>
    <x v="884"/>
    <x v="779"/>
    <s v=" "/>
    <s v=" "/>
    <n v="1"/>
    <n v="7"/>
    <n v="1"/>
    <s v="N/A"/>
    <n v="7"/>
    <n v="-1"/>
    <s v="NaN"/>
    <n v="9.7000000000000003E-2"/>
    <s v="NaN"/>
    <n v="0.14299999999999999"/>
    <n v="0"/>
    <n v="9.4E-2"/>
    <s v="NaN"/>
    <s v="NaN"/>
    <s v="NaN"/>
    <s v="NaN"/>
    <s v="Scale-up"/>
    <n v="6.9930000000000003"/>
    <s v="NaN"/>
    <n v="0.93700000000000006"/>
    <s v="NaN"/>
    <n v="0.4"/>
    <d v="2025-06-16T21:16:08"/>
    <x v="0"/>
  </r>
  <r>
    <x v="274"/>
    <x v="0"/>
    <n v="6193"/>
    <x v="885"/>
    <x v="780"/>
    <n v="1313"/>
    <n v="1313"/>
    <n v="248"/>
    <n v="1065"/>
    <n v="174"/>
    <n v="1139"/>
    <n v="1041"/>
    <n v="98"/>
    <n v="5.5E-2"/>
    <n v="0.26500000000000001"/>
    <n v="4.9000000000000002E-2"/>
    <n v="0.26800000000000002"/>
    <n v="0.27100000000000002"/>
    <n v="0.27700000000000002"/>
    <n v="0.98899999999999999"/>
    <n v="0.17199999999999999"/>
    <n v="0.84699999999999998"/>
    <n v="365.67200000000003"/>
    <s v="Scale-up"/>
    <n v="3.7309999999999999"/>
    <n v="0.82799999999999996"/>
    <n v="0.85099999999999998"/>
    <n v="0.875"/>
    <n v="0.86799999999999999"/>
    <d v="2025-06-17T02:57:11"/>
    <x v="2"/>
  </r>
  <r>
    <x v="673"/>
    <x v="1"/>
    <n v="39"/>
    <x v="886"/>
    <x v="781"/>
    <s v=" "/>
    <s v=" "/>
    <n v="1"/>
    <n v="4"/>
    <n v="1"/>
    <s v="N/A"/>
    <n v="1"/>
    <n v="1"/>
    <s v="NaN"/>
    <n v="6.0999999999999999E-2"/>
    <s v="NaN"/>
    <s v="NaN"/>
    <n v="0"/>
    <n v="5.1999999999999998E-2"/>
    <s v="NaN"/>
    <s v="NaN"/>
    <s v="NaN"/>
    <s v="NaN"/>
    <s v="Scale-up"/>
    <s v="NaN"/>
    <s v="NaN"/>
    <n v="0.90700000000000003"/>
    <s v="NaN"/>
    <s v="NaN"/>
    <d v="2025-06-16T21:16:27"/>
    <x v="0"/>
  </r>
  <r>
    <x v="674"/>
    <x v="0"/>
    <n v="1320"/>
    <x v="887"/>
    <x v="782"/>
    <n v="130"/>
    <n v="130"/>
    <n v="56"/>
    <n v="74"/>
    <n v="12"/>
    <n v="118"/>
    <n v="110"/>
    <n v="8"/>
    <n v="4.2000000000000003E-2"/>
    <n v="6.2E-2"/>
    <n v="8.9999999999999993E-3"/>
    <n v="9.4E-2"/>
    <n v="9.5000000000000001E-2"/>
    <n v="9.2999999999999999E-2"/>
    <n v="0.98899999999999999"/>
    <n v="0.40400000000000003"/>
    <n v="0.91300000000000003"/>
    <n v="85.105999999999995"/>
    <s v="Scale-up"/>
    <n v="10.638"/>
    <n v="0.93100000000000005"/>
    <n v="0.98699999999999999"/>
    <n v="0.92300000000000004"/>
    <n v="0.96799999999999997"/>
    <d v="2025-06-17T03:21:39"/>
    <x v="2"/>
  </r>
  <r>
    <x v="675"/>
    <x v="1"/>
    <n v="0"/>
    <x v="888"/>
    <x v="783"/>
    <s v=" "/>
    <s v=" "/>
    <n v="1"/>
    <n v="1"/>
    <n v="1"/>
    <s v="N/A"/>
    <n v="1"/>
    <n v="-1"/>
    <s v="NaN"/>
    <s v="NaN"/>
    <s v="NaN"/>
    <s v="NaN"/>
    <n v="0"/>
    <s v="NaN"/>
    <s v="NaN"/>
    <s v="NaN"/>
    <s v="NaN"/>
    <s v="NaN"/>
    <s v="Scale-up"/>
    <s v="NaN"/>
    <s v="NaN"/>
    <s v="NaN"/>
    <s v="NaN"/>
    <s v="NaN"/>
    <d v="2025-06-16T21:16:46"/>
    <x v="0"/>
  </r>
  <r>
    <x v="380"/>
    <x v="0"/>
    <n v="1646"/>
    <x v="889"/>
    <x v="784"/>
    <n v="597"/>
    <n v="597"/>
    <n v="39"/>
    <n v="558"/>
    <n v="129"/>
    <n v="468"/>
    <n v="462"/>
    <n v="6"/>
    <n v="5.6000000000000001E-2"/>
    <n v="0.93600000000000005"/>
    <n v="0.158"/>
    <n v="0.82399999999999995"/>
    <n v="0.83399999999999996"/>
    <n v="0.77100000000000002"/>
    <n v="0.98799999999999999"/>
    <n v="5.6000000000000001E-2"/>
    <n v="0.84099999999999997"/>
    <n v="7.282"/>
    <s v="Start-up"/>
    <n v="1.214"/>
    <n v="0.89100000000000001"/>
    <n v="0.95699999999999996"/>
    <n v="0.83"/>
    <n v="0.96899999999999997"/>
    <d v="2025-06-17T05:42:25"/>
    <x v="10"/>
  </r>
  <r>
    <x v="676"/>
    <x v="1"/>
    <n v="58"/>
    <x v="890"/>
    <x v="785"/>
    <s v=" "/>
    <s v=" "/>
    <n v="2"/>
    <n v="2"/>
    <n v="1"/>
    <s v="N/A"/>
    <n v="1"/>
    <n v="3"/>
    <n v="1.7000000000000001E-2"/>
    <n v="1"/>
    <s v="NaN"/>
    <s v="NaN"/>
    <n v="1.0169999999999999"/>
    <n v="3.4000000000000002E-2"/>
    <s v="NaN"/>
    <s v="NaN"/>
    <s v="NaN"/>
    <s v="NaN"/>
    <s v="Scale-up"/>
    <s v="NaN"/>
    <n v="1"/>
    <n v="1"/>
    <s v="NaN"/>
    <s v="NaN"/>
    <d v="2025-06-16T21:17:03"/>
    <x v="0"/>
  </r>
  <r>
    <x v="677"/>
    <x v="0"/>
    <n v="6220"/>
    <x v="891"/>
    <x v="786"/>
    <n v="2450"/>
    <n v="2450"/>
    <n v="1289"/>
    <n v="1161"/>
    <n v="470"/>
    <n v="1980"/>
    <n v="1936"/>
    <n v="44"/>
    <n v="0.20899999999999999"/>
    <n v="0.20599999999999999"/>
    <n v="8.1000000000000003E-2"/>
    <n v="0.33"/>
    <n v="0.33400000000000002"/>
    <n v="0.32900000000000001"/>
    <n v="0.98799999999999999"/>
    <n v="0.504"/>
    <n v="0.80500000000000005"/>
    <n v="133.333"/>
    <s v="Scale-up"/>
    <n v="3.03"/>
    <n v="0.97199999999999998"/>
    <n v="0.97799999999999998"/>
    <n v="0.99399999999999999"/>
    <n v="0.97399999999999998"/>
    <d v="2025-06-17T06:15:08"/>
    <x v="10"/>
  </r>
  <r>
    <x v="678"/>
    <x v="1"/>
    <n v="38"/>
    <x v="892"/>
    <x v="787"/>
    <s v=" "/>
    <s v=" "/>
    <n v="1"/>
    <n v="1"/>
    <n v="1"/>
    <s v="N/A"/>
    <n v="1"/>
    <n v="1"/>
    <s v="NaN"/>
    <s v="NaN"/>
    <s v="NaN"/>
    <s v="NaN"/>
    <n v="0"/>
    <s v="NaN"/>
    <s v="NaN"/>
    <s v="NaN"/>
    <s v="NaN"/>
    <s v="NaN"/>
    <s v="Scale-up"/>
    <s v="NaN"/>
    <s v="NaN"/>
    <s v="NaN"/>
    <s v="NaN"/>
    <s v="NaN"/>
    <d v="2025-06-16T21:17:22"/>
    <x v="0"/>
  </r>
  <r>
    <x v="564"/>
    <x v="0"/>
    <n v="5982"/>
    <x v="893"/>
    <x v="788"/>
    <n v="990"/>
    <n v="990"/>
    <n v="280"/>
    <n v="710"/>
    <n v="128"/>
    <n v="862"/>
    <n v="804"/>
    <n v="58"/>
    <n v="5.5E-2"/>
    <n v="0.14000000000000001"/>
    <n v="2.7E-2"/>
    <n v="0.16600000000000001"/>
    <n v="0.16800000000000001"/>
    <n v="0.16700000000000001"/>
    <n v="0.98799999999999999"/>
    <n v="0.28199999999999997"/>
    <n v="0.86199999999999999"/>
    <n v="349.39800000000002"/>
    <s v="Scale-up"/>
    <n v="6.024"/>
    <n v="0.86499999999999999"/>
    <n v="0.97"/>
    <n v="0.90800000000000003"/>
    <n v="0.95199999999999996"/>
    <d v="2025-06-17T02:23:35"/>
    <x v="2"/>
  </r>
  <r>
    <x v="679"/>
    <x v="1"/>
    <n v="78"/>
    <x v="894"/>
    <x v="789"/>
    <s v=" "/>
    <s v=" "/>
    <n v="1"/>
    <n v="6"/>
    <n v="1"/>
    <s v="N/A"/>
    <n v="19"/>
    <n v="-13"/>
    <s v="NaN"/>
    <n v="5.3999999999999999E-2"/>
    <s v="NaN"/>
    <n v="9.5"/>
    <n v="0"/>
    <n v="6.7000000000000004E-2"/>
    <s v="NaN"/>
    <s v="NaN"/>
    <s v="NaN"/>
    <s v="NaN"/>
    <s v="Scale-up"/>
    <n v="0.105"/>
    <s v="NaN"/>
    <n v="0.441"/>
    <s v="NaN"/>
    <n v="0.65"/>
    <d v="2025-06-16T21:17:41"/>
    <x v="0"/>
  </r>
  <r>
    <x v="51"/>
    <x v="0"/>
    <n v="6698"/>
    <x v="895"/>
    <x v="790"/>
    <n v="15018"/>
    <n v="15018"/>
    <n v="8143"/>
    <n v="6875"/>
    <n v="2370"/>
    <n v="12648"/>
    <n v="12538"/>
    <n v="110"/>
    <n v="2.8820000000000001"/>
    <n v="2.17"/>
    <n v="0.77"/>
    <n v="4.2290000000000001"/>
    <n v="4.282"/>
    <n v="4.2050000000000001"/>
    <n v="0.98799999999999999"/>
    <n v="0.56999999999999995"/>
    <n v="0.84799999999999998"/>
    <n v="26.010999999999999"/>
    <s v="Start-up"/>
    <n v="0.23599999999999999"/>
    <n v="0.98299999999999998"/>
    <n v="0.93300000000000005"/>
    <n v="0.92400000000000004"/>
    <n v="0.96799999999999997"/>
    <d v="2025-06-17T03:05:39"/>
    <x v="2"/>
  </r>
  <r>
    <x v="378"/>
    <x v="1"/>
    <n v="0"/>
    <x v="896"/>
    <x v="692"/>
    <s v=" "/>
    <s v=" "/>
    <n v="1"/>
    <n v="1"/>
    <n v="1"/>
    <s v="N/A"/>
    <n v="1"/>
    <n v="-1"/>
    <s v="NaN"/>
    <s v="NaN"/>
    <s v="NaN"/>
    <s v="NaN"/>
    <n v="0"/>
    <s v="NaN"/>
    <s v="NaN"/>
    <s v="NaN"/>
    <s v="NaN"/>
    <s v="NaN"/>
    <s v="Catch-up"/>
    <s v="NaN"/>
    <s v="NaN"/>
    <s v="NaN"/>
    <s v="NaN"/>
    <s v="NaN"/>
    <d v="2025-06-16T21:17:59"/>
    <x v="0"/>
  </r>
  <r>
    <x v="17"/>
    <x v="0"/>
    <n v="3946"/>
    <x v="897"/>
    <x v="17"/>
    <n v="816"/>
    <n v="816"/>
    <n v="130"/>
    <n v="686"/>
    <n v="101"/>
    <n v="715"/>
    <n v="608"/>
    <n v="107"/>
    <n v="6.2E-2"/>
    <n v="0.28199999999999997"/>
    <n v="4.4999999999999998E-2"/>
    <n v="0.29499999999999998"/>
    <n v="0.29899999999999999"/>
    <n v="0.29799999999999999"/>
    <n v="0.98699999999999999"/>
    <n v="0.18"/>
    <n v="0.86899999999999999"/>
    <n v="362.71199999999999"/>
    <s v="Scale-up"/>
    <n v="3.39"/>
    <n v="0.94599999999999995"/>
    <n v="0.93200000000000005"/>
    <n v="0.96899999999999997"/>
    <n v="0.93600000000000005"/>
    <d v="2025-06-16T18:11:58"/>
    <x v="1"/>
  </r>
  <r>
    <x v="680"/>
    <x v="1"/>
    <n v="99"/>
    <x v="898"/>
    <x v="791"/>
    <s v=" "/>
    <s v=" "/>
    <n v="1"/>
    <n v="5"/>
    <n v="1"/>
    <s v="N/A"/>
    <n v="1"/>
    <n v="3"/>
    <s v="NaN"/>
    <n v="3.5999999999999997E-2"/>
    <s v="NaN"/>
    <s v="NaN"/>
    <n v="0"/>
    <n v="3.3000000000000002E-2"/>
    <s v="NaN"/>
    <s v="NaN"/>
    <s v="NaN"/>
    <s v="NaN"/>
    <s v="Scale-up"/>
    <s v="NaN"/>
    <s v="NaN"/>
    <n v="0.95799999999999996"/>
    <s v="NaN"/>
    <s v="NaN"/>
    <d v="2025-06-16T21:18:19"/>
    <x v="0"/>
  </r>
  <r>
    <x v="681"/>
    <x v="1"/>
    <n v="94"/>
    <x v="899"/>
    <x v="792"/>
    <s v=" "/>
    <s v=" "/>
    <n v="2"/>
    <n v="12"/>
    <n v="1"/>
    <s v="N/A"/>
    <n v="1"/>
    <n v="12"/>
    <s v="NaN"/>
    <n v="0.106"/>
    <s v="NaN"/>
    <s v="NaN"/>
    <n v="0"/>
    <n v="0.122"/>
    <s v="NaN"/>
    <s v="NaN"/>
    <s v="NaN"/>
    <s v="NaN"/>
    <s v="Scale-up"/>
    <s v="NaN"/>
    <s v="NaN"/>
    <n v="0.95899999999999996"/>
    <s v="NaN"/>
    <s v="NaN"/>
    <d v="2025-06-16T21:18:39"/>
    <x v="0"/>
  </r>
  <r>
    <x v="602"/>
    <x v="1"/>
    <n v="92"/>
    <x v="900"/>
    <x v="694"/>
    <s v=" "/>
    <s v=" "/>
    <n v="1"/>
    <n v="1"/>
    <n v="1"/>
    <s v="N/A"/>
    <n v="1"/>
    <n v="1"/>
    <s v="NaN"/>
    <s v="NaN"/>
    <s v="NaN"/>
    <s v="NaN"/>
    <n v="0"/>
    <s v="NaN"/>
    <s v="NaN"/>
    <s v="NaN"/>
    <s v="NaN"/>
    <s v="NaN"/>
    <s v="Catch-up"/>
    <s v="NaN"/>
    <s v="NaN"/>
    <s v="NaN"/>
    <s v="NaN"/>
    <s v="NaN"/>
    <d v="2025-06-16T21:18:58"/>
    <x v="0"/>
  </r>
  <r>
    <x v="682"/>
    <x v="0"/>
    <n v="4210"/>
    <x v="901"/>
    <x v="793"/>
    <n v="321"/>
    <n v="321"/>
    <n v="191"/>
    <n v="130"/>
    <n v="27"/>
    <n v="294"/>
    <n v="273"/>
    <n v="21"/>
    <n v="4.8000000000000001E-2"/>
    <n v="3.6999999999999998E-2"/>
    <n v="8.0000000000000002E-3"/>
    <n v="7.5999999999999998E-2"/>
    <n v="7.6999999999999999E-2"/>
    <n v="7.5999999999999998E-2"/>
    <n v="0.98699999999999999"/>
    <n v="0.56499999999999995"/>
    <n v="0.90600000000000003"/>
    <n v="276.31599999999997"/>
    <s v="Scale-up"/>
    <n v="13.157999999999999"/>
    <n v="0.94299999999999995"/>
    <n v="0.93400000000000005"/>
    <n v="0.95799999999999996"/>
    <n v="0.91"/>
    <d v="2025-06-17T06:07:01"/>
    <x v="10"/>
  </r>
  <r>
    <x v="683"/>
    <x v="1"/>
    <n v="87"/>
    <x v="902"/>
    <x v="794"/>
    <s v=" "/>
    <s v=" "/>
    <n v="1"/>
    <n v="4"/>
    <n v="1"/>
    <s v="N/A"/>
    <n v="1"/>
    <n v="3"/>
    <s v="NaN"/>
    <n v="2.7E-2"/>
    <s v="NaN"/>
    <s v="NaN"/>
    <n v="0"/>
    <n v="2.7E-2"/>
    <s v="NaN"/>
    <s v="NaN"/>
    <s v="NaN"/>
    <s v="NaN"/>
    <s v="Scale-up"/>
    <s v="NaN"/>
    <s v="NaN"/>
    <n v="0.90200000000000002"/>
    <s v="NaN"/>
    <s v="NaN"/>
    <d v="2025-06-16T21:19:15"/>
    <x v="0"/>
  </r>
  <r>
    <x v="684"/>
    <x v="0"/>
    <n v="1869"/>
    <x v="903"/>
    <x v="795"/>
    <n v="11774"/>
    <n v="11774"/>
    <n v="0"/>
    <n v="11774"/>
    <n v="10334"/>
    <n v="1440"/>
    <n v="1440"/>
    <n v="0"/>
    <n v="0"/>
    <n v="6.3529999999999998"/>
    <n v="5.2489999999999997"/>
    <n v="1.0900000000000001"/>
    <n v="1.1040000000000001"/>
    <n v="1.5629999999999999"/>
    <n v="0.98699999999999999"/>
    <n v="0"/>
    <n v="0.17399999999999999"/>
    <n v="0"/>
    <s v="Start-up"/>
    <n v="0.91700000000000004"/>
    <n v="0"/>
    <d v="1899-12-30T23:47:02"/>
    <n v="0.95899999999999996"/>
    <n v="0.96099999999999997"/>
    <d v="2025-06-17T05:13:58"/>
    <x v="14"/>
  </r>
  <r>
    <x v="685"/>
    <x v="1"/>
    <n v="0"/>
    <x v="904"/>
    <x v="796"/>
    <s v=" "/>
    <s v=" "/>
    <n v="1"/>
    <n v="1"/>
    <n v="1"/>
    <s v="N/A"/>
    <n v="1"/>
    <n v="0"/>
    <s v="NaN"/>
    <s v="NaN"/>
    <s v="NaN"/>
    <s v="NaN"/>
    <n v="0"/>
    <s v="NaN"/>
    <s v="NaN"/>
    <s v="NaN"/>
    <s v="NaN"/>
    <s v="NaN"/>
    <s v="Scale-up"/>
    <s v="NaN"/>
    <s v="NaN"/>
    <s v="NaN"/>
    <s v="NaN"/>
    <s v="NaN"/>
    <d v="2025-06-16T21:19:33"/>
    <x v="0"/>
  </r>
  <r>
    <x v="686"/>
    <x v="0"/>
    <n v="7595"/>
    <x v="905"/>
    <x v="797"/>
    <n v="4500"/>
    <n v="4500"/>
    <n v="498"/>
    <n v="4002"/>
    <n v="1133"/>
    <n v="3367"/>
    <n v="2597"/>
    <n v="770"/>
    <n v="7.8E-2"/>
    <n v="0.67700000000000005"/>
    <n v="0.215"/>
    <n v="0.53300000000000003"/>
    <n v="0.54"/>
    <n v="0.498"/>
    <n v="0.98699999999999999"/>
    <n v="0.10299999999999999"/>
    <n v="0.71499999999999997"/>
    <n v="1444.653"/>
    <s v="Scale-up"/>
    <n v="1.8759999999999999"/>
    <n v="0.874"/>
    <n v="0.93100000000000005"/>
    <n v="0.79800000000000004"/>
    <n v="0.91700000000000004"/>
    <d v="2025-06-17T01:37:37"/>
    <x v="2"/>
  </r>
  <r>
    <x v="635"/>
    <x v="1"/>
    <n v="41"/>
    <x v="906"/>
    <x v="798"/>
    <s v=" "/>
    <s v=" "/>
    <n v="1"/>
    <n v="1"/>
    <n v="1"/>
    <s v="N/A"/>
    <n v="1"/>
    <n v="1"/>
    <s v="NaN"/>
    <s v="NaN"/>
    <s v="NaN"/>
    <s v="NaN"/>
    <n v="0"/>
    <n v="2.4E-2"/>
    <s v="NaN"/>
    <s v="NaN"/>
    <s v="NaN"/>
    <s v="NaN"/>
    <s v="Scale-up"/>
    <s v="NaN"/>
    <s v="NaN"/>
    <s v="NaN"/>
    <s v="NaN"/>
    <s v="NaN"/>
    <d v="2025-06-16T21:19:51"/>
    <x v="0"/>
  </r>
  <r>
    <x v="687"/>
    <x v="0"/>
    <n v="1720"/>
    <x v="907"/>
    <x v="799"/>
    <n v="313"/>
    <n v="313"/>
    <n v="60"/>
    <n v="253"/>
    <n v="29"/>
    <n v="284"/>
    <n v="283"/>
    <n v="1"/>
    <n v="4.5999999999999999E-2"/>
    <n v="0.20100000000000001"/>
    <n v="1.7999999999999999E-2"/>
    <n v="0.22600000000000001"/>
    <n v="0.22900000000000001"/>
    <n v="0.221"/>
    <n v="0.98699999999999999"/>
    <n v="0.186"/>
    <n v="0.92700000000000005"/>
    <n v="4.4249999999999998"/>
    <s v="Start-up"/>
    <n v="4.4249999999999998"/>
    <n v="0.98699999999999999"/>
    <n v="0.95499999999999996"/>
    <n v="0.92300000000000004"/>
    <n v="0.97799999999999998"/>
    <d v="2025-06-17T02:16:42"/>
    <x v="2"/>
  </r>
  <r>
    <x v="688"/>
    <x v="1"/>
    <n v="16"/>
    <x v="908"/>
    <x v="800"/>
    <s v=" "/>
    <s v=" "/>
    <n v="1"/>
    <n v="2"/>
    <n v="1"/>
    <s v="N/A"/>
    <n v="2"/>
    <n v="-1"/>
    <s v="NaN"/>
    <s v="NaN"/>
    <s v="NaN"/>
    <n v="5.8999999999999997E-2"/>
    <n v="0"/>
    <s v="NaN"/>
    <s v="NaN"/>
    <s v="NaN"/>
    <s v="NaN"/>
    <s v="NaN"/>
    <s v="Scale-up"/>
    <n v="16.949000000000002"/>
    <s v="NaN"/>
    <s v="NaN"/>
    <s v="NaN"/>
    <n v="1"/>
    <d v="2025-06-16T21:20:10"/>
    <x v="0"/>
  </r>
  <r>
    <x v="32"/>
    <x v="0"/>
    <n v="2275"/>
    <x v="909"/>
    <x v="32"/>
    <n v="322"/>
    <n v="322"/>
    <n v="91"/>
    <n v="231"/>
    <n v="19"/>
    <n v="303"/>
    <n v="276"/>
    <n v="27"/>
    <n v="7.9000000000000001E-2"/>
    <n v="0.153"/>
    <n v="1.4999999999999999E-2"/>
    <n v="0.214"/>
    <n v="0.217"/>
    <n v="0.215"/>
    <n v="0.98599999999999999"/>
    <n v="0.34100000000000003"/>
    <n v="0.93500000000000005"/>
    <n v="126.16800000000001"/>
    <s v="Scale-up"/>
    <n v="4.673"/>
    <n v="0.53700000000000003"/>
    <n v="0.56100000000000005"/>
    <n v="0.64300000000000002"/>
    <n v="0.53600000000000003"/>
    <d v="2025-06-16T18:15:09"/>
    <x v="1"/>
  </r>
  <r>
    <x v="398"/>
    <x v="1"/>
    <n v="0"/>
    <x v="910"/>
    <x v="450"/>
    <s v=" "/>
    <s v=" "/>
    <n v="1"/>
    <n v="1"/>
    <n v="1"/>
    <s v="N/A"/>
    <n v="1"/>
    <n v="0"/>
    <s v="NaN"/>
    <s v="NaN"/>
    <s v="NaN"/>
    <s v="NaN"/>
    <n v="0"/>
    <s v="NaN"/>
    <s v="NaN"/>
    <s v="NaN"/>
    <s v="NaN"/>
    <s v="NaN"/>
    <s v="Catch-up"/>
    <s v="NaN"/>
    <s v="NaN"/>
    <s v="NaN"/>
    <s v="NaN"/>
    <s v="NaN"/>
    <d v="2025-06-16T21:20:28"/>
    <x v="0"/>
  </r>
  <r>
    <x v="349"/>
    <x v="0"/>
    <n v="1434"/>
    <x v="911"/>
    <x v="393"/>
    <n v="833"/>
    <n v="833"/>
    <n v="129"/>
    <n v="704"/>
    <n v="61"/>
    <n v="772"/>
    <n v="713"/>
    <n v="59"/>
    <n v="8.5000000000000006E-2"/>
    <n v="0.54400000000000004"/>
    <n v="0.05"/>
    <n v="0.57099999999999995"/>
    <n v="0.57899999999999996"/>
    <n v="0.58199999999999996"/>
    <n v="0.98599999999999999"/>
    <n v="0.13500000000000001"/>
    <n v="0.92100000000000004"/>
    <n v="103.327"/>
    <s v="Scale-up"/>
    <n v="1.7509999999999999"/>
    <n v="0.995"/>
    <n v="0.98499999999999999"/>
    <n v="0.91900000000000004"/>
    <n v="0.97699999999999998"/>
    <d v="2025-06-16T19:29:38"/>
    <x v="1"/>
  </r>
  <r>
    <x v="344"/>
    <x v="1"/>
    <n v="64"/>
    <x v="912"/>
    <x v="388"/>
    <s v=" "/>
    <s v=" "/>
    <n v="1"/>
    <n v="2"/>
    <n v="1"/>
    <s v="N/A"/>
    <n v="1"/>
    <n v="0"/>
    <s v="NaN"/>
    <n v="3.5999999999999997E-2"/>
    <s v="NaN"/>
    <s v="NaN"/>
    <n v="0"/>
    <n v="-1E-3"/>
    <s v="NaN"/>
    <s v="NaN"/>
    <s v="NaN"/>
    <s v="NaN"/>
    <s v="Catch-up"/>
    <s v="NaN"/>
    <s v="NaN"/>
    <n v="1"/>
    <s v="NaN"/>
    <s v="NaN"/>
    <d v="2025-06-16T21:20:47"/>
    <x v="0"/>
  </r>
  <r>
    <x v="519"/>
    <x v="0"/>
    <n v="1135"/>
    <x v="913"/>
    <x v="598"/>
    <n v="185"/>
    <n v="185"/>
    <n v="32"/>
    <n v="153"/>
    <n v="59"/>
    <n v="126"/>
    <n v="115"/>
    <n v="11"/>
    <n v="3.4000000000000002E-2"/>
    <n v="0.17399999999999999"/>
    <n v="7.0000000000000007E-2"/>
    <n v="0.13600000000000001"/>
    <n v="0.13800000000000001"/>
    <n v="0.14000000000000001"/>
    <n v="0.98599999999999999"/>
    <n v="0.16300000000000001"/>
    <n v="0.66300000000000003"/>
    <n v="80.882000000000005"/>
    <s v="Scale-up"/>
    <n v="7.3529999999999998"/>
    <n v="0.71699999999999997"/>
    <n v="0.92600000000000005"/>
    <n v="0.91600000000000004"/>
    <n v="0.92500000000000004"/>
    <d v="2025-06-16T20:38:08"/>
    <x v="0"/>
  </r>
  <r>
    <x v="245"/>
    <x v="1"/>
    <n v="74"/>
    <x v="914"/>
    <x v="269"/>
    <s v=" "/>
    <s v=" "/>
    <n v="1"/>
    <n v="1"/>
    <n v="1"/>
    <s v="N/A"/>
    <n v="1"/>
    <n v="0"/>
    <s v="NaN"/>
    <s v="NaN"/>
    <s v="NaN"/>
    <s v="NaN"/>
    <n v="0"/>
    <n v="1.6E-2"/>
    <s v="NaN"/>
    <s v="NaN"/>
    <s v="NaN"/>
    <s v="NaN"/>
    <s v="Catch-up"/>
    <s v="NaN"/>
    <s v="NaN"/>
    <s v="NaN"/>
    <s v="NaN"/>
    <s v="NaN"/>
    <d v="2025-06-16T21:21:06"/>
    <x v="0"/>
  </r>
  <r>
    <x v="689"/>
    <x v="0"/>
    <n v="343"/>
    <x v="915"/>
    <x v="801"/>
    <n v="268"/>
    <n v="268"/>
    <n v="197"/>
    <n v="71"/>
    <n v="5"/>
    <n v="263"/>
    <n v="227"/>
    <n v="36"/>
    <n v="1.1950000000000001"/>
    <n v="0.67400000000000004"/>
    <n v="4.4999999999999998E-2"/>
    <n v="1.7989999999999999"/>
    <n v="1.8240000000000001"/>
    <n v="1.679"/>
    <n v="0.98599999999999999"/>
    <n v="0.63900000000000001"/>
    <n v="0.97599999999999998"/>
    <n v="20.010999999999999"/>
    <s v="Start-up"/>
    <n v="0.55600000000000005"/>
    <n v="0.84799999999999998"/>
    <n v="0.81799999999999995"/>
    <n v="0.88700000000000001"/>
    <n v="0.84599999999999997"/>
    <d v="2025-06-16T22:04:56"/>
    <x v="3"/>
  </r>
  <r>
    <x v="690"/>
    <x v="1"/>
    <n v="96"/>
    <x v="916"/>
    <x v="802"/>
    <s v=" "/>
    <s v=" "/>
    <n v="1"/>
    <n v="1"/>
    <n v="9"/>
    <s v="N/A"/>
    <n v="2"/>
    <n v="-9"/>
    <s v="NaN"/>
    <s v="NaN"/>
    <n v="4.7E-2"/>
    <n v="0.01"/>
    <n v="0"/>
    <n v="-3.9E-2"/>
    <s v="NaN"/>
    <s v="NaN"/>
    <s v="NaN"/>
    <s v="NaN"/>
    <s v="Scale-up"/>
    <n v="100"/>
    <s v="NaN"/>
    <s v="NaN"/>
    <n v="0.3"/>
    <n v="1"/>
    <d v="2025-06-16T21:21:24"/>
    <x v="0"/>
  </r>
  <r>
    <x v="691"/>
    <x v="0"/>
    <n v="2372"/>
    <x v="917"/>
    <x v="803"/>
    <n v="252"/>
    <n v="252"/>
    <n v="209"/>
    <n v="43"/>
    <n v="13"/>
    <n v="239"/>
    <n v="227"/>
    <n v="12"/>
    <n v="0.2"/>
    <n v="2.5999999999999999E-2"/>
    <n v="7.0000000000000001E-3"/>
    <n v="0.216"/>
    <n v="0.219"/>
    <n v="0.19600000000000001"/>
    <n v="0.98599999999999999"/>
    <n v="0.88500000000000001"/>
    <n v="0.96899999999999997"/>
    <n v="55.555999999999997"/>
    <s v="Scale-up"/>
    <n v="4.63"/>
    <n v="0.89500000000000002"/>
    <n v="0.83199999999999996"/>
    <n v="0.89700000000000002"/>
    <n v="0.89300000000000002"/>
    <d v="2025-06-16T22:39:33"/>
    <x v="3"/>
  </r>
  <r>
    <x v="692"/>
    <x v="1"/>
    <n v="85"/>
    <x v="918"/>
    <x v="804"/>
    <s v=" "/>
    <s v=" "/>
    <n v="1"/>
    <n v="5"/>
    <n v="8"/>
    <s v="N/A"/>
    <n v="10"/>
    <n v="-13"/>
    <s v="NaN"/>
    <n v="3.6999999999999998E-2"/>
    <n v="0.69699999999999995"/>
    <n v="9.6000000000000002E-2"/>
    <n v="-0.65999999999999903"/>
    <n v="-2.7E-2"/>
    <s v="NaN"/>
    <s v="NaN"/>
    <s v="NaN"/>
    <s v="NaN"/>
    <s v="Scale-up"/>
    <n v="10.417"/>
    <s v="NaN"/>
    <n v="0.82099999999999995"/>
    <n v="0.97099999999999997"/>
    <n v="0.45"/>
    <d v="2025-06-16T21:21:44"/>
    <x v="0"/>
  </r>
  <r>
    <x v="693"/>
    <x v="0"/>
    <n v="4204"/>
    <x v="919"/>
    <x v="805"/>
    <n v="2984"/>
    <n v="2898"/>
    <n v="490"/>
    <n v="2408"/>
    <n v="828"/>
    <n v="2070"/>
    <n v="1968"/>
    <n v="103"/>
    <n v="0.13500000000000001"/>
    <n v="0.60699999999999998"/>
    <n v="0.23400000000000001"/>
    <n v="0.501"/>
    <n v="0.50800000000000001"/>
    <n v="0.51600000000000001"/>
    <n v="0.98599999999999999"/>
    <n v="0.182"/>
    <n v="0.68500000000000005"/>
    <n v="205.589"/>
    <s v="Scale-up"/>
    <n v="1.996"/>
    <n v="0.96199999999999997"/>
    <n v="0.995"/>
    <n v="0.99299999999999999"/>
    <n v="0.98199999999999998"/>
    <d v="2025-06-17T01:04:26"/>
    <x v="5"/>
  </r>
  <r>
    <x v="694"/>
    <x v="1"/>
    <n v="100"/>
    <x v="920"/>
    <x v="806"/>
    <s v=" "/>
    <s v=" "/>
    <n v="7"/>
    <n v="38"/>
    <n v="1"/>
    <s v="N/A"/>
    <n v="19"/>
    <n v="24"/>
    <n v="0.13700000000000001"/>
    <n v="0.44700000000000001"/>
    <s v="NaN"/>
    <n v="0.223"/>
    <s v="0.5840000000000001"/>
    <n v="0.51800000000000002"/>
    <s v="NaN"/>
    <s v="NaN"/>
    <s v="NaN"/>
    <s v="NaN"/>
    <s v="Scale-up"/>
    <n v="4.484"/>
    <n v="0.90400000000000003"/>
    <n v="0.90600000000000003"/>
    <s v="NaN"/>
    <n v="0.82499999999999996"/>
    <d v="2025-06-16T21:22:03"/>
    <x v="0"/>
  </r>
  <r>
    <x v="613"/>
    <x v="0"/>
    <n v="3190"/>
    <x v="921"/>
    <x v="705"/>
    <n v="236"/>
    <n v="236"/>
    <n v="33"/>
    <n v="203"/>
    <n v="30"/>
    <n v="206"/>
    <n v="178"/>
    <n v="28"/>
    <n v="1.2999999999999999E-2"/>
    <n v="6.4000000000000001E-2"/>
    <n v="1.2E-2"/>
    <n v="6.4000000000000001E-2"/>
    <n v="6.5000000000000002E-2"/>
    <n v="6.4000000000000001E-2"/>
    <n v="0.98499999999999999"/>
    <n v="0.16900000000000001"/>
    <n v="0.84399999999999997"/>
    <n v="437.5"/>
    <s v="Scale-up"/>
    <n v="15.625"/>
    <n v="0.95799999999999996"/>
    <n v="0.95199999999999996"/>
    <n v="0.92600000000000005"/>
    <n v="0.91700000000000004"/>
    <d v="2025-06-16T21:00:59"/>
    <x v="0"/>
  </r>
  <r>
    <x v="695"/>
    <x v="1"/>
    <n v="89"/>
    <x v="922"/>
    <x v="807"/>
    <s v=" "/>
    <s v=" "/>
    <n v="1"/>
    <n v="5"/>
    <n v="1"/>
    <s v="N/A"/>
    <n v="2"/>
    <n v="2"/>
    <s v="NaN"/>
    <n v="3.4000000000000002E-2"/>
    <s v="NaN"/>
    <s v="NaN"/>
    <n v="0"/>
    <n v="3.4000000000000002E-2"/>
    <s v="NaN"/>
    <s v="NaN"/>
    <s v="NaN"/>
    <s v="NaN"/>
    <s v="Scale-up"/>
    <s v="NaN"/>
    <s v="NaN"/>
    <n v="0.84899999999999998"/>
    <s v="NaN"/>
    <s v="NaN"/>
    <d v="2025-06-16T21:22:22"/>
    <x v="0"/>
  </r>
  <r>
    <x v="580"/>
    <x v="0"/>
    <n v="866"/>
    <x v="923"/>
    <x v="668"/>
    <n v="56"/>
    <n v="56"/>
    <n v="10"/>
    <n v="46"/>
    <n v="16"/>
    <n v="40"/>
    <n v="39"/>
    <n v="1"/>
    <n v="1.0999999999999999E-2"/>
    <n v="7.0000000000000007E-2"/>
    <n v="0.02"/>
    <n v="0.06"/>
    <n v="6.0999999999999999E-2"/>
    <n v="6.6000000000000003E-2"/>
    <n v="0.98399999999999999"/>
    <n v="0.13600000000000001"/>
    <n v="0.753"/>
    <n v="16.667000000000002"/>
    <s v="Start-up"/>
    <n v="16.667000000000002"/>
    <n v="0.87"/>
    <n v="0.97499999999999998"/>
    <n v="0.71399999999999997"/>
    <n v="0.98899999999999999"/>
    <d v="2025-06-16T20:52:44"/>
    <x v="0"/>
  </r>
  <r>
    <x v="696"/>
    <x v="1"/>
    <n v="48"/>
    <x v="924"/>
    <x v="808"/>
    <s v=" "/>
    <s v=" "/>
    <n v="1"/>
    <n v="2"/>
    <n v="1"/>
    <s v="N/A"/>
    <n v="6"/>
    <n v="-3"/>
    <s v="NaN"/>
    <n v="4.2000000000000003E-2"/>
    <s v="NaN"/>
    <n v="6.0999999999999999E-2"/>
    <n v="0"/>
    <n v="6.0999999999999999E-2"/>
    <s v="NaN"/>
    <s v="NaN"/>
    <s v="NaN"/>
    <s v="NaN"/>
    <s v="Scale-up"/>
    <n v="16.393000000000001"/>
    <s v="NaN"/>
    <n v="1"/>
    <s v="NaN"/>
    <n v="0.42899999999999999"/>
    <d v="2025-06-16T21:22:41"/>
    <x v="0"/>
  </r>
  <r>
    <x v="456"/>
    <x v="0"/>
    <n v="1214"/>
    <x v="925"/>
    <x v="809"/>
    <n v="941"/>
    <n v="914"/>
    <n v="425"/>
    <n v="489"/>
    <n v="113"/>
    <n v="801"/>
    <n v="667"/>
    <n v="134"/>
    <n v="0.46400000000000002"/>
    <n v="0.47299999999999998"/>
    <n v="0.24399999999999999"/>
    <n v="0.68200000000000005"/>
    <n v="0.69299999999999995"/>
    <n v="0.79"/>
    <n v="0.98399999999999999"/>
    <n v="0.495"/>
    <n v="0.74"/>
    <n v="196.48099999999999"/>
    <s v="Scale-up"/>
    <n v="1.466"/>
    <n v="0.89100000000000001"/>
    <n v="0.97899999999999998"/>
    <n v="0.71299999999999997"/>
    <n v="0.96499999999999997"/>
    <d v="2025-06-17T01:01:08"/>
    <x v="5"/>
  </r>
  <r>
    <x v="493"/>
    <x v="1"/>
    <n v="2"/>
    <x v="926"/>
    <x v="563"/>
    <s v=" "/>
    <s v=" "/>
    <n v="1"/>
    <n v="2"/>
    <n v="1"/>
    <s v="N/A"/>
    <n v="1"/>
    <n v="0"/>
    <s v="NaN"/>
    <n v="0.33300000000000002"/>
    <s v="NaN"/>
    <s v="NaN"/>
    <n v="0"/>
    <n v="0.33300000000000002"/>
    <s v="NaN"/>
    <s v="NaN"/>
    <s v="NaN"/>
    <s v="NaN"/>
    <s v="Catch-up"/>
    <s v="NaN"/>
    <s v="NaN"/>
    <n v="1"/>
    <s v="NaN"/>
    <s v="NaN"/>
    <d v="2025-06-16T21:23:01"/>
    <x v="0"/>
  </r>
  <r>
    <x v="374"/>
    <x v="0"/>
    <n v="4582"/>
    <x v="927"/>
    <x v="810"/>
    <n v="278"/>
    <n v="278"/>
    <n v="23"/>
    <n v="255"/>
    <n v="52"/>
    <n v="226"/>
    <n v="215"/>
    <n v="11"/>
    <n v="6.0000000000000001E-3"/>
    <n v="7.0999999999999994E-2"/>
    <n v="1.4E-2"/>
    <n v="6.2E-2"/>
    <n v="6.3E-2"/>
    <n v="6.3E-2"/>
    <n v="0.98399999999999999"/>
    <n v="7.8E-2"/>
    <n v="0.81799999999999995"/>
    <n v="177.41900000000001"/>
    <s v="Scale-up"/>
    <n v="16.129000000000001"/>
    <n v="0.96199999999999997"/>
    <n v="0.93600000000000005"/>
    <n v="0.88500000000000001"/>
    <n v="0.94199999999999995"/>
    <d v="2025-06-17T03:36:12"/>
    <x v="2"/>
  </r>
  <r>
    <x v="697"/>
    <x v="1"/>
    <n v="78"/>
    <x v="928"/>
    <x v="811"/>
    <s v=" "/>
    <s v=" "/>
    <n v="1"/>
    <n v="5"/>
    <n v="1"/>
    <s v="N/A"/>
    <n v="4"/>
    <n v="0"/>
    <s v="NaN"/>
    <n v="0.14599999999999999"/>
    <s v="NaN"/>
    <n v="9.0999999999999998E-2"/>
    <n v="0"/>
    <n v="0.14599999999999999"/>
    <s v="NaN"/>
    <s v="NaN"/>
    <s v="NaN"/>
    <s v="NaN"/>
    <s v="Scale-up"/>
    <n v="10.989000000000001"/>
    <s v="NaN"/>
    <n v="0.65900000000000003"/>
    <s v="NaN"/>
    <n v="0.8"/>
    <d v="2025-06-16T21:23:19"/>
    <x v="0"/>
  </r>
  <r>
    <x v="87"/>
    <x v="0"/>
    <n v="3618"/>
    <x v="929"/>
    <x v="92"/>
    <n v="723"/>
    <n v="723"/>
    <n v="206"/>
    <n v="517"/>
    <n v="91"/>
    <n v="632"/>
    <n v="588"/>
    <n v="44"/>
    <n v="6.3E-2"/>
    <n v="0.14000000000000001"/>
    <n v="2.7E-2"/>
    <n v="0.17299999999999999"/>
    <n v="0.17599999999999999"/>
    <n v="0.17499999999999999"/>
    <n v="0.98299999999999998"/>
    <n v="0.31"/>
    <n v="0.86699999999999999"/>
    <n v="254.33500000000001"/>
    <s v="Scale-up"/>
    <n v="5.78"/>
    <n v="0.93899999999999995"/>
    <n v="0.92200000000000004"/>
    <n v="0.94399999999999995"/>
    <n v="0.92600000000000005"/>
    <d v="2025-06-16T18:27:01"/>
    <x v="1"/>
  </r>
  <r>
    <x v="698"/>
    <x v="1"/>
    <n v="0"/>
    <x v="930"/>
    <x v="812"/>
    <s v=" "/>
    <s v=" "/>
    <n v="1"/>
    <n v="1"/>
    <n v="1"/>
    <s v="N/A"/>
    <n v="1"/>
    <n v="0"/>
    <s v="NaN"/>
    <s v="NaN"/>
    <s v="NaN"/>
    <s v="NaN"/>
    <n v="0"/>
    <s v="NaN"/>
    <s v="NaN"/>
    <s v="NaN"/>
    <s v="NaN"/>
    <s v="NaN"/>
    <s v="Scale-up"/>
    <s v="NaN"/>
    <s v="NaN"/>
    <s v="NaN"/>
    <s v="NaN"/>
    <s v="NaN"/>
    <d v="2025-06-16T21:23:36"/>
    <x v="0"/>
  </r>
  <r>
    <x v="530"/>
    <x v="0"/>
    <n v="728"/>
    <x v="931"/>
    <x v="610"/>
    <n v="41"/>
    <n v="41"/>
    <n v="14"/>
    <n v="27"/>
    <n v="2"/>
    <n v="39"/>
    <n v="8"/>
    <n v="31"/>
    <n v="2.1999999999999999E-2"/>
    <n v="0.04"/>
    <n v="5.0000000000000001E-3"/>
    <n v="5.6000000000000001E-2"/>
    <n v="5.7000000000000002E-2"/>
    <n v="5.8000000000000003E-2"/>
    <n v="0.98199999999999998"/>
    <n v="0.35499999999999998"/>
    <n v="0.91900000000000004"/>
    <n v="553.57100000000003"/>
    <s v="Scale-up"/>
    <n v="17.856999999999999"/>
    <n v="0.91"/>
    <n v="0.93"/>
    <n v="1"/>
    <n v="0.88400000000000001"/>
    <d v="2025-06-16T20:40:39"/>
    <x v="0"/>
  </r>
  <r>
    <x v="641"/>
    <x v="1"/>
    <n v="17"/>
    <x v="932"/>
    <x v="813"/>
    <s v=" "/>
    <s v=" "/>
    <n v="1"/>
    <n v="2"/>
    <n v="1"/>
    <s v="N/A"/>
    <n v="5"/>
    <n v="-2"/>
    <s v="NaN"/>
    <n v="0.5"/>
    <s v="NaN"/>
    <n v="0.13900000000000001"/>
    <n v="0"/>
    <n v="0.5"/>
    <s v="NaN"/>
    <s v="NaN"/>
    <s v="NaN"/>
    <s v="NaN"/>
    <s v="Scale-up"/>
    <n v="7.194"/>
    <s v="NaN"/>
    <n v="1"/>
    <s v="NaN"/>
    <n v="0.5"/>
    <d v="2025-06-16T21:23:55"/>
    <x v="0"/>
  </r>
  <r>
    <x v="699"/>
    <x v="0"/>
    <n v="2918"/>
    <x v="933"/>
    <x v="814"/>
    <n v="1976"/>
    <n v="1976"/>
    <n v="1116"/>
    <n v="860"/>
    <n v="330"/>
    <n v="1646"/>
    <n v="1483"/>
    <n v="163"/>
    <n v="0.35699999999999998"/>
    <n v="0.27600000000000002"/>
    <n v="0.13800000000000001"/>
    <n v="0.48599999999999999"/>
    <n v="0.495"/>
    <n v="0.53500000000000003"/>
    <n v="0.98199999999999998"/>
    <n v="0.56399999999999995"/>
    <n v="0.78200000000000003"/>
    <n v="335.39100000000002"/>
    <s v="Scale-up"/>
    <n v="2.0579999999999998"/>
    <n v="0.95699999999999996"/>
    <n v="0.86599999999999999"/>
    <n v="0.85199999999999998"/>
    <n v="0.92900000000000005"/>
    <d v="2025-06-16T22:25:17"/>
    <x v="3"/>
  </r>
  <r>
    <x v="700"/>
    <x v="1"/>
    <n v="1"/>
    <x v="934"/>
    <x v="815"/>
    <s v=" "/>
    <s v=" "/>
    <n v="1"/>
    <n v="1"/>
    <n v="1"/>
    <s v="N/A"/>
    <n v="1"/>
    <n v="-1"/>
    <s v="NaN"/>
    <s v="NaN"/>
    <s v="NaN"/>
    <s v="NaN"/>
    <n v="0"/>
    <n v="-0.5"/>
    <s v="NaN"/>
    <s v="NaN"/>
    <s v="NaN"/>
    <s v="NaN"/>
    <s v="Scale-up"/>
    <s v="NaN"/>
    <s v="NaN"/>
    <s v="NaN"/>
    <s v="NaN"/>
    <s v="NaN"/>
    <d v="2025-06-16T21:24:14"/>
    <x v="0"/>
  </r>
  <r>
    <x v="701"/>
    <x v="1"/>
    <n v="94"/>
    <x v="935"/>
    <x v="816"/>
    <s v=" "/>
    <s v=" "/>
    <n v="3"/>
    <n v="13"/>
    <n v="3"/>
    <s v="N/A"/>
    <n v="14"/>
    <n v="0"/>
    <n v="3.2000000000000001E-2"/>
    <n v="0.14299999999999999"/>
    <n v="6.6000000000000003E-2"/>
    <n v="0.155"/>
    <s v="0.10899999999999999"/>
    <n v="0.15"/>
    <n v="1.4219999999999999"/>
    <n v="0.183"/>
    <n v="0.623"/>
    <n v="180.64500000000001"/>
    <s v="Catch-up"/>
    <n v="6.452"/>
    <n v="0.997"/>
    <n v="0.76900000000000002"/>
    <n v="0.95399999999999996"/>
    <n v="0.71099999999999997"/>
    <d v="2025-06-16T21:24:38"/>
    <x v="0"/>
  </r>
  <r>
    <x v="702"/>
    <x v="1"/>
    <n v="83"/>
    <x v="936"/>
    <x v="817"/>
    <s v=" "/>
    <s v=" "/>
    <n v="3"/>
    <n v="2"/>
    <n v="10"/>
    <s v="N/A"/>
    <n v="67"/>
    <n v="-71"/>
    <n v="0.25"/>
    <n v="0.1"/>
    <n v="0.105"/>
    <n v="0.84499999999999997"/>
    <n v="0.245"/>
    <n v="-4.9000000000000002E-2"/>
    <n v="3.4489999999999998"/>
    <n v="0.71399999999999997"/>
    <n v="0.7"/>
    <n v="0"/>
    <s v="Plan-up"/>
    <n v="1.1830000000000001"/>
    <n v="0.75"/>
    <n v="1"/>
    <n v="0.38"/>
    <n v="0.54"/>
    <d v="2025-06-16T21:25:01"/>
    <x v="0"/>
  </r>
  <r>
    <x v="703"/>
    <x v="0"/>
    <n v="1476"/>
    <x v="937"/>
    <x v="818"/>
    <n v="187"/>
    <n v="187"/>
    <n v="164"/>
    <n v="23"/>
    <n v="7"/>
    <n v="180"/>
    <n v="169"/>
    <n v="11"/>
    <n v="0.1"/>
    <n v="1.4999999999999999E-2"/>
    <n v="5.0000000000000001E-3"/>
    <n v="0.108"/>
    <n v="0.11"/>
    <n v="0.11"/>
    <n v="0.98199999999999998"/>
    <n v="0.87"/>
    <n v="0.95699999999999996"/>
    <n v="101.852"/>
    <s v="Scale-up"/>
    <n v="9.2590000000000003"/>
    <n v="0.996"/>
    <n v="0.95299999999999996"/>
    <n v="0.96"/>
    <n v="0.998"/>
    <d v="2025-06-17T07:21:39"/>
    <x v="9"/>
  </r>
  <r>
    <x v="704"/>
    <x v="1"/>
    <n v="99"/>
    <x v="938"/>
    <x v="819"/>
    <s v=" "/>
    <s v=" "/>
    <n v="1"/>
    <n v="7"/>
    <n v="5"/>
    <s v="N/A"/>
    <n v="3"/>
    <n v="0"/>
    <s v="NaN"/>
    <n v="5.5E-2"/>
    <n v="2.8000000000000001E-2"/>
    <n v="1.4999999999999999E-2"/>
    <n v="2.7E-2"/>
    <n v="2.5000000000000001E-2"/>
    <s v="NaN"/>
    <s v="NaN"/>
    <s v="NaN"/>
    <s v="NaN"/>
    <s v="Scale-up"/>
    <n v="66.667000000000002"/>
    <s v="NaN"/>
    <n v="0.95599999999999996"/>
    <n v="0.79"/>
    <n v="0.75700000000000001"/>
    <d v="2025-06-16T21:25:20"/>
    <x v="0"/>
  </r>
  <r>
    <x v="705"/>
    <x v="0"/>
    <n v="4093"/>
    <x v="939"/>
    <x v="820"/>
    <n v="3842"/>
    <n v="3842"/>
    <n v="1581"/>
    <n v="2261"/>
    <n v="569"/>
    <n v="3273"/>
    <n v="2199"/>
    <n v="1074"/>
    <n v="1.2290000000000001"/>
    <n v="1.3440000000000001"/>
    <n v="0.51400000000000001"/>
    <n v="2.0219999999999998"/>
    <n v="2.0590000000000002"/>
    <n v="2.1160000000000001"/>
    <n v="0.98199999999999998"/>
    <n v="0.47799999999999998"/>
    <n v="0.8"/>
    <n v="531.15700000000004"/>
    <s v="Scale-up"/>
    <n v="0.495"/>
    <n v="0.872"/>
    <d v="1899-12-30T20:03:50"/>
    <n v="0.92800000000000005"/>
    <n v="0.96"/>
    <d v="2025-06-17T05:35:45"/>
    <x v="13"/>
  </r>
  <r>
    <x v="232"/>
    <x v="1"/>
    <n v="81"/>
    <x v="940"/>
    <x v="254"/>
    <s v=" "/>
    <s v=" "/>
    <n v="1"/>
    <n v="1"/>
    <n v="1"/>
    <s v="N/A"/>
    <n v="1"/>
    <n v="-1"/>
    <s v="NaN"/>
    <s v="NaN"/>
    <s v="NaN"/>
    <s v="NaN"/>
    <n v="0"/>
    <s v="NaN"/>
    <s v="NaN"/>
    <s v="NaN"/>
    <s v="NaN"/>
    <s v="NaN"/>
    <s v="Catch-up"/>
    <s v="NaN"/>
    <s v="NaN"/>
    <s v="NaN"/>
    <s v="NaN"/>
    <s v="NaN"/>
    <d v="2025-06-16T21:25:39"/>
    <x v="0"/>
  </r>
  <r>
    <x v="706"/>
    <x v="0"/>
    <n v="1721"/>
    <x v="941"/>
    <x v="821"/>
    <n v="283"/>
    <n v="283"/>
    <n v="169"/>
    <n v="114"/>
    <n v="31"/>
    <n v="252"/>
    <n v="252"/>
    <n v="0"/>
    <n v="0.114"/>
    <n v="6.4000000000000001E-2"/>
    <n v="1.7999999999999999E-2"/>
    <n v="0.157"/>
    <n v="0.16"/>
    <n v="0.155"/>
    <n v="0.98099999999999998"/>
    <n v="0.64"/>
    <n v="0.89900000000000002"/>
    <n v="0"/>
    <s v="Start-up"/>
    <n v="6.3689999999999998"/>
    <n v="0.86"/>
    <n v="0.88600000000000001"/>
    <n v="0.96099999999999997"/>
    <n v="0.89100000000000001"/>
    <d v="2025-06-16T21:54:42"/>
    <x v="3"/>
  </r>
  <r>
    <x v="637"/>
    <x v="1"/>
    <n v="36"/>
    <x v="942"/>
    <x v="822"/>
    <s v=" "/>
    <s v=" "/>
    <n v="1"/>
    <n v="3"/>
    <n v="1"/>
    <s v="N/A"/>
    <n v="1"/>
    <n v="2"/>
    <s v="NaN"/>
    <n v="4.3999999999999997E-2"/>
    <s v="NaN"/>
    <s v="NaN"/>
    <n v="0"/>
    <n v="4.3999999999999997E-2"/>
    <s v="NaN"/>
    <s v="NaN"/>
    <s v="NaN"/>
    <s v="NaN"/>
    <s v="Scale-up"/>
    <s v="NaN"/>
    <s v="NaN"/>
    <n v="0.81"/>
    <s v="NaN"/>
    <s v="NaN"/>
    <d v="2025-06-16T21:25:57"/>
    <x v="0"/>
  </r>
  <r>
    <x v="707"/>
    <x v="1"/>
    <n v="88"/>
    <x v="943"/>
    <x v="823"/>
    <s v=" "/>
    <s v=" "/>
    <n v="1"/>
    <n v="4"/>
    <n v="1"/>
    <s v="N/A"/>
    <n v="1"/>
    <n v="2"/>
    <s v="NaN"/>
    <n v="2.5000000000000001E-2"/>
    <s v="NaN"/>
    <s v="NaN"/>
    <n v="0"/>
    <n v="1.4999999999999999E-2"/>
    <s v="NaN"/>
    <s v="NaN"/>
    <s v="NaN"/>
    <s v="NaN"/>
    <s v="Scale-up"/>
    <s v="NaN"/>
    <s v="NaN"/>
    <n v="0.85899999999999999"/>
    <s v="NaN"/>
    <s v="NaN"/>
    <d v="2025-06-16T21:26:16"/>
    <x v="0"/>
  </r>
  <r>
    <x v="292"/>
    <x v="1"/>
    <n v="0"/>
    <x v="944"/>
    <x v="326"/>
    <s v=" "/>
    <s v=" "/>
    <n v="1"/>
    <n v="1"/>
    <n v="1"/>
    <s v="N/A"/>
    <n v="1"/>
    <n v="0"/>
    <s v="NaN"/>
    <s v="NaN"/>
    <s v="NaN"/>
    <s v="NaN"/>
    <n v="0"/>
    <s v="NaN"/>
    <s v="NaN"/>
    <s v="NaN"/>
    <s v="NaN"/>
    <s v="NaN"/>
    <s v="Catch-up"/>
    <s v="NaN"/>
    <s v="NaN"/>
    <s v="NaN"/>
    <s v="NaN"/>
    <s v="NaN"/>
    <d v="2025-06-16T21:26:33"/>
    <x v="0"/>
  </r>
  <r>
    <x v="708"/>
    <x v="1"/>
    <n v="0"/>
    <x v="945"/>
    <x v="824"/>
    <s v=" "/>
    <s v=" "/>
    <n v="1"/>
    <n v="1"/>
    <n v="1"/>
    <s v="N/A"/>
    <n v="1"/>
    <n v="0"/>
    <s v="NaN"/>
    <s v="NaN"/>
    <s v="NaN"/>
    <s v="NaN"/>
    <n v="0"/>
    <s v="NaN"/>
    <s v="NaN"/>
    <s v="NaN"/>
    <s v="NaN"/>
    <s v="NaN"/>
    <s v="Scale-up"/>
    <s v="NaN"/>
    <s v="NaN"/>
    <s v="NaN"/>
    <s v="NaN"/>
    <s v="NaN"/>
    <d v="2025-06-16T21:26:51"/>
    <x v="0"/>
  </r>
  <r>
    <x v="709"/>
    <x v="1"/>
    <n v="0"/>
    <x v="946"/>
    <x v="825"/>
    <s v=" "/>
    <s v=" "/>
    <n v="1"/>
    <n v="1"/>
    <n v="1"/>
    <s v="N/A"/>
    <n v="1"/>
    <n v="0"/>
    <s v="NaN"/>
    <s v="NaN"/>
    <s v="NaN"/>
    <s v="NaN"/>
    <n v="0"/>
    <s v="NaN"/>
    <s v="NaN"/>
    <s v="NaN"/>
    <s v="NaN"/>
    <s v="NaN"/>
    <s v="Scale-up"/>
    <s v="NaN"/>
    <s v="NaN"/>
    <s v="NaN"/>
    <s v="NaN"/>
    <s v="NaN"/>
    <d v="2025-06-16T21:27:09"/>
    <x v="0"/>
  </r>
  <r>
    <x v="710"/>
    <x v="0"/>
    <n v="1461"/>
    <x v="947"/>
    <x v="826"/>
    <n v="215"/>
    <n v="215"/>
    <n v="190"/>
    <n v="25"/>
    <n v="8"/>
    <n v="207"/>
    <n v="197"/>
    <n v="10"/>
    <n v="0.14299999999999999"/>
    <n v="2.8000000000000001E-2"/>
    <n v="1.2E-2"/>
    <n v="0.156"/>
    <n v="0.159"/>
    <n v="0.16"/>
    <n v="0.98099999999999998"/>
    <n v="0.83599999999999997"/>
    <n v="0.93"/>
    <n v="64.102999999999994"/>
    <s v="Scale-up"/>
    <n v="6.41"/>
    <n v="0.97299999999999998"/>
    <n v="0.91200000000000003"/>
    <n v="0.77900000000000003"/>
    <n v="0.96899999999999997"/>
    <d v="2025-06-17T04:19:32"/>
    <x v="7"/>
  </r>
  <r>
    <x v="711"/>
    <x v="1"/>
    <n v="99"/>
    <x v="948"/>
    <x v="827"/>
    <s v=" "/>
    <s v=" "/>
    <n v="10"/>
    <n v="151"/>
    <n v="45"/>
    <s v="N/A"/>
    <n v="92"/>
    <n v="23"/>
    <n v="7.1999999999999995E-2"/>
    <n v="1.464"/>
    <n v="0.47899999999999998"/>
    <n v="0.96099999999999997"/>
    <n v="1.0569999999999999"/>
    <n v="1.0629999999999999"/>
    <n v="0.90900000000000003"/>
    <n v="4.7E-2"/>
    <n v="0.68799999999999994"/>
    <n v="707.596"/>
    <s v="Scale-up"/>
    <n v="1.0409999999999999"/>
    <n v="0.80100000000000005"/>
    <n v="0.99099999999999999"/>
    <n v="0.98299999999999998"/>
    <n v="0.98399999999999999"/>
    <d v="2025-06-16T21:27:36"/>
    <x v="0"/>
  </r>
  <r>
    <x v="712"/>
    <x v="0"/>
    <n v="620"/>
    <x v="949"/>
    <x v="828"/>
    <n v="161"/>
    <n v="161"/>
    <n v="138"/>
    <n v="23"/>
    <n v="2"/>
    <n v="159"/>
    <n v="159"/>
    <n v="0"/>
    <n v="0.246"/>
    <n v="5.8000000000000003E-2"/>
    <n v="8.9999999999999993E-3"/>
    <n v="0.28899999999999998"/>
    <n v="0.29499999999999998"/>
    <n v="0.28699999999999998"/>
    <n v="0.98"/>
    <n v="0.80900000000000005"/>
    <n v="0.97"/>
    <n v="0"/>
    <s v="Start-up"/>
    <n v="3.46"/>
    <n v="0.92300000000000004"/>
    <n v="0.96"/>
    <n v="1"/>
    <n v="0.89600000000000002"/>
    <d v="2025-06-16T22:33:15"/>
    <x v="3"/>
  </r>
  <r>
    <x v="497"/>
    <x v="1"/>
    <n v="0"/>
    <x v="950"/>
    <x v="567"/>
    <s v=" "/>
    <s v=" "/>
    <n v="1"/>
    <n v="1"/>
    <n v="1"/>
    <s v="N/A"/>
    <n v="1"/>
    <n v="0"/>
    <s v="NaN"/>
    <s v="NaN"/>
    <s v="NaN"/>
    <s v="NaN"/>
    <n v="0"/>
    <s v="NaN"/>
    <s v="NaN"/>
    <s v="NaN"/>
    <s v="NaN"/>
    <s v="NaN"/>
    <s v="Catch-up"/>
    <s v="NaN"/>
    <s v="NaN"/>
    <s v="NaN"/>
    <s v="NaN"/>
    <s v="NaN"/>
    <d v="2025-06-16T21:27:55"/>
    <x v="0"/>
  </r>
  <r>
    <x v="713"/>
    <x v="0"/>
    <n v="3589"/>
    <x v="951"/>
    <x v="829"/>
    <n v="817"/>
    <n v="817"/>
    <n v="208"/>
    <n v="609"/>
    <n v="94"/>
    <n v="723"/>
    <n v="707"/>
    <n v="16"/>
    <n v="6.9000000000000006E-2"/>
    <n v="0.19700000000000001"/>
    <n v="3.1E-2"/>
    <n v="0.23"/>
    <n v="0.23499999999999999"/>
    <n v="0.22700000000000001"/>
    <n v="0.97899999999999998"/>
    <n v="0.25900000000000001"/>
    <n v="0.88300000000000001"/>
    <n v="69.564999999999998"/>
    <s v="Scale-up"/>
    <n v="4.3479999999999999"/>
    <n v="0.95299999999999996"/>
    <n v="0.98599999999999999"/>
    <n v="0.995"/>
    <n v="0.99099999999999999"/>
    <d v="2025-06-17T07:26:38"/>
    <x v="9"/>
  </r>
  <r>
    <x v="714"/>
    <x v="1"/>
    <n v="92"/>
    <x v="952"/>
    <x v="830"/>
    <s v=" "/>
    <s v=" "/>
    <n v="4"/>
    <n v="8"/>
    <n v="1"/>
    <s v="N/A"/>
    <n v="11"/>
    <n v="-1"/>
    <n v="3.3000000000000002E-2"/>
    <n v="6.7000000000000004E-2"/>
    <s v="NaN"/>
    <n v="0.10100000000000001"/>
    <n v="0.1"/>
    <n v="9.9000000000000005E-2"/>
    <s v="NaN"/>
    <s v="NaN"/>
    <s v="NaN"/>
    <s v="NaN"/>
    <s v="Scale-up"/>
    <n v="9.9009999999999998"/>
    <n v="0.77600000000000002"/>
    <n v="0.94299999999999995"/>
    <s v="NaN"/>
    <n v="0.79700000000000004"/>
    <d v="2025-06-16T21:28:14"/>
    <x v="0"/>
  </r>
  <r>
    <x v="715"/>
    <x v="0"/>
    <n v="1771"/>
    <x v="953"/>
    <x v="831"/>
    <n v="315"/>
    <n v="315"/>
    <n v="196"/>
    <n v="119"/>
    <n v="36"/>
    <n v="279"/>
    <n v="197"/>
    <n v="82"/>
    <n v="0.20200000000000001"/>
    <n v="7.9000000000000001E-2"/>
    <n v="0.04"/>
    <n v="0.23599999999999999"/>
    <n v="0.24099999999999999"/>
    <n v="0.22900000000000001"/>
    <n v="0.97899999999999998"/>
    <n v="0.71899999999999997"/>
    <n v="0.85799999999999998"/>
    <n v="347.45800000000003"/>
    <s v="Scale-up"/>
    <n v="4.2370000000000001"/>
    <n v="0.93300000000000005"/>
    <n v="0.88400000000000001"/>
    <n v="0.96699999999999997"/>
    <n v="0.92100000000000004"/>
    <d v="2025-06-17T06:03:35"/>
    <x v="10"/>
  </r>
  <r>
    <x v="716"/>
    <x v="1"/>
    <n v="100"/>
    <x v="954"/>
    <x v="832"/>
    <s v=" "/>
    <s v=" "/>
    <n v="14"/>
    <n v="301"/>
    <n v="70"/>
    <s v="N/A"/>
    <n v="92"/>
    <n v="152"/>
    <n v="0.127"/>
    <n v="2.9590000000000001"/>
    <n v="0.747"/>
    <n v="0.93600000000000005"/>
    <s v="2.3390000000000004"/>
    <n v="2.35"/>
    <n v="0.4"/>
    <n v="4.1000000000000002E-2"/>
    <n v="0.75800000000000001"/>
    <n v="1769.231"/>
    <s v="Scale-up"/>
    <n v="1.0680000000000001"/>
    <n v="0.82799999999999996"/>
    <n v="0.998"/>
    <n v="0.94899999999999995"/>
    <n v="0.94299999999999995"/>
    <d v="2025-06-16T21:28:41"/>
    <x v="0"/>
  </r>
  <r>
    <x v="717"/>
    <x v="0"/>
    <n v="4000"/>
    <x v="955"/>
    <x v="833"/>
    <n v="12739"/>
    <n v="12739"/>
    <n v="3810"/>
    <n v="8929"/>
    <n v="3134"/>
    <n v="9605"/>
    <n v="9193"/>
    <n v="412"/>
    <n v="1.1619999999999999"/>
    <n v="2.9510000000000001"/>
    <n v="1.0840000000000001"/>
    <n v="2.9649999999999999"/>
    <n v="3.0289999999999999"/>
    <n v="3.0590000000000002"/>
    <n v="0.97899999999999998"/>
    <n v="0.28299999999999997"/>
    <n v="0.73599999999999999"/>
    <n v="138.95400000000001"/>
    <s v="Scale-up"/>
    <n v="0.33700000000000002"/>
    <n v="0.95399999999999996"/>
    <n v="0.97899999999999998"/>
    <n v="0.98599999999999999"/>
    <n v="0.99099999999999999"/>
    <d v="2025-06-17T06:37:23"/>
    <x v="10"/>
  </r>
  <r>
    <x v="718"/>
    <x v="1"/>
    <n v="99"/>
    <x v="956"/>
    <x v="834"/>
    <s v=" "/>
    <s v=" "/>
    <n v="14"/>
    <n v="26"/>
    <n v="1"/>
    <s v="N/A"/>
    <n v="47"/>
    <n v="-9"/>
    <n v="0.14000000000000001"/>
    <n v="0.23599999999999999"/>
    <s v="NaN"/>
    <n v="0.45400000000000001"/>
    <n v="0.376"/>
    <n v="0.36299999999999999"/>
    <s v="NaN"/>
    <s v="NaN"/>
    <s v="NaN"/>
    <s v="NaN"/>
    <s v="Scale-up"/>
    <n v="2.2029999999999998"/>
    <n v="0.871"/>
    <n v="0.89500000000000002"/>
    <s v="NaN"/>
    <n v="0.96599999999999997"/>
    <d v="2025-06-16T21:29:02"/>
    <x v="0"/>
  </r>
  <r>
    <x v="719"/>
    <x v="0"/>
    <n v="2581"/>
    <x v="957"/>
    <x v="835"/>
    <n v="3025"/>
    <n v="3025"/>
    <n v="1414"/>
    <n v="1611"/>
    <n v="594"/>
    <n v="2431"/>
    <n v="2248"/>
    <n v="183"/>
    <n v="0.67400000000000004"/>
    <n v="0.72299999999999998"/>
    <n v="0.28199999999999997"/>
    <n v="1.0920000000000001"/>
    <n v="1.115"/>
    <n v="1.121"/>
    <n v="0.97899999999999998"/>
    <n v="0.48199999999999998"/>
    <n v="0.79800000000000004"/>
    <n v="167.58199999999999"/>
    <s v="Scale-up"/>
    <n v="0.91600000000000004"/>
    <n v="0.998"/>
    <d v="1899-12-30T23:38:24"/>
    <n v="0.995"/>
    <n v="0.996"/>
    <d v="2025-06-17T05:06:37"/>
    <x v="17"/>
  </r>
  <r>
    <x v="720"/>
    <x v="1"/>
    <n v="18"/>
    <x v="958"/>
    <x v="836"/>
    <s v=" "/>
    <s v=" "/>
    <n v="1"/>
    <n v="1"/>
    <n v="1"/>
    <s v="N/A"/>
    <n v="1"/>
    <n v="-1"/>
    <s v="NaN"/>
    <s v="NaN"/>
    <n v="0"/>
    <s v="NaN"/>
    <n v="0"/>
    <s v="NaN"/>
    <s v="NaN"/>
    <s v="NaN"/>
    <s v="NaN"/>
    <s v="NaN"/>
    <s v="Scale-up"/>
    <s v="NaN"/>
    <s v="NaN"/>
    <s v="NaN"/>
    <n v="0"/>
    <s v="NaN"/>
    <d v="2025-06-16T21:29:20"/>
    <x v="0"/>
  </r>
  <r>
    <x v="642"/>
    <x v="0"/>
    <n v="5990"/>
    <x v="959"/>
    <x v="837"/>
    <n v="411"/>
    <n v="411"/>
    <n v="39"/>
    <n v="372"/>
    <n v="111"/>
    <n v="300"/>
    <n v="257"/>
    <n v="43"/>
    <n v="6.0000000000000001E-3"/>
    <n v="6.5000000000000002E-2"/>
    <n v="2.3E-2"/>
    <n v="4.7E-2"/>
    <n v="4.8000000000000001E-2"/>
    <n v="4.8000000000000001E-2"/>
    <n v="0.97899999999999998"/>
    <n v="8.5000000000000006E-2"/>
    <n v="0.67600000000000005"/>
    <n v="914.89400000000001"/>
    <s v="Scale-up"/>
    <n v="21.277000000000001"/>
    <n v="0.98499999999999999"/>
    <n v="0.99199999999999999"/>
    <n v="0.94499999999999995"/>
    <n v="0.98799999999999999"/>
    <d v="2025-06-17T02:30:35"/>
    <x v="2"/>
  </r>
  <r>
    <x v="556"/>
    <x v="1"/>
    <n v="99"/>
    <x v="960"/>
    <x v="642"/>
    <s v=" "/>
    <s v=" "/>
    <n v="1"/>
    <n v="22"/>
    <n v="1"/>
    <s v="N/A"/>
    <n v="1"/>
    <n v="21"/>
    <s v="NaN"/>
    <n v="0.17799999999999999"/>
    <s v="NaN"/>
    <s v="NaN"/>
    <n v="0"/>
    <n v="0.17799999999999999"/>
    <s v="NaN"/>
    <s v="NaN"/>
    <s v="NaN"/>
    <s v="NaN"/>
    <s v="Catch-up"/>
    <s v="NaN"/>
    <s v="NaN"/>
    <n v="0.97399999999999998"/>
    <s v="NaN"/>
    <s v="NaN"/>
    <d v="2025-06-16T21:29:39"/>
    <x v="0"/>
  </r>
  <r>
    <x v="587"/>
    <x v="0"/>
    <n v="6983"/>
    <x v="961"/>
    <x v="838"/>
    <n v="5929"/>
    <n v="5929"/>
    <n v="1020"/>
    <n v="4909"/>
    <n v="2522"/>
    <n v="3407"/>
    <n v="2969"/>
    <n v="438"/>
    <n v="0.129"/>
    <n v="0.748"/>
    <n v="0.438"/>
    <n v="0.43"/>
    <n v="0.439"/>
    <n v="0.41799999999999998"/>
    <n v="0.97899999999999998"/>
    <n v="0.14699999999999999"/>
    <n v="0.501"/>
    <n v="1018.605"/>
    <s v="Scale-up"/>
    <n v="2.3260000000000001"/>
    <n v="0.90700000000000003"/>
    <n v="0.91"/>
    <n v="0.96799999999999997"/>
    <n v="0.88100000000000001"/>
    <d v="2025-06-17T02:30:59"/>
    <x v="2"/>
  </r>
  <r>
    <x v="604"/>
    <x v="1"/>
    <n v="40"/>
    <x v="962"/>
    <x v="696"/>
    <s v=" "/>
    <s v=" "/>
    <n v="1"/>
    <n v="8"/>
    <n v="1"/>
    <s v="N/A"/>
    <n v="6"/>
    <n v="2"/>
    <s v="NaN"/>
    <n v="0.185"/>
    <s v="NaN"/>
    <n v="0.184"/>
    <n v="0"/>
    <n v="0.193"/>
    <s v="NaN"/>
    <s v="NaN"/>
    <s v="NaN"/>
    <s v="NaN"/>
    <s v="Catch-up"/>
    <n v="5.4349999999999996"/>
    <s v="NaN"/>
    <n v="0.98899999999999999"/>
    <s v="NaN"/>
    <n v="0.90800000000000003"/>
    <d v="2025-06-16T21:29:58"/>
    <x v="0"/>
  </r>
  <r>
    <x v="721"/>
    <x v="0"/>
    <n v="1719"/>
    <x v="963"/>
    <x v="839"/>
    <n v="209"/>
    <n v="209"/>
    <n v="171"/>
    <n v="38"/>
    <n v="11"/>
    <n v="198"/>
    <n v="166"/>
    <n v="33"/>
    <n v="0.123"/>
    <n v="2.1999999999999999E-2"/>
    <n v="7.0000000000000001E-3"/>
    <n v="0.13500000000000001"/>
    <n v="0.13800000000000001"/>
    <n v="0.13"/>
    <n v="0.97799999999999998"/>
    <n v="0.84799999999999998"/>
    <n v="0.95199999999999996"/>
    <n v="244.44399999999999"/>
    <s v="Scale-up"/>
    <n v="7.407"/>
    <n v="0.83499999999999996"/>
    <n v="0.97499999999999998"/>
    <n v="0.83099999999999996"/>
    <n v="0.88100000000000001"/>
    <d v="2025-06-16T22:03:25"/>
    <x v="3"/>
  </r>
  <r>
    <x v="722"/>
    <x v="1"/>
    <n v="90"/>
    <x v="964"/>
    <x v="840"/>
    <s v=" "/>
    <s v=" "/>
    <n v="1"/>
    <n v="3"/>
    <n v="1"/>
    <s v="N/A"/>
    <n v="1"/>
    <n v="2"/>
    <s v="NaN"/>
    <n v="1.7999999999999999E-2"/>
    <s v="NaN"/>
    <s v="NaN"/>
    <n v="0"/>
    <n v="1.7999999999999999E-2"/>
    <s v="NaN"/>
    <s v="NaN"/>
    <s v="NaN"/>
    <s v="NaN"/>
    <s v="Scale-up"/>
    <s v="NaN"/>
    <s v="NaN"/>
    <n v="0.80700000000000005"/>
    <s v="NaN"/>
    <s v="NaN"/>
    <d v="2025-06-16T21:30:15"/>
    <x v="0"/>
  </r>
  <r>
    <x v="723"/>
    <x v="0"/>
    <n v="3704"/>
    <x v="965"/>
    <x v="818"/>
    <n v="261"/>
    <n v="261"/>
    <n v="219"/>
    <n v="42"/>
    <n v="9"/>
    <n v="252"/>
    <n v="233"/>
    <n v="19"/>
    <n v="7.8E-2"/>
    <n v="1.6E-2"/>
    <n v="3.0000000000000001E-3"/>
    <n v="8.8999999999999996E-2"/>
    <n v="9.0999999999999998E-2"/>
    <n v="9.0999999999999998E-2"/>
    <n v="0.97799999999999998"/>
    <n v="0.83"/>
    <n v="0.96799999999999997"/>
    <n v="213.483"/>
    <s v="Scale-up"/>
    <n v="11.236000000000001"/>
    <n v="0.88"/>
    <n v="0.92700000000000005"/>
    <n v="0.95899999999999996"/>
    <n v="0.91900000000000004"/>
    <d v="2025-06-17T07:21:59"/>
    <x v="9"/>
  </r>
  <r>
    <x v="724"/>
    <x v="1"/>
    <n v="98"/>
    <x v="966"/>
    <x v="841"/>
    <s v=" "/>
    <s v=" "/>
    <n v="31"/>
    <n v="231"/>
    <n v="78"/>
    <s v="N/A"/>
    <n v="199"/>
    <n v="-16"/>
    <n v="0.39"/>
    <n v="2.5920000000000001"/>
    <n v="1.0189999999999999"/>
    <n v="2.5720000000000001"/>
    <s v="1.9630000000000003"/>
    <n v="2.02"/>
    <n v="1.31"/>
    <n v="0.13100000000000001"/>
    <n v="0.65800000000000003"/>
    <n v="407.07600000000002"/>
    <s v="Catch-up"/>
    <n v="0.38900000000000001"/>
    <n v="0.92"/>
    <n v="0.98599999999999999"/>
    <n v="0.94699999999999995"/>
    <n v="0.94899999999999995"/>
    <d v="2025-06-16T21:30:40"/>
    <x v="0"/>
  </r>
  <r>
    <x v="725"/>
    <x v="0"/>
    <n v="1961"/>
    <x v="967"/>
    <x v="842"/>
    <n v="1808"/>
    <n v="1808"/>
    <n v="1590"/>
    <n v="218"/>
    <n v="644"/>
    <n v="1164"/>
    <n v="1133"/>
    <n v="31"/>
    <n v="1.8"/>
    <n v="0.20300000000000001"/>
    <n v="0.61099999999999999"/>
    <n v="1.361"/>
    <n v="1.3919999999999999"/>
    <n v="1.339"/>
    <n v="0.97799999999999998"/>
    <n v="0.89900000000000002"/>
    <n v="0.69499999999999995"/>
    <n v="22.777000000000001"/>
    <s v="Start-up"/>
    <n v="0.73499999999999999"/>
    <n v="0.9"/>
    <n v="0.98399999999999999"/>
    <n v="0.872"/>
    <n v="0.90300000000000002"/>
    <d v="2025-06-17T06:32:29"/>
    <x v="10"/>
  </r>
  <r>
    <x v="726"/>
    <x v="1"/>
    <n v="0"/>
    <x v="968"/>
    <x v="843"/>
    <s v=" "/>
    <s v=" "/>
    <n v="1"/>
    <n v="1"/>
    <n v="1"/>
    <s v="N/A"/>
    <n v="1"/>
    <n v="0"/>
    <s v="NaN"/>
    <s v="NaN"/>
    <n v="0"/>
    <s v="NaN"/>
    <n v="0"/>
    <s v="NaN"/>
    <s v="NaN"/>
    <s v="NaN"/>
    <s v="NaN"/>
    <s v="NaN"/>
    <s v="Scale-up"/>
    <s v="NaN"/>
    <s v="NaN"/>
    <s v="NaN"/>
    <n v="0"/>
    <s v="NaN"/>
    <d v="2025-06-16T21:30:57"/>
    <x v="0"/>
  </r>
  <r>
    <x v="727"/>
    <x v="0"/>
    <n v="2109"/>
    <x v="969"/>
    <x v="844"/>
    <n v="300"/>
    <n v="300"/>
    <n v="137"/>
    <n v="163"/>
    <n v="31"/>
    <n v="269"/>
    <n v="259"/>
    <n v="10"/>
    <n v="5.8000000000000003E-2"/>
    <n v="9.2999999999999999E-2"/>
    <n v="1.7999999999999999E-2"/>
    <n v="0.13"/>
    <n v="0.13300000000000001"/>
    <n v="0.13"/>
    <n v="0.97699999999999998"/>
    <n v="0.38400000000000001"/>
    <n v="0.88100000000000001"/>
    <n v="76.923000000000002"/>
    <s v="Scale-up"/>
    <n v="7.6920000000000002"/>
    <n v="0.83"/>
    <n v="0.95199999999999996"/>
    <n v="0.97599999999999998"/>
    <n v="0.91200000000000003"/>
    <d v="2025-06-17T06:45:44"/>
    <x v="10"/>
  </r>
  <r>
    <x v="728"/>
    <x v="1"/>
    <n v="0"/>
    <x v="970"/>
    <x v="845"/>
    <s v=" "/>
    <s v=" "/>
    <n v="1"/>
    <n v="1"/>
    <n v="1"/>
    <s v="N/A"/>
    <n v="1"/>
    <n v="-1"/>
    <s v="NaN"/>
    <s v="NaN"/>
    <s v="NaN"/>
    <s v="NaN"/>
    <n v="0"/>
    <s v="NaN"/>
    <s v="NaN"/>
    <s v="NaN"/>
    <s v="NaN"/>
    <s v="NaN"/>
    <s v="Scale-up"/>
    <s v="NaN"/>
    <s v="NaN"/>
    <s v="NaN"/>
    <s v="NaN"/>
    <s v="NaN"/>
    <d v="2025-06-16T21:31:17"/>
    <x v="0"/>
  </r>
  <r>
    <x v="131"/>
    <x v="0"/>
    <n v="7360"/>
    <x v="971"/>
    <x v="846"/>
    <n v="551"/>
    <n v="551"/>
    <n v="44"/>
    <n v="507"/>
    <n v="167"/>
    <n v="384"/>
    <n v="229"/>
    <n v="155"/>
    <n v="7.0000000000000001E-3"/>
    <n v="7.2999999999999995E-2"/>
    <n v="3.6999999999999998E-2"/>
    <n v="4.2000000000000003E-2"/>
    <n v="4.2999999999999997E-2"/>
    <n v="4.3999999999999997E-2"/>
    <n v="0.97699999999999998"/>
    <n v="8.7999999999999995E-2"/>
    <n v="0.53800000000000003"/>
    <n v="3690.4760000000001"/>
    <s v="Scale-up"/>
    <n v="23.81"/>
    <n v="0.9"/>
    <n v="0.91500000000000004"/>
    <n v="0.6"/>
    <n v="0.72499999999999998"/>
    <d v="2025-06-17T04:00:53"/>
    <x v="2"/>
  </r>
  <r>
    <x v="729"/>
    <x v="1"/>
    <n v="0"/>
    <x v="972"/>
    <x v="847"/>
    <s v=" "/>
    <s v=" "/>
    <n v="1"/>
    <n v="1"/>
    <n v="1"/>
    <s v="N/A"/>
    <n v="1"/>
    <n v="0"/>
    <s v="NaN"/>
    <s v="NaN"/>
    <s v="NaN"/>
    <s v="NaN"/>
    <n v="0"/>
    <s v="NaN"/>
    <s v="NaN"/>
    <s v="NaN"/>
    <s v="NaN"/>
    <s v="NaN"/>
    <s v="Scale-up"/>
    <s v="NaN"/>
    <s v="NaN"/>
    <s v="NaN"/>
    <s v="NaN"/>
    <s v="NaN"/>
    <d v="2025-06-16T21:31:34"/>
    <x v="0"/>
  </r>
  <r>
    <x v="458"/>
    <x v="0"/>
    <n v="3738"/>
    <x v="973"/>
    <x v="848"/>
    <n v="482"/>
    <n v="482"/>
    <n v="85"/>
    <n v="397"/>
    <n v="79"/>
    <n v="403"/>
    <n v="364"/>
    <n v="39"/>
    <n v="1.7999999999999999E-2"/>
    <n v="9.0999999999999998E-2"/>
    <n v="2.1000000000000001E-2"/>
    <n v="8.5999999999999993E-2"/>
    <n v="8.7999999999999995E-2"/>
    <n v="8.5999999999999993E-2"/>
    <n v="0.97699999999999998"/>
    <n v="0.16500000000000001"/>
    <n v="0.80700000000000005"/>
    <n v="453.488"/>
    <s v="Scale-up"/>
    <n v="11.628"/>
    <n v="0.81100000000000005"/>
    <n v="0.98099999999999998"/>
    <n v="0.95599999999999996"/>
    <n v="0.96799999999999997"/>
    <d v="2025-06-17T04:10:51"/>
    <x v="2"/>
  </r>
  <r>
    <x v="730"/>
    <x v="1"/>
    <n v="99"/>
    <x v="974"/>
    <x v="849"/>
    <s v=" "/>
    <s v=" "/>
    <n v="2"/>
    <n v="11"/>
    <n v="3"/>
    <s v="N/A"/>
    <n v="8"/>
    <n v="1"/>
    <n v="2.5000000000000001E-2"/>
    <n v="0.1"/>
    <n v="2.3E-2"/>
    <n v="7.1999999999999995E-2"/>
    <s v="0.10200000000000001"/>
    <n v="8.6999999999999994E-2"/>
    <n v="0.70599999999999996"/>
    <n v="0.2"/>
    <n v="0.81599999999999995"/>
    <n v="208.333"/>
    <s v="Scale-up"/>
    <n v="13.888999999999999"/>
    <n v="1"/>
    <n v="0.89300000000000002"/>
    <n v="0.75"/>
    <n v="0.78200000000000003"/>
    <d v="2025-06-16T21:31:58"/>
    <x v="0"/>
  </r>
  <r>
    <x v="419"/>
    <x v="0"/>
    <n v="2897"/>
    <x v="975"/>
    <x v="474"/>
    <n v="1629"/>
    <n v="1629"/>
    <n v="129"/>
    <n v="1500"/>
    <n v="107"/>
    <n v="1522"/>
    <n v="1280"/>
    <n v="242"/>
    <n v="6.8000000000000005E-2"/>
    <n v="0.63800000000000001"/>
    <n v="4.1000000000000002E-2"/>
    <n v="0.64900000000000002"/>
    <n v="0.66500000000000004"/>
    <n v="0.64700000000000002"/>
    <n v="0.97599999999999998"/>
    <n v="9.6000000000000002E-2"/>
    <n v="0.94199999999999995"/>
    <n v="372.88099999999997"/>
    <s v="Scale-up"/>
    <n v="1.5409999999999999"/>
    <n v="0.82499999999999996"/>
    <n v="0.82699999999999996"/>
    <n v="0.83899999999999997"/>
    <n v="0.78400000000000003"/>
    <d v="2025-06-16T19:50:46"/>
    <x v="1"/>
  </r>
  <r>
    <x v="731"/>
    <x v="1"/>
    <n v="0"/>
    <x v="976"/>
    <x v="850"/>
    <s v=" "/>
    <s v=" "/>
    <n v="1"/>
    <n v="1"/>
    <n v="1"/>
    <s v="N/A"/>
    <n v="1"/>
    <n v="0"/>
    <s v="NaN"/>
    <s v="NaN"/>
    <s v="NaN"/>
    <s v="NaN"/>
    <n v="0"/>
    <s v="NaN"/>
    <s v="NaN"/>
    <s v="NaN"/>
    <s v="NaN"/>
    <s v="NaN"/>
    <s v="Scale-up"/>
    <s v="NaN"/>
    <s v="NaN"/>
    <s v="NaN"/>
    <s v="NaN"/>
    <s v="NaN"/>
    <d v="2025-06-16T21:32:16"/>
    <x v="0"/>
  </r>
  <r>
    <x v="732"/>
    <x v="0"/>
    <n v="1495"/>
    <x v="977"/>
    <x v="851"/>
    <n v="336"/>
    <n v="336"/>
    <n v="58"/>
    <n v="278"/>
    <n v="119"/>
    <n v="217"/>
    <n v="217"/>
    <n v="0"/>
    <n v="4.3999999999999997E-2"/>
    <n v="0.20499999999999999"/>
    <n v="8.5000000000000006E-2"/>
    <n v="0.16"/>
    <n v="0.16400000000000001"/>
    <n v="0.156"/>
    <n v="0.97599999999999998"/>
    <n v="0.17699999999999999"/>
    <n v="0.65900000000000003"/>
    <n v="0"/>
    <s v="Start-up"/>
    <n v="6.25"/>
    <n v="0.78500000000000003"/>
    <n v="0.89700000000000002"/>
    <n v="0.96"/>
    <n v="0.85499999999999998"/>
    <d v="2025-06-16T21:42:45"/>
    <x v="15"/>
  </r>
  <r>
    <x v="733"/>
    <x v="1"/>
    <n v="76"/>
    <x v="978"/>
    <x v="852"/>
    <s v=" "/>
    <s v=" "/>
    <n v="1"/>
    <n v="17"/>
    <n v="4"/>
    <s v="N/A"/>
    <n v="13"/>
    <n v="0"/>
    <s v="NaN"/>
    <n v="0.183"/>
    <n v="0.27300000000000002"/>
    <n v="0.55900000000000005"/>
    <n v="-0.09"/>
    <n v="0.14199999999999999"/>
    <s v="NaN"/>
    <s v="NaN"/>
    <s v="NaN"/>
    <s v="NaN"/>
    <s v="Scale-up"/>
    <n v="1.7889999999999999"/>
    <s v="NaN"/>
    <n v="0.92400000000000004"/>
    <n v="0.84699999999999998"/>
    <n v="0.90300000000000002"/>
    <d v="2025-06-16T21:32:39"/>
    <x v="0"/>
  </r>
  <r>
    <x v="734"/>
    <x v="1"/>
    <n v="93"/>
    <x v="979"/>
    <x v="853"/>
    <s v=" "/>
    <s v=" "/>
    <n v="1"/>
    <n v="5"/>
    <n v="1"/>
    <s v="N/A"/>
    <n v="2"/>
    <n v="1"/>
    <s v="NaN"/>
    <n v="3.4000000000000002E-2"/>
    <s v="NaN"/>
    <s v="NaN"/>
    <n v="0"/>
    <n v="2.9000000000000001E-2"/>
    <s v="NaN"/>
    <s v="NaN"/>
    <s v="NaN"/>
    <s v="NaN"/>
    <s v="Scale-up"/>
    <s v="NaN"/>
    <s v="NaN"/>
    <n v="0.86099999999999999"/>
    <s v="NaN"/>
    <s v="NaN"/>
    <d v="2025-06-16T21:32:58"/>
    <x v="0"/>
  </r>
  <r>
    <x v="735"/>
    <x v="1"/>
    <n v="81"/>
    <x v="980"/>
    <x v="854"/>
    <s v=" "/>
    <s v=" "/>
    <n v="1"/>
    <n v="4"/>
    <n v="1"/>
    <s v="N/A"/>
    <n v="1"/>
    <n v="4"/>
    <s v="NaN"/>
    <n v="3.5000000000000003E-2"/>
    <s v="NaN"/>
    <s v="NaN"/>
    <n v="0"/>
    <n v="4.9000000000000002E-2"/>
    <s v="NaN"/>
    <s v="NaN"/>
    <s v="NaN"/>
    <s v="NaN"/>
    <s v="Scale-up"/>
    <s v="NaN"/>
    <s v="NaN"/>
    <n v="0.94099999999999995"/>
    <s v="NaN"/>
    <s v="NaN"/>
    <d v="2025-06-16T21:33:16"/>
    <x v="0"/>
  </r>
  <r>
    <x v="736"/>
    <x v="1"/>
    <n v="98"/>
    <x v="981"/>
    <x v="855"/>
    <s v=" "/>
    <s v=" "/>
    <n v="2"/>
    <n v="10"/>
    <n v="1"/>
    <s v="N/A"/>
    <n v="6"/>
    <n v="5"/>
    <n v="1.2999999999999999E-2"/>
    <n v="7.9000000000000001E-2"/>
    <s v="NaN"/>
    <n v="5.1999999999999998E-2"/>
    <n v="9.1999999999999998E-2"/>
    <n v="9.2999999999999999E-2"/>
    <s v="NaN"/>
    <s v="NaN"/>
    <s v="NaN"/>
    <s v="NaN"/>
    <s v="Scale-up"/>
    <n v="19.231000000000002"/>
    <n v="1"/>
    <n v="0.97299999999999998"/>
    <s v="NaN"/>
    <n v="0.42899999999999999"/>
    <d v="2025-06-16T21:33:35"/>
    <x v="0"/>
  </r>
  <r>
    <x v="737"/>
    <x v="1"/>
    <n v="95"/>
    <x v="982"/>
    <x v="856"/>
    <s v=" "/>
    <s v=" "/>
    <n v="1"/>
    <n v="14"/>
    <n v="1"/>
    <s v="N/A"/>
    <n v="6"/>
    <n v="8"/>
    <s v="NaN"/>
    <n v="0.14799999999999999"/>
    <s v="NaN"/>
    <n v="9.6000000000000002E-2"/>
    <n v="0"/>
    <n v="0.158"/>
    <s v="NaN"/>
    <s v="NaN"/>
    <s v="NaN"/>
    <s v="NaN"/>
    <s v="Scale-up"/>
    <n v="10.417"/>
    <s v="NaN"/>
    <n v="0.82299999999999995"/>
    <s v="NaN"/>
    <n v="0.94099999999999995"/>
    <d v="2025-06-16T21:33:54"/>
    <x v="0"/>
  </r>
  <r>
    <x v="738"/>
    <x v="0"/>
    <n v="4361"/>
    <x v="983"/>
    <x v="857"/>
    <n v="4948"/>
    <n v="4948"/>
    <n v="2515"/>
    <n v="2433"/>
    <n v="518"/>
    <n v="4430"/>
    <n v="3879"/>
    <n v="551"/>
    <n v="0.83799999999999997"/>
    <n v="1.0189999999999999"/>
    <n v="0.214"/>
    <n v="1.603"/>
    <n v="1.643"/>
    <n v="1.617"/>
    <n v="0.97599999999999998"/>
    <n v="0.45100000000000001"/>
    <n v="0.88500000000000001"/>
    <n v="343.73099999999999"/>
    <s v="Scale-up"/>
    <n v="0.624"/>
    <n v="0.96499999999999997"/>
    <n v="0.92400000000000004"/>
    <n v="0.95499999999999996"/>
    <n v="0.96599999999999997"/>
    <d v="2025-06-17T05:43:04"/>
    <x v="10"/>
  </r>
  <r>
    <x v="739"/>
    <x v="1"/>
    <n v="97"/>
    <x v="984"/>
    <x v="858"/>
    <s v=" "/>
    <s v=" "/>
    <n v="1"/>
    <n v="3"/>
    <n v="1"/>
    <s v="N/A"/>
    <n v="1"/>
    <n v="2"/>
    <s v="NaN"/>
    <n v="1.6E-2"/>
    <s v="NaN"/>
    <s v="NaN"/>
    <n v="0"/>
    <n v="2.1999999999999999E-2"/>
    <s v="NaN"/>
    <s v="NaN"/>
    <s v="NaN"/>
    <s v="NaN"/>
    <s v="Scale-up"/>
    <s v="NaN"/>
    <s v="NaN"/>
    <n v="0.79600000000000004"/>
    <s v="NaN"/>
    <s v="NaN"/>
    <d v="2025-06-16T21:34:14"/>
    <x v="0"/>
  </r>
  <r>
    <x v="740"/>
    <x v="0"/>
    <n v="1857"/>
    <x v="985"/>
    <x v="859"/>
    <n v="229"/>
    <n v="229"/>
    <n v="62"/>
    <n v="167"/>
    <n v="26"/>
    <n v="203"/>
    <n v="203"/>
    <n v="0"/>
    <n v="3.7999999999999999E-2"/>
    <n v="9.7000000000000003E-2"/>
    <n v="1.2E-2"/>
    <n v="0.12"/>
    <n v="0.123"/>
    <n v="0.11600000000000001"/>
    <n v="0.97599999999999998"/>
    <n v="0.28100000000000003"/>
    <n v="0.91100000000000003"/>
    <n v="0"/>
    <s v="Start-up"/>
    <n v="8.3330000000000002"/>
    <n v="0.89900000000000002"/>
    <n v="0.93700000000000006"/>
    <n v="0.94799999999999995"/>
    <n v="0.92900000000000005"/>
    <d v="2025-06-17T02:34:33"/>
    <x v="2"/>
  </r>
  <r>
    <x v="741"/>
    <x v="1"/>
    <n v="86"/>
    <x v="986"/>
    <x v="860"/>
    <s v=" "/>
    <s v=" "/>
    <n v="11"/>
    <n v="16"/>
    <n v="1"/>
    <s v="N/A"/>
    <n v="5"/>
    <n v="20"/>
    <n v="0.22800000000000001"/>
    <n v="0.154"/>
    <s v="NaN"/>
    <n v="5.1999999999999998E-2"/>
    <n v="0.38200000000000001"/>
    <n v="0.25800000000000001"/>
    <s v="NaN"/>
    <s v="NaN"/>
    <s v="NaN"/>
    <s v="NaN"/>
    <s v="Scale-up"/>
    <n v="19.231000000000002"/>
    <n v="0.69899999999999995"/>
    <n v="0.85599999999999998"/>
    <s v="NaN"/>
    <n v="0.92100000000000004"/>
    <d v="2025-06-16T21:34:32"/>
    <x v="0"/>
  </r>
  <r>
    <x v="366"/>
    <x v="0"/>
    <n v="817"/>
    <x v="987"/>
    <x v="412"/>
    <n v="3618"/>
    <n v="3618"/>
    <n v="647"/>
    <n v="2971"/>
    <n v="189"/>
    <n v="3429"/>
    <n v="3189"/>
    <n v="240"/>
    <n v="0.92800000000000005"/>
    <n v="4.0049999999999999"/>
    <n v="0.252"/>
    <n v="4.5659999999999998"/>
    <n v="4.681"/>
    <n v="4.5599999999999996"/>
    <n v="0.97499999999999998"/>
    <n v="0.188"/>
    <n v="0.94899999999999995"/>
    <n v="52.561999999999998"/>
    <s v="Scale-up"/>
    <n v="0.219"/>
    <n v="0.61499999999999999"/>
    <n v="0.89300000000000002"/>
    <n v="0.875"/>
    <n v="0.86699999999999999"/>
    <d v="2025-06-16T19:34:30"/>
    <x v="1"/>
  </r>
  <r>
    <x v="742"/>
    <x v="1"/>
    <n v="95"/>
    <x v="988"/>
    <x v="861"/>
    <s v=" "/>
    <s v=" "/>
    <n v="1"/>
    <n v="10"/>
    <n v="1"/>
    <s v="N/A"/>
    <n v="18"/>
    <n v="-8"/>
    <s v="NaN"/>
    <n v="8.4000000000000005E-2"/>
    <n v="0"/>
    <n v="0.114"/>
    <n v="8.4000000000000005E-2"/>
    <n v="0.09"/>
    <s v="NaN"/>
    <s v="NaN"/>
    <s v="NaN"/>
    <s v="NaN"/>
    <s v="Scale-up"/>
    <n v="8.7720000000000002"/>
    <s v="NaN"/>
    <n v="0.95199999999999996"/>
    <n v="0"/>
    <n v="0.61399999999999999"/>
    <d v="2025-06-16T21:34:50"/>
    <x v="0"/>
  </r>
  <r>
    <x v="350"/>
    <x v="1"/>
    <n v="0"/>
    <x v="989"/>
    <x v="396"/>
    <s v=" "/>
    <s v=" "/>
    <n v="1"/>
    <n v="1"/>
    <n v="1"/>
    <s v="N/A"/>
    <n v="1"/>
    <n v="0"/>
    <s v="NaN"/>
    <s v="NaN"/>
    <s v="NaN"/>
    <s v="NaN"/>
    <n v="0"/>
    <s v="NaN"/>
    <s v="NaN"/>
    <s v="NaN"/>
    <s v="NaN"/>
    <s v="NaN"/>
    <s v="Catch-up"/>
    <s v="NaN"/>
    <s v="NaN"/>
    <s v="NaN"/>
    <s v="NaN"/>
    <s v="NaN"/>
    <d v="2025-06-16T21:35:08"/>
    <x v="0"/>
  </r>
  <r>
    <x v="743"/>
    <x v="1"/>
    <n v="0"/>
    <x v="990"/>
    <x v="862"/>
    <s v=" "/>
    <s v=" "/>
    <n v="1"/>
    <n v="1"/>
    <n v="1"/>
    <s v="N/A"/>
    <n v="3"/>
    <n v="-2"/>
    <s v="NaN"/>
    <s v="NaN"/>
    <s v="NaN"/>
    <n v="1.5"/>
    <n v="0"/>
    <s v="NaN"/>
    <s v="NaN"/>
    <s v="NaN"/>
    <s v="NaN"/>
    <s v="NaN"/>
    <s v="Scale-up"/>
    <n v="0.66700000000000004"/>
    <s v="NaN"/>
    <s v="NaN"/>
    <s v="NaN"/>
    <n v="0.75"/>
    <d v="2025-06-16T21:35:25"/>
    <x v="0"/>
  </r>
  <r>
    <x v="744"/>
    <x v="1"/>
    <n v="66"/>
    <x v="991"/>
    <x v="863"/>
    <s v=" "/>
    <s v=" "/>
    <n v="1"/>
    <n v="4"/>
    <n v="1"/>
    <s v="N/A"/>
    <n v="2"/>
    <n v="1"/>
    <s v="NaN"/>
    <n v="3.9E-2"/>
    <s v="NaN"/>
    <n v="1.7999999999999999E-2"/>
    <n v="0"/>
    <n v="3.9E-2"/>
    <s v="NaN"/>
    <s v="NaN"/>
    <s v="NaN"/>
    <s v="NaN"/>
    <s v="Scale-up"/>
    <n v="55.555999999999997"/>
    <s v="NaN"/>
    <n v="0.872"/>
    <s v="NaN"/>
    <n v="1"/>
    <d v="2025-06-16T21:35:44"/>
    <x v="0"/>
  </r>
  <r>
    <x v="647"/>
    <x v="1"/>
    <n v="0"/>
    <x v="992"/>
    <x v="864"/>
    <s v=" "/>
    <s v=" "/>
    <n v="1"/>
    <n v="1"/>
    <n v="1"/>
    <s v="N/A"/>
    <n v="1"/>
    <n v="0"/>
    <s v="NaN"/>
    <s v="NaN"/>
    <s v="NaN"/>
    <s v="NaN"/>
    <n v="0"/>
    <s v="NaN"/>
    <s v="NaN"/>
    <s v="NaN"/>
    <s v="NaN"/>
    <s v="NaN"/>
    <s v="Scale-up"/>
    <s v="NaN"/>
    <s v="NaN"/>
    <s v="NaN"/>
    <s v="NaN"/>
    <s v="NaN"/>
    <d v="2025-06-16T21:36:01"/>
    <x v="0"/>
  </r>
  <r>
    <x v="745"/>
    <x v="0"/>
    <n v="1912"/>
    <x v="993"/>
    <x v="865"/>
    <n v="735"/>
    <n v="735"/>
    <n v="495"/>
    <n v="240"/>
    <n v="0"/>
    <n v="735"/>
    <n v="690"/>
    <n v="45"/>
    <n v="0.42899999999999999"/>
    <n v="0.16"/>
    <n v="0"/>
    <n v="0.57399999999999995"/>
    <n v="0.58899999999999997"/>
    <n v="0.56000000000000005"/>
    <n v="0.97499999999999998"/>
    <n v="0.72799999999999998"/>
    <n v="1"/>
    <n v="78.397000000000006"/>
    <s v="Scale-up"/>
    <n v="1.742"/>
    <n v="0.877"/>
    <n v="0.95099999999999996"/>
    <n v="0"/>
    <n v="0.91200000000000003"/>
    <d v="2025-06-17T04:24:04"/>
    <x v="7"/>
  </r>
  <r>
    <x v="509"/>
    <x v="1"/>
    <n v="29"/>
    <x v="994"/>
    <x v="582"/>
    <s v=" "/>
    <s v=" "/>
    <n v="1"/>
    <n v="2"/>
    <n v="1"/>
    <s v="N/A"/>
    <n v="3"/>
    <n v="-2"/>
    <s v="NaN"/>
    <n v="0.2"/>
    <s v="NaN"/>
    <n v="5.8000000000000003E-2"/>
    <n v="0"/>
    <n v="0.2"/>
    <s v="NaN"/>
    <s v="NaN"/>
    <s v="NaN"/>
    <s v="NaN"/>
    <s v="Catch-up"/>
    <n v="17.241"/>
    <s v="NaN"/>
    <n v="1"/>
    <s v="NaN"/>
    <n v="0.871"/>
    <d v="2025-06-16T21:36:19"/>
    <x v="0"/>
  </r>
  <r>
    <x v="167"/>
    <x v="0"/>
    <n v="5447"/>
    <x v="995"/>
    <x v="866"/>
    <n v="258"/>
    <n v="258"/>
    <n v="61"/>
    <n v="197"/>
    <n v="51"/>
    <n v="207"/>
    <n v="194"/>
    <n v="13"/>
    <n v="1.2999999999999999E-2"/>
    <n v="3.6999999999999998E-2"/>
    <n v="0.01"/>
    <n v="3.9E-2"/>
    <n v="0.04"/>
    <n v="0.04"/>
    <n v="0.97499999999999998"/>
    <n v="0.26"/>
    <n v="0.8"/>
    <n v="333.33300000000003"/>
    <s v="Scale-up"/>
    <n v="25.640999999999998"/>
    <n v="0.96899999999999997"/>
    <n v="0.95"/>
    <n v="0.92200000000000004"/>
    <n v="0.95299999999999996"/>
    <d v="2025-06-17T01:50:11"/>
    <x v="2"/>
  </r>
  <r>
    <x v="746"/>
    <x v="1"/>
    <n v="97"/>
    <x v="996"/>
    <x v="867"/>
    <s v=" "/>
    <s v=" "/>
    <n v="1"/>
    <n v="22"/>
    <n v="8"/>
    <s v="N/A"/>
    <n v="19"/>
    <n v="-3"/>
    <s v="NaN"/>
    <n v="0.20599999999999999"/>
    <n v="6.4000000000000001E-2"/>
    <n v="0.155"/>
    <n v="0.14199999999999999"/>
    <n v="0.15"/>
    <s v="NaN"/>
    <s v="NaN"/>
    <s v="NaN"/>
    <s v="NaN"/>
    <s v="Scale-up"/>
    <n v="6.452"/>
    <s v="NaN"/>
    <n v="0.94299999999999995"/>
    <n v="0.93799999999999994"/>
    <n v="0.94499999999999995"/>
    <d v="2025-06-16T21:36:40"/>
    <x v="0"/>
  </r>
  <r>
    <x v="486"/>
    <x v="0"/>
    <n v="2385"/>
    <x v="997"/>
    <x v="555"/>
    <n v="680"/>
    <n v="680"/>
    <n v="215"/>
    <n v="465"/>
    <n v="64"/>
    <n v="616"/>
    <n v="578"/>
    <n v="38"/>
    <n v="0.11"/>
    <n v="0.193"/>
    <n v="3.7999999999999999E-2"/>
    <n v="0.25800000000000001"/>
    <n v="0.26500000000000001"/>
    <n v="0.26300000000000001"/>
    <n v="0.97399999999999998"/>
    <n v="0.36299999999999999"/>
    <n v="0.875"/>
    <n v="147.28700000000001"/>
    <s v="Scale-up"/>
    <n v="3.8759999999999999"/>
    <n v="0.98"/>
    <n v="0.875"/>
    <n v="0.89900000000000002"/>
    <n v="0.95899999999999996"/>
    <d v="2025-06-16T20:28:45"/>
    <x v="0"/>
  </r>
  <r>
    <x v="747"/>
    <x v="1"/>
    <n v="0"/>
    <x v="998"/>
    <x v="868"/>
    <s v=" "/>
    <s v=" "/>
    <n v="1"/>
    <n v="1"/>
    <n v="1"/>
    <s v="N/A"/>
    <n v="1"/>
    <n v="0"/>
    <s v="NaN"/>
    <s v="NaN"/>
    <s v="NaN"/>
    <s v="NaN"/>
    <n v="0"/>
    <s v="NaN"/>
    <s v="NaN"/>
    <s v="NaN"/>
    <s v="NaN"/>
    <s v="NaN"/>
    <s v="Scale-up"/>
    <s v="NaN"/>
    <s v="NaN"/>
    <s v="NaN"/>
    <s v="NaN"/>
    <s v="NaN"/>
    <d v="2025-06-16T21:36:58"/>
    <x v="0"/>
  </r>
  <r>
    <x v="508"/>
    <x v="0"/>
    <n v="1520"/>
    <x v="999"/>
    <x v="581"/>
    <n v="233"/>
    <n v="233"/>
    <n v="46"/>
    <n v="187"/>
    <n v="38"/>
    <n v="195"/>
    <n v="168"/>
    <n v="27"/>
    <n v="0.03"/>
    <n v="0.12"/>
    <n v="3.4000000000000002E-2"/>
    <n v="0.113"/>
    <n v="0.11600000000000001"/>
    <n v="0.127"/>
    <n v="0.97399999999999998"/>
    <n v="0.2"/>
    <n v="0.77300000000000002"/>
    <n v="238.93799999999999"/>
    <s v="Scale-up"/>
    <n v="8.85"/>
    <n v="0.95199999999999996"/>
    <n v="0.98299999999999998"/>
    <n v="0.95499999999999996"/>
    <n v="0.98399999999999999"/>
    <d v="2025-06-16T20:34:52"/>
    <x v="0"/>
  </r>
  <r>
    <x v="748"/>
    <x v="1"/>
    <n v="0"/>
    <x v="1000"/>
    <x v="869"/>
    <s v=" "/>
    <s v=" "/>
    <n v="1"/>
    <n v="1"/>
    <n v="1"/>
    <s v="N/A"/>
    <n v="1"/>
    <n v="0"/>
    <s v="NaN"/>
    <s v="NaN"/>
    <s v="NaN"/>
    <s v="NaN"/>
    <n v="0"/>
    <s v="NaN"/>
    <s v="NaN"/>
    <s v="NaN"/>
    <s v="NaN"/>
    <s v="NaN"/>
    <s v="Scale-up"/>
    <s v="NaN"/>
    <s v="NaN"/>
    <s v="NaN"/>
    <s v="NaN"/>
    <s v="NaN"/>
    <d v="2025-06-16T21:37:15"/>
    <x v="0"/>
  </r>
  <r>
    <x v="749"/>
    <x v="0"/>
    <n v="820"/>
    <x v="1001"/>
    <x v="870"/>
    <n v="74"/>
    <n v="74"/>
    <n v="62"/>
    <n v="12"/>
    <n v="1"/>
    <n v="73"/>
    <n v="67"/>
    <n v="6"/>
    <n v="6.4000000000000001E-2"/>
    <n v="1.4E-2"/>
    <n v="0"/>
    <n v="7.5999999999999998E-2"/>
    <n v="7.8E-2"/>
    <n v="7.8E-2"/>
    <n v="0.97399999999999998"/>
    <n v="0.82099999999999995"/>
    <n v="1"/>
    <n v="78.947000000000003"/>
    <s v="Scale-up"/>
    <n v="13.157999999999999"/>
    <n v="0.83199999999999996"/>
    <n v="0.88300000000000001"/>
    <n v="0"/>
    <n v="0.86799999999999999"/>
    <d v="2025-06-16T22:20:14"/>
    <x v="3"/>
  </r>
  <r>
    <x v="750"/>
    <x v="1"/>
    <n v="97"/>
    <x v="1002"/>
    <x v="871"/>
    <s v=" "/>
    <s v=" "/>
    <n v="1"/>
    <n v="1"/>
    <n v="1"/>
    <s v="N/A"/>
    <n v="2"/>
    <n v="-1"/>
    <s v="NaN"/>
    <s v="NaN"/>
    <s v="NaN"/>
    <n v="0.01"/>
    <n v="0"/>
    <s v="NaN"/>
    <s v="NaN"/>
    <s v="NaN"/>
    <s v="NaN"/>
    <s v="NaN"/>
    <s v="Scale-up"/>
    <n v="100"/>
    <s v="NaN"/>
    <s v="NaN"/>
    <s v="NaN"/>
    <n v="1"/>
    <d v="2025-06-16T21:37:33"/>
    <x v="0"/>
  </r>
  <r>
    <x v="108"/>
    <x v="1"/>
    <n v="0"/>
    <x v="1003"/>
    <x v="114"/>
    <s v=" "/>
    <s v=" "/>
    <n v="1"/>
    <n v="1"/>
    <n v="1"/>
    <s v="N/A"/>
    <n v="1"/>
    <n v="0"/>
    <s v="NaN"/>
    <s v="NaN"/>
    <s v="NaN"/>
    <s v="NaN"/>
    <n v="0"/>
    <s v="NaN"/>
    <s v="NaN"/>
    <s v="NaN"/>
    <s v="NaN"/>
    <s v="NaN"/>
    <s v="Catch-up"/>
    <s v="NaN"/>
    <s v="NaN"/>
    <s v="NaN"/>
    <s v="NaN"/>
    <s v="NaN"/>
    <d v="2025-06-16T21:37:51"/>
    <x v="0"/>
  </r>
  <r>
    <x v="751"/>
    <x v="1"/>
    <n v="1"/>
    <x v="1004"/>
    <x v="872"/>
    <s v=" "/>
    <s v=" "/>
    <n v="1"/>
    <n v="2"/>
    <n v="1"/>
    <s v="N/A"/>
    <n v="1"/>
    <n v="1"/>
    <s v="NaN"/>
    <n v="0.5"/>
    <s v="NaN"/>
    <s v="NaN"/>
    <n v="0"/>
    <n v="0.5"/>
    <s v="NaN"/>
    <s v="NaN"/>
    <s v="NaN"/>
    <s v="NaN"/>
    <s v="Scale-up"/>
    <s v="NaN"/>
    <s v="NaN"/>
    <n v="1"/>
    <s v="NaN"/>
    <s v="NaN"/>
    <d v="2025-06-16T21:38:08"/>
    <x v="0"/>
  </r>
  <r>
    <x v="569"/>
    <x v="0"/>
    <n v="5901"/>
    <x v="1005"/>
    <x v="873"/>
    <n v="324"/>
    <n v="324"/>
    <n v="72"/>
    <n v="252"/>
    <n v="67"/>
    <n v="257"/>
    <n v="242"/>
    <n v="15"/>
    <n v="1.0999999999999999E-2"/>
    <n v="4.1000000000000002E-2"/>
    <n v="1.2999999999999999E-2"/>
    <n v="3.7999999999999999E-2"/>
    <n v="3.9E-2"/>
    <n v="3.9E-2"/>
    <n v="0.97399999999999998"/>
    <n v="0.21199999999999999"/>
    <n v="0.75"/>
    <n v="394.73700000000002"/>
    <s v="Scale-up"/>
    <n v="26.315999999999999"/>
    <n v="0.98099999999999998"/>
    <n v="0.995"/>
    <n v="0.97799999999999998"/>
    <n v="0.995"/>
    <d v="2025-06-17T02:28:08"/>
    <x v="2"/>
  </r>
  <r>
    <x v="752"/>
    <x v="1"/>
    <n v="0"/>
    <x v="1006"/>
    <x v="874"/>
    <s v=" "/>
    <s v=" "/>
    <n v="1"/>
    <n v="1"/>
    <n v="1"/>
    <s v="N/A"/>
    <n v="2"/>
    <n v="-1"/>
    <s v="NaN"/>
    <s v="NaN"/>
    <s v="NaN"/>
    <n v="1"/>
    <n v="0"/>
    <s v="NaN"/>
    <s v="NaN"/>
    <s v="NaN"/>
    <s v="NaN"/>
    <s v="NaN"/>
    <s v="Scale-up"/>
    <n v="1"/>
    <s v="NaN"/>
    <s v="NaN"/>
    <s v="NaN"/>
    <n v="1"/>
    <d v="2025-06-16T21:38:25"/>
    <x v="0"/>
  </r>
  <r>
    <x v="293"/>
    <x v="0"/>
    <n v="2049"/>
    <x v="1007"/>
    <x v="327"/>
    <n v="89"/>
    <n v="89"/>
    <n v="42"/>
    <n v="47"/>
    <n v="3"/>
    <n v="86"/>
    <n v="76"/>
    <n v="10"/>
    <n v="1.9E-2"/>
    <n v="2.1000000000000001E-2"/>
    <n v="3.0000000000000001E-3"/>
    <n v="3.5999999999999997E-2"/>
    <n v="3.6999999999999998E-2"/>
    <n v="3.7999999999999999E-2"/>
    <n v="0.97299999999999998"/>
    <n v="0.47499999999999998"/>
    <n v="0.92500000000000004"/>
    <n v="277.77800000000002"/>
    <s v="Scale-up"/>
    <n v="27.777999999999999"/>
    <n v="0.85299999999999998"/>
    <n v="0.92100000000000004"/>
    <n v="0.99199999999999999"/>
    <n v="0.89"/>
    <d v="2025-06-16T19:16:10"/>
    <x v="1"/>
  </r>
  <r>
    <x v="134"/>
    <x v="1"/>
    <n v="0"/>
    <x v="1008"/>
    <x v="145"/>
    <s v=" "/>
    <s v=" "/>
    <n v="1"/>
    <n v="1"/>
    <n v="1"/>
    <s v="N/A"/>
    <n v="1"/>
    <n v="0"/>
    <s v="NaN"/>
    <s v="NaN"/>
    <s v="NaN"/>
    <s v="NaN"/>
    <n v="0"/>
    <s v="NaN"/>
    <s v="NaN"/>
    <s v="NaN"/>
    <s v="NaN"/>
    <s v="NaN"/>
    <s v="Catch-up"/>
    <s v="NaN"/>
    <s v="NaN"/>
    <s v="NaN"/>
    <s v="NaN"/>
    <s v="NaN"/>
    <d v="2025-06-16T21:38:43"/>
    <x v="0"/>
  </r>
  <r>
    <x v="455"/>
    <x v="0"/>
    <n v="4187"/>
    <x v="1009"/>
    <x v="519"/>
    <n v="172"/>
    <n v="172"/>
    <n v="0"/>
    <n v="172"/>
    <n v="28"/>
    <n v="144"/>
    <n v="113"/>
    <n v="31"/>
    <n v="0"/>
    <n v="4.4999999999999998E-2"/>
    <n v="8.0000000000000002E-3"/>
    <n v="3.5999999999999997E-2"/>
    <n v="3.6999999999999998E-2"/>
    <n v="3.6999999999999998E-2"/>
    <n v="0.97299999999999998"/>
    <n v="0"/>
    <n v="0.82199999999999995"/>
    <n v="861.11099999999999"/>
    <s v="Scale-up"/>
    <n v="27.777999999999999"/>
    <n v="0"/>
    <n v="0.97599999999999998"/>
    <n v="0.91400000000000003"/>
    <n v="0.92100000000000004"/>
    <d v="2025-06-16T20:00:37"/>
    <x v="1"/>
  </r>
  <r>
    <x v="753"/>
    <x v="1"/>
    <n v="88"/>
    <x v="1010"/>
    <x v="875"/>
    <s v=" "/>
    <s v=" "/>
    <n v="1"/>
    <n v="6"/>
    <n v="2"/>
    <s v="N/A"/>
    <n v="2"/>
    <n v="1"/>
    <s v="NaN"/>
    <n v="3.4000000000000002E-2"/>
    <s v="NaN"/>
    <s v="NaN"/>
    <n v="0"/>
    <n v="3.2000000000000001E-2"/>
    <s v="NaN"/>
    <s v="NaN"/>
    <s v="NaN"/>
    <s v="NaN"/>
    <s v="Scale-up"/>
    <s v="NaN"/>
    <s v="NaN"/>
    <n v="0.42899999999999999"/>
    <s v="NaN"/>
    <s v="NaN"/>
    <d v="2025-06-16T21:39:02"/>
    <x v="0"/>
  </r>
  <r>
    <x v="754"/>
    <x v="1"/>
    <n v="99"/>
    <x v="1011"/>
    <x v="876"/>
    <s v=" "/>
    <s v=" "/>
    <n v="11"/>
    <n v="82"/>
    <n v="15"/>
    <s v="N/A"/>
    <n v="70"/>
    <n v="7"/>
    <n v="0.13600000000000001"/>
    <n v="0.93700000000000006"/>
    <n v="0.218"/>
    <n v="0.68700000000000006"/>
    <n v="0.85499999999999998"/>
    <n v="0.875"/>
    <n v="0.80400000000000005"/>
    <n v="0.127"/>
    <n v="0.79700000000000004"/>
    <n v="270.74200000000002"/>
    <s v="Scale-up"/>
    <n v="1.456"/>
    <n v="0.93400000000000005"/>
    <n v="0.98199999999999998"/>
    <n v="0.92500000000000004"/>
    <n v="0.94399999999999995"/>
    <d v="2025-06-16T21:39:27"/>
    <x v="0"/>
  </r>
  <r>
    <x v="49"/>
    <x v="1"/>
    <n v="0"/>
    <x v="1012"/>
    <x v="53"/>
    <s v=" "/>
    <s v=" "/>
    <n v="1"/>
    <n v="3"/>
    <n v="1"/>
    <s v="N/A"/>
    <n v="1"/>
    <n v="1"/>
    <s v="NaN"/>
    <n v="1.5"/>
    <s v="NaN"/>
    <s v="NaN"/>
    <n v="0"/>
    <n v="1"/>
    <s v="NaN"/>
    <s v="NaN"/>
    <s v="NaN"/>
    <s v="NaN"/>
    <s v="Catch-up"/>
    <s v="NaN"/>
    <s v="NaN"/>
    <n v="0.75"/>
    <s v="NaN"/>
    <s v="NaN"/>
    <d v="2025-06-16T21:39:46"/>
    <x v="0"/>
  </r>
  <r>
    <x v="755"/>
    <x v="0"/>
    <n v="2127"/>
    <x v="1013"/>
    <x v="877"/>
    <n v="1376"/>
    <n v="1376"/>
    <n v="570"/>
    <n v="806"/>
    <n v="275"/>
    <n v="1101"/>
    <n v="995"/>
    <n v="106"/>
    <n v="0.45900000000000002"/>
    <n v="0.629"/>
    <n v="0.19400000000000001"/>
    <n v="0.87"/>
    <n v="0.89400000000000002"/>
    <n v="0.85099999999999998"/>
    <n v="0.97299999999999998"/>
    <n v="0.42199999999999999"/>
    <n v="0.82199999999999995"/>
    <n v="121.839"/>
    <s v="Scale-up"/>
    <n v="1.149"/>
    <n v="0.93500000000000005"/>
    <d v="1899-12-30T21:50:24"/>
    <n v="0.93200000000000005"/>
    <n v="0.94399999999999995"/>
    <d v="2025-06-17T05:37:42"/>
    <x v="13"/>
  </r>
  <r>
    <x v="756"/>
    <x v="1"/>
    <n v="0"/>
    <x v="1014"/>
    <x v="878"/>
    <s v=" "/>
    <s v=" "/>
    <n v="1"/>
    <n v="1"/>
    <n v="1"/>
    <s v="N/A"/>
    <n v="1"/>
    <n v="0"/>
    <s v="NaN"/>
    <s v="NaN"/>
    <s v="NaN"/>
    <s v="NaN"/>
    <n v="0"/>
    <s v="NaN"/>
    <s v="NaN"/>
    <s v="NaN"/>
    <s v="NaN"/>
    <s v="NaN"/>
    <s v="Scale-up"/>
    <s v="NaN"/>
    <s v="NaN"/>
    <s v="NaN"/>
    <s v="NaN"/>
    <s v="NaN"/>
    <d v="2025-06-16T21:40:03"/>
    <x v="0"/>
  </r>
  <r>
    <x v="406"/>
    <x v="0"/>
    <n v="2897"/>
    <x v="1015"/>
    <x v="879"/>
    <n v="161"/>
    <n v="161"/>
    <n v="70"/>
    <n v="91"/>
    <n v="13"/>
    <n v="148"/>
    <n v="135"/>
    <n v="13"/>
    <n v="3.5999999999999997E-2"/>
    <n v="4.3999999999999997E-2"/>
    <n v="6.0000000000000001E-3"/>
    <n v="7.1999999999999995E-2"/>
    <n v="7.3999999999999996E-2"/>
    <n v="7.0000000000000007E-2"/>
    <n v="0.97299999999999998"/>
    <n v="0.45"/>
    <n v="0.92500000000000004"/>
    <n v="180.55600000000001"/>
    <s v="Scale-up"/>
    <n v="13.888999999999999"/>
    <n v="0.75900000000000001"/>
    <n v="0.82199999999999995"/>
    <n v="0.88900000000000001"/>
    <n v="0.85899999999999999"/>
    <d v="2025-06-17T03:28:42"/>
    <x v="2"/>
  </r>
  <r>
    <x v="757"/>
    <x v="1"/>
    <n v="68"/>
    <x v="1016"/>
    <x v="880"/>
    <s v=" "/>
    <s v=" "/>
    <n v="1"/>
    <n v="8"/>
    <n v="1"/>
    <s v="N/A"/>
    <n v="1"/>
    <n v="6"/>
    <s v="NaN"/>
    <n v="8.4000000000000005E-2"/>
    <s v="NaN"/>
    <s v="NaN"/>
    <n v="0"/>
    <n v="8.2000000000000003E-2"/>
    <s v="NaN"/>
    <s v="NaN"/>
    <s v="NaN"/>
    <s v="NaN"/>
    <s v="Scale-up"/>
    <s v="NaN"/>
    <s v="NaN"/>
    <n v="0.95399999999999996"/>
    <s v="NaN"/>
    <s v="NaN"/>
    <d v="2025-06-16T21:40:26"/>
    <x v="0"/>
  </r>
  <r>
    <x v="702"/>
    <x v="0"/>
    <n v="658"/>
    <x v="1017"/>
    <x v="817"/>
    <n v="115"/>
    <n v="115"/>
    <n v="29"/>
    <n v="86"/>
    <n v="13"/>
    <n v="102"/>
    <n v="102"/>
    <n v="0"/>
    <n v="4.4999999999999998E-2"/>
    <n v="0.14099999999999999"/>
    <n v="4.3999999999999997E-2"/>
    <n v="0.13800000000000001"/>
    <n v="0.14199999999999999"/>
    <n v="0.17599999999999999"/>
    <n v="0.97199999999999998"/>
    <n v="0.24199999999999999"/>
    <n v="0.76300000000000001"/>
    <n v="0"/>
    <s v="Start-up"/>
    <n v="7.2460000000000004"/>
    <n v="0.94099999999999995"/>
    <n v="0.95499999999999996"/>
    <n v="0.64500000000000002"/>
    <n v="0.63400000000000001"/>
    <d v="2025-06-16T21:24:57"/>
    <x v="0"/>
  </r>
  <r>
    <x v="758"/>
    <x v="1"/>
    <n v="100"/>
    <x v="1018"/>
    <x v="881"/>
    <s v=" "/>
    <s v=" "/>
    <n v="13"/>
    <n v="8"/>
    <n v="2"/>
    <s v="N/A"/>
    <n v="9"/>
    <n v="11"/>
    <n v="0.125"/>
    <n v="6.8000000000000005E-2"/>
    <n v="3.6999999999999998E-2"/>
    <n v="5.8999999999999997E-2"/>
    <n v="0.156"/>
    <n v="0.17899999999999999"/>
    <n v="0.378"/>
    <n v="0.64800000000000002"/>
    <n v="0.80800000000000005"/>
    <n v="1406.78"/>
    <s v="Scale-up"/>
    <n v="16.949000000000002"/>
    <n v="0.83899999999999997"/>
    <n v="0.81899999999999995"/>
    <n v="1"/>
    <n v="0.86399999999999999"/>
    <d v="2025-06-16T21:40:53"/>
    <x v="15"/>
  </r>
  <r>
    <x v="759"/>
    <x v="1"/>
    <n v="100"/>
    <x v="1019"/>
    <x v="882"/>
    <s v=" "/>
    <s v=" "/>
    <n v="32"/>
    <n v="35"/>
    <n v="8"/>
    <s v="N/A"/>
    <n v="48"/>
    <n v="10"/>
    <n v="0.34599999999999997"/>
    <n v="0.35199999999999998"/>
    <n v="0.151"/>
    <n v="0.504"/>
    <s v="0.5469999999999999"/>
    <n v="0.60499999999999998"/>
    <n v="0.92100000000000004"/>
    <n v="0.496"/>
    <n v="0.78400000000000003"/>
    <n v="466.27"/>
    <s v="Scale-up"/>
    <n v="1.984"/>
    <n v="0.90100000000000002"/>
    <n v="0.97299999999999998"/>
    <n v="0.875"/>
    <n v="0.79500000000000004"/>
    <d v="2025-06-16T21:41:18"/>
    <x v="15"/>
  </r>
  <r>
    <x v="760"/>
    <x v="1"/>
    <n v="98"/>
    <x v="1020"/>
    <x v="883"/>
    <s v=" "/>
    <s v=" "/>
    <n v="50"/>
    <n v="238"/>
    <n v="509"/>
    <s v="N/A"/>
    <n v="222"/>
    <n v="-444"/>
    <n v="0.48699999999999999"/>
    <n v="2.3359999999999999"/>
    <n v="5.258"/>
    <n v="2.331"/>
    <n v="-2.4350000000000001"/>
    <n v="-2.9129999999999998"/>
    <n v="-0.95699999999999996"/>
    <n v="0.17299999999999999"/>
    <n v="-0.86299999999999999"/>
    <n v="1158.73"/>
    <s v="Scale-up"/>
    <n v="0.42899999999999999"/>
    <n v="0.97399999999999998"/>
    <n v="0.99"/>
    <n v="0.79800000000000004"/>
    <n v="0.95299999999999996"/>
    <d v="2025-06-16T21:41:47"/>
    <x v="15"/>
  </r>
  <r>
    <x v="20"/>
    <x v="0"/>
    <n v="7606"/>
    <x v="1021"/>
    <x v="884"/>
    <n v="2227"/>
    <n v="2227"/>
    <n v="43"/>
    <n v="2184"/>
    <n v="872"/>
    <n v="1355"/>
    <n v="1188"/>
    <n v="167"/>
    <n v="6.0000000000000001E-3"/>
    <n v="0.309"/>
    <n v="0.13400000000000001"/>
    <n v="0.17599999999999999"/>
    <n v="0.18099999999999999"/>
    <n v="0.13800000000000001"/>
    <n v="0.97199999999999998"/>
    <n v="1.9E-2"/>
    <n v="0.57499999999999996"/>
    <n v="948.86400000000003"/>
    <s v="Scale-up"/>
    <n v="5.6820000000000004"/>
    <n v="0.85"/>
    <n v="0.73"/>
    <n v="0.63"/>
    <n v="0.66100000000000003"/>
    <d v="2025-06-17T01:16:41"/>
    <x v="2"/>
  </r>
  <r>
    <x v="318"/>
    <x v="1"/>
    <n v="0"/>
    <x v="1022"/>
    <x v="357"/>
    <s v=" "/>
    <s v=" "/>
    <n v="1"/>
    <n v="1"/>
    <n v="1"/>
    <s v="N/A"/>
    <n v="1"/>
    <n v="0"/>
    <s v="NaN"/>
    <s v="NaN"/>
    <s v="NaN"/>
    <s v="NaN"/>
    <n v="0"/>
    <s v="NaN"/>
    <s v="NaN"/>
    <s v="NaN"/>
    <s v="NaN"/>
    <s v="NaN"/>
    <s v="Catch-up"/>
    <s v="NaN"/>
    <s v="NaN"/>
    <s v="NaN"/>
    <s v="NaN"/>
    <s v="NaN"/>
    <d v="2025-06-16T21:42:06"/>
    <x v="15"/>
  </r>
  <r>
    <x v="761"/>
    <x v="0"/>
    <n v="3610"/>
    <x v="1023"/>
    <x v="885"/>
    <n v="173"/>
    <n v="173"/>
    <n v="64"/>
    <n v="109"/>
    <n v="18"/>
    <n v="155"/>
    <n v="131"/>
    <n v="24"/>
    <n v="3.4000000000000002E-2"/>
    <n v="4.9000000000000002E-2"/>
    <n v="1.2E-2"/>
    <n v="6.9000000000000006E-2"/>
    <n v="7.0999999999999994E-2"/>
    <n v="7.2999999999999995E-2"/>
    <n v="0.97199999999999998"/>
    <n v="0.41"/>
    <n v="0.85499999999999998"/>
    <n v="347.82600000000002"/>
    <s v="Scale-up"/>
    <n v="14.493"/>
    <n v="0.91200000000000003"/>
    <n v="0.89900000000000002"/>
    <n v="0.91100000000000003"/>
    <n v="0.97099999999999997"/>
    <d v="2025-06-17T02:15:48"/>
    <x v="2"/>
  </r>
  <r>
    <x v="189"/>
    <x v="1"/>
    <n v="78"/>
    <x v="1024"/>
    <x v="203"/>
    <s v=" "/>
    <s v=" "/>
    <n v="1"/>
    <n v="3"/>
    <n v="4"/>
    <s v="N/A"/>
    <n v="1"/>
    <n v="-1"/>
    <s v="NaN"/>
    <n v="0.02"/>
    <n v="3.2000000000000001E-2"/>
    <s v="NaN"/>
    <n v="-1.2E-2"/>
    <n v="0"/>
    <s v="NaN"/>
    <s v="NaN"/>
    <s v="NaN"/>
    <s v="NaN"/>
    <s v="Catch-up"/>
    <s v="NaN"/>
    <s v="NaN"/>
    <n v="0.80700000000000005"/>
    <n v="0.92500000000000004"/>
    <s v="NaN"/>
    <d v="2025-06-16T21:42:25"/>
    <x v="15"/>
  </r>
  <r>
    <x v="677"/>
    <x v="0"/>
    <n v="3283"/>
    <x v="1025"/>
    <x v="886"/>
    <n v="1653"/>
    <n v="1653"/>
    <n v="852"/>
    <n v="801"/>
    <n v="272"/>
    <n v="1381"/>
    <n v="1301"/>
    <n v="80"/>
    <n v="0.26700000000000002"/>
    <n v="0.24199999999999999"/>
    <n v="8.8999999999999996E-2"/>
    <n v="0.40799999999999997"/>
    <n v="0.42"/>
    <n v="0.42"/>
    <n v="0.97099999999999997"/>
    <n v="0.52500000000000002"/>
    <n v="0.82499999999999996"/>
    <n v="196.078"/>
    <s v="Scale-up"/>
    <n v="2.4510000000000001"/>
    <n v="0.98599999999999999"/>
    <n v="0.99"/>
    <n v="0.996"/>
    <n v="0.99199999999999999"/>
    <d v="2025-06-16T22:22:53"/>
    <x v="3"/>
  </r>
  <r>
    <x v="732"/>
    <x v="1"/>
    <n v="97"/>
    <x v="1026"/>
    <x v="851"/>
    <s v=" "/>
    <s v=" "/>
    <n v="1"/>
    <n v="7"/>
    <n v="4"/>
    <s v="N/A"/>
    <n v="8"/>
    <n v="-6"/>
    <s v="NaN"/>
    <n v="0.14699999999999999"/>
    <n v="4.1000000000000002E-2"/>
    <n v="0.20100000000000001"/>
    <s v="0.10599999999999998"/>
    <n v="1.6E-2"/>
    <s v="NaN"/>
    <s v="NaN"/>
    <s v="NaN"/>
    <s v="NaN"/>
    <s v="Start-up"/>
    <n v="4.9749999999999996"/>
    <s v="NaN"/>
    <n v="0.96299999999999997"/>
    <n v="0.89100000000000001"/>
    <n v="0.79900000000000004"/>
    <d v="2025-06-16T21:42:45"/>
    <x v="15"/>
  </r>
  <r>
    <x v="34"/>
    <x v="1"/>
    <n v="88"/>
    <x v="1027"/>
    <x v="887"/>
    <s v=" "/>
    <s v=" "/>
    <n v="2"/>
    <n v="3"/>
    <n v="1"/>
    <s v="N/A"/>
    <n v="1"/>
    <n v="3"/>
    <n v="0.05"/>
    <n v="2.1000000000000001E-2"/>
    <s v="NaN"/>
    <s v="NaN"/>
    <n v="7.0999999999999994E-2"/>
    <n v="3.5000000000000003E-2"/>
    <s v="NaN"/>
    <s v="NaN"/>
    <s v="NaN"/>
    <s v="NaN"/>
    <s v="Scale-up"/>
    <s v="NaN"/>
    <n v="1"/>
    <n v="0.91500000000000004"/>
    <s v="NaN"/>
    <s v="NaN"/>
    <d v="2025-06-16T21:43:04"/>
    <x v="15"/>
  </r>
  <r>
    <x v="575"/>
    <x v="1"/>
    <n v="65"/>
    <x v="1028"/>
    <x v="663"/>
    <s v=" "/>
    <s v=" "/>
    <n v="1"/>
    <n v="1"/>
    <n v="4"/>
    <s v="N/A"/>
    <n v="2"/>
    <n v="-6"/>
    <s v="NaN"/>
    <s v="NaN"/>
    <n v="5.8000000000000003E-2"/>
    <n v="4.2999999999999997E-2"/>
    <n v="0"/>
    <n v="-6.2E-2"/>
    <s v="NaN"/>
    <s v="NaN"/>
    <s v="NaN"/>
    <s v="NaN"/>
    <s v="Plan-up"/>
    <n v="23.256"/>
    <s v="NaN"/>
    <s v="NaN"/>
    <n v="0.875"/>
    <n v="1"/>
    <d v="2025-06-16T21:43:24"/>
    <x v="15"/>
  </r>
  <r>
    <x v="762"/>
    <x v="0"/>
    <n v="873"/>
    <x v="1029"/>
    <x v="888"/>
    <n v="611"/>
    <n v="611"/>
    <n v="547"/>
    <n v="64"/>
    <n v="0"/>
    <n v="611"/>
    <n v="295"/>
    <n v="316"/>
    <n v="0.86399999999999999"/>
    <n v="0.13600000000000001"/>
    <n v="0"/>
    <n v="0.97099999999999997"/>
    <n v="1"/>
    <n v="0.98599999999999999"/>
    <n v="0.97099999999999997"/>
    <n v="0.86399999999999999"/>
    <n v="1"/>
    <n v="325.43799999999999"/>
    <s v="Scale-up"/>
    <n v="1.03"/>
    <n v="0.88600000000000001"/>
    <n v="0.91600000000000004"/>
    <n v="0"/>
    <n v="0.97799999999999998"/>
    <d v="2025-06-17T06:09:01"/>
    <x v="10"/>
  </r>
  <r>
    <x v="763"/>
    <x v="1"/>
    <n v="90"/>
    <x v="1030"/>
    <x v="889"/>
    <s v=" "/>
    <s v=" "/>
    <n v="22"/>
    <n v="56"/>
    <n v="13"/>
    <s v="N/A"/>
    <n v="42"/>
    <n v="24"/>
    <n v="0.40600000000000003"/>
    <n v="0.99299999999999999"/>
    <n v="0.27400000000000002"/>
    <n v="0.61399999999999999"/>
    <n v="1.125"/>
    <n v="1.0920000000000001"/>
    <n v="0.54600000000000004"/>
    <n v="0.28999999999999998"/>
    <n v="0.80400000000000005"/>
    <n v="57.003"/>
    <s v="Scale-up"/>
    <n v="1.629"/>
    <n v="0.82499999999999996"/>
    <n v="0.85799999999999998"/>
    <n v="0.65900000000000003"/>
    <n v="0.76800000000000002"/>
    <d v="2025-06-16T21:43:48"/>
    <x v="15"/>
  </r>
  <r>
    <x v="764"/>
    <x v="0"/>
    <n v="972"/>
    <x v="1031"/>
    <x v="890"/>
    <n v="64"/>
    <n v="64"/>
    <n v="41"/>
    <n v="23"/>
    <n v="15"/>
    <n v="49"/>
    <n v="37"/>
    <n v="12"/>
    <n v="5.8000000000000003E-2"/>
    <n v="3.5999999999999997E-2"/>
    <n v="2.5000000000000001E-2"/>
    <n v="6.7000000000000004E-2"/>
    <n v="6.9000000000000006E-2"/>
    <n v="7.2999999999999995E-2"/>
    <n v="0.97099999999999997"/>
    <n v="0.61699999999999999"/>
    <n v="0.73399999999999999"/>
    <n v="179.10400000000001"/>
    <s v="Scale-up"/>
    <n v="14.925000000000001"/>
    <n v="0.86299999999999999"/>
    <n v="0.98899999999999999"/>
    <n v="0.53100000000000003"/>
    <n v="0.93500000000000005"/>
    <d v="2025-06-17T04:21:32"/>
    <x v="7"/>
  </r>
  <r>
    <x v="765"/>
    <x v="1"/>
    <n v="79"/>
    <x v="1032"/>
    <x v="891"/>
    <s v=" "/>
    <s v=" "/>
    <n v="3"/>
    <n v="7"/>
    <n v="3"/>
    <s v="N/A"/>
    <n v="14"/>
    <n v="-6"/>
    <n v="2.3E-2"/>
    <n v="4.5999999999999999E-2"/>
    <n v="0.02"/>
    <n v="9.1999999999999998E-2"/>
    <n v="4.9000000000000002E-2"/>
    <n v="3.5999999999999997E-2"/>
    <n v="1.8779999999999999"/>
    <n v="0.33300000000000002"/>
    <n v="0.71"/>
    <n v="0"/>
    <s v="Plan-up"/>
    <n v="10.87"/>
    <n v="0.75"/>
    <n v="0.64700000000000002"/>
    <n v="0.76"/>
    <n v="0.76"/>
    <d v="2025-06-16T21:44:12"/>
    <x v="15"/>
  </r>
  <r>
    <x v="766"/>
    <x v="0"/>
    <n v="2880"/>
    <x v="1033"/>
    <x v="892"/>
    <n v="141"/>
    <n v="141"/>
    <n v="45"/>
    <n v="96"/>
    <n v="42"/>
    <n v="99"/>
    <n v="91"/>
    <n v="8"/>
    <n v="1.4E-2"/>
    <n v="3.5000000000000003E-2"/>
    <n v="1.4999999999999999E-2"/>
    <n v="3.3000000000000002E-2"/>
    <n v="3.4000000000000002E-2"/>
    <n v="3.3000000000000002E-2"/>
    <n v="0.97099999999999997"/>
    <n v="0.28599999999999998"/>
    <n v="0.69399999999999995"/>
    <n v="242.42400000000001"/>
    <s v="Scale-up"/>
    <n v="30.303000000000001"/>
    <n v="0.71399999999999997"/>
    <n v="0.82399999999999995"/>
    <n v="0.83699999999999997"/>
    <n v="0.95799999999999996"/>
    <d v="2025-06-17T03:43:13"/>
    <x v="2"/>
  </r>
  <r>
    <x v="767"/>
    <x v="1"/>
    <n v="98"/>
    <x v="1034"/>
    <x v="893"/>
    <s v=" "/>
    <s v=" "/>
    <n v="50"/>
    <n v="26"/>
    <n v="3"/>
    <s v="N/A"/>
    <n v="37"/>
    <n v="35"/>
    <n v="0.82199999999999995"/>
    <n v="0.22800000000000001"/>
    <n v="2.5999999999999999E-2"/>
    <n v="0.38800000000000001"/>
    <n v="1.024"/>
    <n v="0.88600000000000001"/>
    <n v="0.379"/>
    <n v="0.78300000000000003"/>
    <n v="0.97499999999999998"/>
    <n v="329.89699999999999"/>
    <s v="Scale-up"/>
    <n v="2.577"/>
    <n v="0.90100000000000002"/>
    <n v="0.87"/>
    <n v="0.998"/>
    <n v="0.92300000000000004"/>
    <d v="2025-06-16T21:44:35"/>
    <x v="15"/>
  </r>
  <r>
    <x v="768"/>
    <x v="1"/>
    <n v="87"/>
    <x v="1035"/>
    <x v="894"/>
    <s v=" "/>
    <s v=" "/>
    <n v="2"/>
    <n v="1"/>
    <n v="1"/>
    <s v="N/A"/>
    <n v="4"/>
    <n v="0"/>
    <n v="2.9000000000000001E-2"/>
    <s v="NaN"/>
    <s v="NaN"/>
    <n v="2.5999999999999999E-2"/>
    <n v="0"/>
    <n v="3.1E-2"/>
    <s v="NaN"/>
    <s v="NaN"/>
    <s v="NaN"/>
    <s v="NaN"/>
    <s v="Scale-up"/>
    <n v="38.462000000000003"/>
    <n v="1"/>
    <s v="NaN"/>
    <s v="NaN"/>
    <n v="0.66800000000000004"/>
    <d v="2025-06-16T21:44:54"/>
    <x v="15"/>
  </r>
  <r>
    <x v="769"/>
    <x v="1"/>
    <n v="0"/>
    <x v="1036"/>
    <x v="895"/>
    <s v=" "/>
    <s v=" "/>
    <n v="1"/>
    <n v="1"/>
    <n v="1"/>
    <s v="N/A"/>
    <n v="1"/>
    <n v="0"/>
    <s v="NaN"/>
    <s v="NaN"/>
    <s v="NaN"/>
    <s v="NaN"/>
    <n v="0"/>
    <s v="NaN"/>
    <s v="NaN"/>
    <s v="NaN"/>
    <s v="NaN"/>
    <s v="NaN"/>
    <s v="Scale-up"/>
    <s v="NaN"/>
    <s v="NaN"/>
    <s v="NaN"/>
    <s v="NaN"/>
    <s v="NaN"/>
    <d v="2025-06-16T21:45:12"/>
    <x v="15"/>
  </r>
  <r>
    <x v="770"/>
    <x v="0"/>
    <n v="1148"/>
    <x v="1037"/>
    <x v="896"/>
    <n v="1725"/>
    <n v="1725"/>
    <n v="949"/>
    <n v="776"/>
    <n v="2"/>
    <n v="1723"/>
    <n v="1552"/>
    <n v="171"/>
    <n v="1.302"/>
    <n v="0.94299999999999995"/>
    <n v="0.33300000000000002"/>
    <n v="1.8540000000000001"/>
    <n v="1.9119999999999999"/>
    <n v="2.234"/>
    <n v="0.97"/>
    <n v="0.57999999999999996"/>
    <n v="0.85199999999999998"/>
    <n v="92.233000000000004"/>
    <s v="Scale-up"/>
    <n v="0.53900000000000003"/>
    <n v="0.96799999999999997"/>
    <n v="0.97799999999999998"/>
    <n v="1"/>
    <n v="0.94899999999999995"/>
    <d v="2025-06-17T03:42:54"/>
    <x v="2"/>
  </r>
  <r>
    <x v="771"/>
    <x v="1"/>
    <n v="99"/>
    <x v="1038"/>
    <x v="897"/>
    <s v=" "/>
    <s v=" "/>
    <n v="1"/>
    <n v="2"/>
    <n v="1"/>
    <s v="N/A"/>
    <n v="1"/>
    <n v="1"/>
    <s v="NaN"/>
    <n v="0.01"/>
    <s v="NaN"/>
    <s v="NaN"/>
    <n v="0"/>
    <n v="0.01"/>
    <s v="NaN"/>
    <s v="NaN"/>
    <s v="NaN"/>
    <s v="NaN"/>
    <s v="Scale-up"/>
    <s v="NaN"/>
    <s v="NaN"/>
    <n v="1"/>
    <s v="NaN"/>
    <s v="NaN"/>
    <d v="2025-06-16T21:45:29"/>
    <x v="15"/>
  </r>
  <r>
    <x v="422"/>
    <x v="0"/>
    <n v="6402"/>
    <x v="1039"/>
    <x v="898"/>
    <n v="5891"/>
    <n v="5891"/>
    <n v="352"/>
    <n v="5539"/>
    <n v="1031"/>
    <n v="4860"/>
    <n v="4173"/>
    <n v="687"/>
    <n v="8.2000000000000003E-2"/>
    <n v="1.254"/>
    <n v="0.19400000000000001"/>
    <n v="1.1080000000000001"/>
    <n v="1.1419999999999999"/>
    <n v="1.026"/>
    <n v="0.97"/>
    <n v="6.0999999999999999E-2"/>
    <n v="0.85499999999999998"/>
    <n v="620.03599999999994"/>
    <s v="Scale-up"/>
    <n v="0.90300000000000002"/>
    <n v="0.66300000000000003"/>
    <n v="0.72899999999999998"/>
    <n v="0.89400000000000002"/>
    <n v="0.70399999999999996"/>
    <d v="2025-06-17T04:03:40"/>
    <x v="2"/>
  </r>
  <r>
    <x v="772"/>
    <x v="1"/>
    <n v="31"/>
    <x v="1040"/>
    <x v="899"/>
    <s v=" "/>
    <s v=" "/>
    <n v="2"/>
    <n v="3"/>
    <n v="1"/>
    <s v="N/A"/>
    <n v="5"/>
    <n v="-1"/>
    <n v="0.33300000000000002"/>
    <n v="6.5000000000000002E-2"/>
    <s v="NaN"/>
    <n v="0.107"/>
    <n v="0.39800000000000002"/>
    <n v="0.11"/>
    <s v="NaN"/>
    <s v="NaN"/>
    <s v="NaN"/>
    <s v="NaN"/>
    <s v="Scale-up"/>
    <n v="9.3460000000000001"/>
    <n v="1"/>
    <n v="0.78100000000000003"/>
    <s v="NaN"/>
    <n v="0.747"/>
    <d v="2025-06-16T21:45:48"/>
    <x v="15"/>
  </r>
  <r>
    <x v="638"/>
    <x v="0"/>
    <n v="2720"/>
    <x v="1041"/>
    <x v="737"/>
    <n v="221"/>
    <n v="221"/>
    <n v="24"/>
    <n v="197"/>
    <n v="53"/>
    <n v="168"/>
    <n v="146"/>
    <n v="22"/>
    <n v="8.9999999999999993E-3"/>
    <n v="8.5999999999999993E-2"/>
    <n v="0.03"/>
    <n v="6.3E-2"/>
    <n v="6.5000000000000002E-2"/>
    <n v="7.0000000000000007E-2"/>
    <n v="0.96899999999999997"/>
    <n v="9.5000000000000001E-2"/>
    <n v="0.68400000000000005"/>
    <n v="349.20600000000002"/>
    <s v="Scale-up"/>
    <n v="15.872999999999999"/>
    <n v="0.97699999999999998"/>
    <n v="0.95899999999999996"/>
    <n v="0.92900000000000005"/>
    <n v="0.97099999999999997"/>
    <d v="2025-06-16T21:06:36"/>
    <x v="0"/>
  </r>
  <r>
    <x v="773"/>
    <x v="1"/>
    <n v="86"/>
    <x v="1042"/>
    <x v="900"/>
    <s v=" "/>
    <s v=" "/>
    <n v="8"/>
    <n v="8"/>
    <n v="1"/>
    <s v="N/A"/>
    <n v="8"/>
    <n v="6"/>
    <n v="7.1999999999999995E-2"/>
    <n v="8.5999999999999993E-2"/>
    <s v="NaN"/>
    <n v="8.3000000000000004E-2"/>
    <s v="0.15799999999999997"/>
    <n v="0.13300000000000001"/>
    <s v="NaN"/>
    <s v="NaN"/>
    <s v="NaN"/>
    <s v="NaN"/>
    <s v="Scale-up"/>
    <n v="12.048"/>
    <n v="0.89500000000000002"/>
    <n v="0.57699999999999996"/>
    <s v="NaN"/>
    <n v="0.83"/>
    <d v="2025-06-16T21:46:11"/>
    <x v="15"/>
  </r>
  <r>
    <x v="693"/>
    <x v="0"/>
    <n v="4644"/>
    <x v="1043"/>
    <x v="901"/>
    <n v="3899"/>
    <n v="3899"/>
    <n v="1184"/>
    <n v="2715"/>
    <n v="1190"/>
    <n v="2709"/>
    <n v="2489"/>
    <n v="220"/>
    <n v="0.309"/>
    <n v="0.61499999999999999"/>
    <n v="0.314"/>
    <n v="0.59099999999999997"/>
    <n v="0.61"/>
    <n v="0.61099999999999999"/>
    <n v="0.96899999999999997"/>
    <n v="0.33400000000000002"/>
    <n v="0.66"/>
    <n v="372.25"/>
    <s v="Scale-up"/>
    <n v="1.6919999999999999"/>
    <n v="0.97799999999999998"/>
    <d v="1899-12-30T23:54:14"/>
    <n v="0.99299999999999999"/>
    <n v="0.98199999999999998"/>
    <d v="2025-06-17T05:25:13"/>
    <x v="6"/>
  </r>
  <r>
    <x v="209"/>
    <x v="1"/>
    <n v="0"/>
    <x v="1044"/>
    <x v="226"/>
    <s v=" "/>
    <s v=" "/>
    <n v="1"/>
    <n v="1"/>
    <n v="1"/>
    <s v="N/A"/>
    <n v="4"/>
    <n v="-3"/>
    <s v="NaN"/>
    <s v="NaN"/>
    <s v="NaN"/>
    <s v="NaN"/>
    <n v="0"/>
    <s v="NaN"/>
    <s v="NaN"/>
    <s v="NaN"/>
    <s v="NaN"/>
    <s v="NaN"/>
    <s v="Catch-up"/>
    <s v="NaN"/>
    <s v="NaN"/>
    <s v="NaN"/>
    <s v="NaN"/>
    <s v="NaN"/>
    <d v="2025-06-16T21:46:29"/>
    <x v="15"/>
  </r>
  <r>
    <x v="186"/>
    <x v="0"/>
    <n v="4773"/>
    <x v="1045"/>
    <x v="902"/>
    <n v="1363"/>
    <n v="1363"/>
    <n v="257"/>
    <n v="1106"/>
    <n v="99"/>
    <n v="1264"/>
    <n v="1233"/>
    <n v="31"/>
    <n v="4.7E-2"/>
    <n v="0.26500000000000001"/>
    <n v="2.3E-2"/>
    <n v="0.28000000000000003"/>
    <n v="0.28899999999999998"/>
    <n v="0.27900000000000003"/>
    <n v="0.96899999999999997"/>
    <n v="0.151"/>
    <n v="0.92600000000000005"/>
    <n v="110.714"/>
    <s v="Scale-up"/>
    <n v="3.5710000000000002"/>
    <n v="0.95299999999999996"/>
    <n v="0.89900000000000002"/>
    <n v="0.91700000000000004"/>
    <n v="0.92200000000000004"/>
    <d v="2025-06-17T02:07:31"/>
    <x v="2"/>
  </r>
  <r>
    <x v="511"/>
    <x v="1"/>
    <n v="99"/>
    <x v="1046"/>
    <x v="903"/>
    <s v=" "/>
    <s v=" "/>
    <n v="15"/>
    <n v="28"/>
    <n v="1"/>
    <s v="N/A"/>
    <n v="17"/>
    <n v="24"/>
    <n v="0.223"/>
    <n v="0.26100000000000001"/>
    <s v="NaN"/>
    <n v="0.379"/>
    <n v="0.48399999999999999"/>
    <n v="0.432"/>
    <s v="NaN"/>
    <s v="NaN"/>
    <s v="NaN"/>
    <s v="NaN"/>
    <s v="Scale-up"/>
    <n v="2.6389999999999998"/>
    <n v="0.93799999999999994"/>
    <n v="0.97"/>
    <s v="NaN"/>
    <n v="0.63800000000000001"/>
    <d v="2025-06-16T21:46:51"/>
    <x v="3"/>
  </r>
  <r>
    <x v="87"/>
    <x v="0"/>
    <n v="6401"/>
    <x v="1047"/>
    <x v="904"/>
    <n v="982"/>
    <n v="982"/>
    <n v="266"/>
    <n v="716"/>
    <n v="125"/>
    <n v="857"/>
    <n v="838"/>
    <n v="19"/>
    <n v="7.1999999999999995E-2"/>
    <n v="0.152"/>
    <n v="0.03"/>
    <n v="0.188"/>
    <n v="0.19400000000000001"/>
    <n v="0.191"/>
    <n v="0.96899999999999997"/>
    <n v="0.32100000000000001"/>
    <n v="0.86599999999999999"/>
    <n v="101.06399999999999"/>
    <s v="Scale-up"/>
    <n v="5.319"/>
    <n v="0.93300000000000005"/>
    <n v="0.92100000000000004"/>
    <n v="0.92800000000000005"/>
    <n v="0.91500000000000004"/>
    <d v="2025-06-17T02:55:51"/>
    <x v="2"/>
  </r>
  <r>
    <x v="774"/>
    <x v="1"/>
    <n v="99"/>
    <x v="1048"/>
    <x v="905"/>
    <s v=" "/>
    <s v=" "/>
    <n v="231"/>
    <n v="337"/>
    <n v="116"/>
    <s v="N/A"/>
    <n v="420"/>
    <n v="31"/>
    <n v="2.6429999999999998"/>
    <n v="4.1230000000000002"/>
    <n v="1.2929999999999999"/>
    <n v="5.2430000000000003"/>
    <n v="5.4729999999999999"/>
    <n v="5.5069999999999997"/>
    <n v="0.95799999999999996"/>
    <n v="0.39100000000000001"/>
    <n v="0.80900000000000005"/>
    <n v="233.45400000000001"/>
    <s v="Scale-up"/>
    <n v="0.191"/>
    <n v="0.99199999999999999"/>
    <n v="0.97499999999999998"/>
    <n v="0.98199999999999998"/>
    <n v="0.97699999999999998"/>
    <d v="2025-06-16T21:47:24"/>
    <x v="3"/>
  </r>
  <r>
    <x v="14"/>
    <x v="0"/>
    <n v="1639"/>
    <x v="1049"/>
    <x v="14"/>
    <n v="406"/>
    <n v="406"/>
    <n v="63"/>
    <n v="343"/>
    <n v="39"/>
    <n v="367"/>
    <n v="306"/>
    <n v="61"/>
    <n v="0.03"/>
    <n v="0.17799999999999999"/>
    <n v="2.1999999999999999E-2"/>
    <n v="0.18"/>
    <n v="0.186"/>
    <n v="0.184"/>
    <n v="0.96799999999999997"/>
    <n v="0.14399999999999999"/>
    <n v="0.89400000000000002"/>
    <n v="338.88900000000001"/>
    <s v="Scale-up"/>
    <n v="5.556"/>
    <n v="0.626"/>
    <n v="0.73199999999999998"/>
    <n v="0.63500000000000001"/>
    <n v="0.66500000000000004"/>
    <d v="2025-06-16T18:11:20"/>
    <x v="1"/>
  </r>
  <r>
    <x v="775"/>
    <x v="1"/>
    <n v="95"/>
    <x v="1050"/>
    <x v="906"/>
    <s v=" "/>
    <s v=" "/>
    <n v="5"/>
    <n v="8"/>
    <n v="1"/>
    <s v="N/A"/>
    <n v="10"/>
    <n v="2"/>
    <n v="7.2999999999999995E-2"/>
    <n v="6.7000000000000004E-2"/>
    <s v="NaN"/>
    <n v="0.11899999999999999"/>
    <n v="0.14000000000000001"/>
    <n v="0.129"/>
    <s v="NaN"/>
    <s v="NaN"/>
    <s v="NaN"/>
    <s v="NaN"/>
    <s v="Scale-up"/>
    <n v="8.4030000000000005"/>
    <n v="0.88300000000000001"/>
    <n v="0.98199999999999998"/>
    <s v="NaN"/>
    <n v="0.84299999999999997"/>
    <d v="2025-06-16T21:47:46"/>
    <x v="3"/>
  </r>
  <r>
    <x v="416"/>
    <x v="0"/>
    <n v="232"/>
    <x v="1051"/>
    <x v="471"/>
    <n v="242"/>
    <n v="242"/>
    <n v="55"/>
    <n v="187"/>
    <n v="20"/>
    <n v="222"/>
    <n v="193"/>
    <n v="29"/>
    <n v="0.378"/>
    <n v="1.117"/>
    <n v="0.26300000000000001"/>
    <n v="1.1919999999999999"/>
    <n v="1.232"/>
    <n v="1.337"/>
    <n v="0.96799999999999997"/>
    <n v="0.253"/>
    <n v="0.82399999999999995"/>
    <n v="24.329000000000001"/>
    <s v="Start-up"/>
    <n v="0.83899999999999997"/>
    <n v="0.93799999999999994"/>
    <n v="0.93400000000000005"/>
    <n v="0.83899999999999997"/>
    <n v="0.95099999999999996"/>
    <d v="2025-06-16T19:50:09"/>
    <x v="1"/>
  </r>
  <r>
    <x v="658"/>
    <x v="1"/>
    <n v="99"/>
    <x v="1052"/>
    <x v="764"/>
    <s v=" "/>
    <s v=" "/>
    <n v="45"/>
    <n v="82"/>
    <n v="226"/>
    <s v="N/A"/>
    <n v="121"/>
    <n v="-219"/>
    <n v="0.42099999999999999"/>
    <n v="0.79"/>
    <n v="1.802"/>
    <n v="1.06"/>
    <n v="-0.59099999999999997"/>
    <n v="-0.49"/>
    <n v="-1.794"/>
    <n v="0.34799999999999998"/>
    <n v="-0.48799999999999999"/>
    <n v="0"/>
    <s v="Start-up"/>
    <n v="0.94299999999999995"/>
    <n v="0.95799999999999996"/>
    <n v="0.84299999999999997"/>
    <n v="0.52700000000000002"/>
    <n v="0.97099999999999997"/>
    <d v="2025-06-16T21:48:11"/>
    <x v="3"/>
  </r>
  <r>
    <x v="467"/>
    <x v="0"/>
    <n v="2687"/>
    <x v="1053"/>
    <x v="533"/>
    <n v="5250"/>
    <n v="5250"/>
    <n v="18"/>
    <n v="5232"/>
    <n v="25"/>
    <n v="5225"/>
    <n v="4999"/>
    <n v="226"/>
    <n v="6.0000000000000001E-3"/>
    <n v="2.3220000000000001"/>
    <n v="1.4999999999999999E-2"/>
    <n v="2.238"/>
    <n v="2.3130000000000002"/>
    <n v="2.3180000000000001"/>
    <n v="0.96799999999999997"/>
    <n v="3.0000000000000001E-3"/>
    <n v="0.99399999999999999"/>
    <n v="100.983"/>
    <s v="Scale-up"/>
    <n v="0.44700000000000001"/>
    <n v="0.89500000000000002"/>
    <n v="0.93799999999999994"/>
    <n v="0.81599999999999995"/>
    <n v="0.94299999999999995"/>
    <d v="2025-06-16T20:23:19"/>
    <x v="0"/>
  </r>
  <r>
    <x v="56"/>
    <x v="1"/>
    <n v="35"/>
    <x v="1054"/>
    <x v="91"/>
    <s v=" "/>
    <s v=" "/>
    <n v="1"/>
    <n v="1"/>
    <n v="2"/>
    <s v="N/A"/>
    <n v="1"/>
    <n v="0"/>
    <s v="NaN"/>
    <s v="NaN"/>
    <n v="2.8000000000000001E-2"/>
    <s v="NaN"/>
    <n v="0"/>
    <n v="1.4E-2"/>
    <s v="NaN"/>
    <s v="NaN"/>
    <s v="NaN"/>
    <s v="NaN"/>
    <s v="Catch-up"/>
    <s v="NaN"/>
    <s v="NaN"/>
    <s v="NaN"/>
    <n v="1"/>
    <s v="NaN"/>
    <d v="2025-06-16T21:48:30"/>
    <x v="3"/>
  </r>
  <r>
    <x v="733"/>
    <x v="0"/>
    <n v="2722"/>
    <x v="1055"/>
    <x v="852"/>
    <n v="763"/>
    <n v="763"/>
    <n v="111"/>
    <n v="652"/>
    <n v="128"/>
    <n v="635"/>
    <n v="611"/>
    <n v="24"/>
    <n v="4.1000000000000002E-2"/>
    <n v="0.26400000000000001"/>
    <n v="5.5E-2"/>
    <n v="0.24199999999999999"/>
    <n v="0.25"/>
    <n v="0.24"/>
    <n v="0.96799999999999997"/>
    <n v="0.13400000000000001"/>
    <n v="0.82"/>
    <n v="99.174000000000007"/>
    <s v="Scale-up"/>
    <n v="4.1319999999999997"/>
    <n v="0.79700000000000004"/>
    <n v="0.996"/>
    <n v="0.98399999999999999"/>
    <n v="0.98899999999999999"/>
    <d v="2025-06-16T21:32:39"/>
    <x v="0"/>
  </r>
  <r>
    <x v="563"/>
    <x v="1"/>
    <n v="98"/>
    <x v="1056"/>
    <x v="649"/>
    <s v=" "/>
    <s v=" "/>
    <n v="26"/>
    <n v="12"/>
    <n v="3"/>
    <s v="N/A"/>
    <n v="29"/>
    <n v="5"/>
    <n v="0.308"/>
    <n v="9.9000000000000005E-2"/>
    <n v="0.23100000000000001"/>
    <n v="0.29199999999999998"/>
    <s v="0.17600000000000002"/>
    <n v="0.36899999999999999"/>
    <n v="1.659"/>
    <n v="0.75700000000000001"/>
    <n v="0.432"/>
    <n v="109.589"/>
    <s v="Catch-up"/>
    <n v="3.4249999999999998"/>
    <n v="0.95599999999999996"/>
    <n v="0.95"/>
    <n v="0.92300000000000004"/>
    <n v="0.93500000000000005"/>
    <d v="2025-06-16T21:48:54"/>
    <x v="3"/>
  </r>
  <r>
    <x v="776"/>
    <x v="0"/>
    <n v="2335"/>
    <x v="1057"/>
    <x v="907"/>
    <n v="656"/>
    <n v="656"/>
    <n v="379"/>
    <n v="277"/>
    <n v="75"/>
    <n v="581"/>
    <n v="557"/>
    <n v="24"/>
    <n v="0.189"/>
    <n v="0.13100000000000001"/>
    <n v="3.6999999999999998E-2"/>
    <n v="0.27400000000000002"/>
    <n v="0.28299999999999997"/>
    <n v="0.27400000000000002"/>
    <n v="0.96799999999999997"/>
    <n v="0.59099999999999997"/>
    <n v="0.88400000000000001"/>
    <n v="87.590999999999994"/>
    <s v="Scale-up"/>
    <n v="3.65"/>
    <n v="0.98699999999999999"/>
    <n v="0.98499999999999999"/>
    <n v="0.91500000000000004"/>
    <n v="0.99399999999999999"/>
    <d v="2025-06-16T22:15:43"/>
    <x v="3"/>
  </r>
  <r>
    <x v="777"/>
    <x v="1"/>
    <n v="99"/>
    <x v="1058"/>
    <x v="908"/>
    <s v=" "/>
    <s v=" "/>
    <n v="1"/>
    <n v="3"/>
    <n v="1"/>
    <s v="N/A"/>
    <n v="7"/>
    <n v="-4"/>
    <s v="NaN"/>
    <n v="3.9E-2"/>
    <s v="NaN"/>
    <n v="0.06"/>
    <n v="0"/>
    <n v="1.9E-2"/>
    <s v="NaN"/>
    <s v="NaN"/>
    <s v="NaN"/>
    <s v="NaN"/>
    <s v="Scale-up"/>
    <n v="16.667000000000002"/>
    <s v="NaN"/>
    <n v="0.96099999999999997"/>
    <s v="NaN"/>
    <n v="0.85499999999999998"/>
    <d v="2025-06-16T21:49:13"/>
    <x v="3"/>
  </r>
  <r>
    <x v="778"/>
    <x v="0"/>
    <n v="1260"/>
    <x v="1059"/>
    <x v="909"/>
    <n v="127"/>
    <n v="127"/>
    <n v="73"/>
    <n v="54"/>
    <n v="11"/>
    <n v="116"/>
    <n v="111"/>
    <n v="5"/>
    <n v="6.0999999999999999E-2"/>
    <n v="0.04"/>
    <n v="8.0000000000000002E-3"/>
    <n v="0.09"/>
    <n v="9.2999999999999999E-2"/>
    <n v="0.09"/>
    <n v="0.96799999999999997"/>
    <n v="0.60399999999999998"/>
    <n v="0.92100000000000004"/>
    <n v="55.555999999999997"/>
    <s v="Scale-up"/>
    <n v="11.111000000000001"/>
    <n v="0.74099999999999999"/>
    <n v="0.80400000000000005"/>
    <n v="0.91"/>
    <n v="0.78500000000000003"/>
    <d v="2025-06-16T22:23:16"/>
    <x v="3"/>
  </r>
  <r>
    <x v="779"/>
    <x v="1"/>
    <n v="99"/>
    <x v="468"/>
    <x v="910"/>
    <s v=" "/>
    <s v=" "/>
    <n v="45"/>
    <n v="31"/>
    <n v="25"/>
    <s v="N/A"/>
    <n v="60"/>
    <n v="-10"/>
    <n v="0.39500000000000002"/>
    <n v="0.32500000000000001"/>
    <n v="0.33400000000000002"/>
    <n v="0.78300000000000003"/>
    <s v="0.38599999999999995"/>
    <n v="0.4"/>
    <n v="2.028"/>
    <n v="0.54900000000000004"/>
    <n v="0.53600000000000003"/>
    <n v="195.40199999999999"/>
    <s v="Catch-up"/>
    <n v="1.2769999999999999"/>
    <n v="0.84099999999999997"/>
    <n v="0.97499999999999998"/>
    <n v="0.91"/>
    <n v="0.96899999999999997"/>
    <d v="2025-06-16T21:49:38"/>
    <x v="3"/>
  </r>
  <r>
    <x v="88"/>
    <x v="1"/>
    <n v="68"/>
    <x v="1060"/>
    <x v="93"/>
    <s v=" "/>
    <s v=" "/>
    <n v="6"/>
    <n v="1"/>
    <n v="1"/>
    <s v="N/A"/>
    <n v="6"/>
    <n v="-1"/>
    <n v="4.3999999999999997E-2"/>
    <n v="0"/>
    <s v="NaN"/>
    <n v="4.2999999999999997E-2"/>
    <n v="4.3999999999999997E-2"/>
    <n v="4.3999999999999997E-2"/>
    <s v="NaN"/>
    <s v="NaN"/>
    <s v="NaN"/>
    <s v="NaN"/>
    <s v="Catch-up"/>
    <n v="23.256"/>
    <n v="0.69299999999999995"/>
    <n v="0"/>
    <s v="NaN"/>
    <n v="0.68600000000000005"/>
    <d v="2025-06-16T21:49:57"/>
    <x v="3"/>
  </r>
  <r>
    <x v="780"/>
    <x v="1"/>
    <n v="99"/>
    <x v="1061"/>
    <x v="911"/>
    <s v=" "/>
    <s v=" "/>
    <n v="32"/>
    <n v="54"/>
    <n v="14"/>
    <s v="N/A"/>
    <n v="88"/>
    <n v="-17"/>
    <n v="0.39200000000000002"/>
    <n v="0.55100000000000005"/>
    <n v="0.17299999999999999"/>
    <n v="0.73"/>
    <n v="0.77"/>
    <n v="0.70799999999999996"/>
    <n v="0.94799999999999995"/>
    <n v="0.41599999999999998"/>
    <n v="0.81699999999999995"/>
    <n v="304.11"/>
    <s v="Scale-up"/>
    <n v="1.37"/>
    <n v="0.79800000000000004"/>
    <n v="0.78800000000000003"/>
    <n v="0.46400000000000002"/>
    <n v="0.91"/>
    <d v="2025-06-16T21:50:24"/>
    <x v="3"/>
  </r>
  <r>
    <x v="365"/>
    <x v="0"/>
    <n v="5376"/>
    <x v="1062"/>
    <x v="912"/>
    <n v="16782"/>
    <n v="16782"/>
    <n v="4559"/>
    <n v="12223"/>
    <n v="2204"/>
    <n v="14578"/>
    <n v="13936"/>
    <n v="642"/>
    <n v="0.83599999999999997"/>
    <n v="2.4"/>
    <n v="0.46100000000000002"/>
    <n v="2.6850000000000001"/>
    <n v="2.7749999999999999"/>
    <n v="2.7770000000000001"/>
    <n v="0.96799999999999997"/>
    <n v="0.25800000000000001"/>
    <n v="0.85799999999999998"/>
    <n v="239.10599999999999"/>
    <s v="Scale-up"/>
    <n v="0.372"/>
    <n v="0.99199999999999999"/>
    <n v="0.999"/>
    <n v="0.99399999999999999"/>
    <n v="0.998"/>
    <d v="2025-06-17T03:56:54"/>
    <x v="2"/>
  </r>
  <r>
    <x v="781"/>
    <x v="1"/>
    <n v="1"/>
    <x v="1063"/>
    <x v="913"/>
    <s v=" "/>
    <s v=" "/>
    <n v="1"/>
    <n v="1"/>
    <n v="1"/>
    <s v="N/A"/>
    <n v="1"/>
    <n v="-1"/>
    <s v="NaN"/>
    <s v="NaN"/>
    <s v="NaN"/>
    <s v="NaN"/>
    <n v="0"/>
    <n v="-0.5"/>
    <s v="NaN"/>
    <s v="NaN"/>
    <s v="NaN"/>
    <s v="NaN"/>
    <s v="Scale-up"/>
    <s v="NaN"/>
    <s v="NaN"/>
    <s v="NaN"/>
    <s v="NaN"/>
    <s v="NaN"/>
    <d v="2025-06-16T21:50:42"/>
    <x v="3"/>
  </r>
  <r>
    <x v="6"/>
    <x v="0"/>
    <n v="5474"/>
    <x v="1064"/>
    <x v="914"/>
    <n v="158"/>
    <n v="158"/>
    <n v="45"/>
    <n v="113"/>
    <n v="20"/>
    <n v="138"/>
    <n v="125"/>
    <n v="13"/>
    <n v="1.0999999999999999E-2"/>
    <n v="2.5999999999999999E-2"/>
    <n v="7.0000000000000001E-3"/>
    <n v="2.9000000000000001E-2"/>
    <n v="0.03"/>
    <n v="3.1E-2"/>
    <n v="0.96699999999999997"/>
    <n v="0.29699999999999999"/>
    <n v="0.81100000000000005"/>
    <n v="448.27600000000001"/>
    <s v="Scale-up"/>
    <n v="34.482999999999997"/>
    <n v="0.92700000000000005"/>
    <n v="0.88"/>
    <n v="0.82"/>
    <n v="0.90700000000000003"/>
    <d v="2025-06-17T02:22:56"/>
    <x v="2"/>
  </r>
  <r>
    <x v="782"/>
    <x v="1"/>
    <n v="98"/>
    <x v="1065"/>
    <x v="915"/>
    <s v=" "/>
    <s v=" "/>
    <n v="10"/>
    <n v="13"/>
    <n v="125"/>
    <s v="N/A"/>
    <n v="41"/>
    <n v="-142"/>
    <n v="0.11"/>
    <n v="0.11700000000000001"/>
    <n v="1.1890000000000001"/>
    <n v="1.4410000000000001"/>
    <n v="-0.96199999999999997"/>
    <n v="-1.3260000000000001"/>
    <n v="-1.498"/>
    <n v="0.48499999999999999"/>
    <n v="-4.2380000000000004"/>
    <n v="193.61600000000001"/>
    <s v="Scale-up"/>
    <n v="0.69399999999999995"/>
    <n v="0.91100000000000003"/>
    <n v="0.96899999999999997"/>
    <n v="8.3000000000000004E-2"/>
    <n v="0.38600000000000001"/>
    <d v="2025-06-16T21:51:07"/>
    <x v="3"/>
  </r>
  <r>
    <x v="527"/>
    <x v="0"/>
    <n v="3645"/>
    <x v="1066"/>
    <x v="607"/>
    <n v="252"/>
    <n v="252"/>
    <n v="34"/>
    <n v="218"/>
    <n v="25"/>
    <n v="227"/>
    <n v="180"/>
    <n v="47"/>
    <n v="1.9E-2"/>
    <n v="8.3000000000000004E-2"/>
    <n v="1.4E-2"/>
    <n v="8.5000000000000006E-2"/>
    <n v="8.7999999999999995E-2"/>
    <n v="8.5999999999999993E-2"/>
    <n v="0.96599999999999997"/>
    <n v="0.186"/>
    <n v="0.86299999999999999"/>
    <n v="552.94100000000003"/>
    <s v="Scale-up"/>
    <n v="11.765000000000001"/>
    <n v="0.90600000000000003"/>
    <n v="0.95299999999999996"/>
    <n v="0.93500000000000005"/>
    <n v="0.95099999999999996"/>
    <d v="2025-06-16T20:40:05"/>
    <x v="0"/>
  </r>
  <r>
    <x v="783"/>
    <x v="1"/>
    <n v="97"/>
    <x v="1067"/>
    <x v="916"/>
    <s v=" "/>
    <s v=" "/>
    <n v="3"/>
    <n v="4"/>
    <n v="13"/>
    <s v="N/A"/>
    <n v="7"/>
    <n v="-12"/>
    <n v="4.1000000000000002E-2"/>
    <n v="2.8000000000000001E-2"/>
    <n v="0.125"/>
    <n v="5.6000000000000001E-2"/>
    <n v="-5.5999999999999897E-2"/>
    <n v="-8.5999999999999993E-2"/>
    <n v="-1"/>
    <n v="0.59399999999999997"/>
    <n v="-0.81200000000000006"/>
    <n v="16750"/>
    <s v="Scale-up"/>
    <n v="17.856999999999999"/>
    <n v="0.999"/>
    <n v="0.89200000000000002"/>
    <n v="0.39300000000000002"/>
    <n v="0.96399999999999997"/>
    <d v="2025-06-16T21:51:34"/>
    <x v="3"/>
  </r>
  <r>
    <x v="605"/>
    <x v="0"/>
    <n v="1470"/>
    <x v="1068"/>
    <x v="697"/>
    <n v="36"/>
    <n v="36"/>
    <n v="8"/>
    <n v="28"/>
    <n v="1"/>
    <n v="35"/>
    <n v="22"/>
    <n v="13"/>
    <n v="8.9999999999999993E-3"/>
    <n v="0.02"/>
    <n v="0"/>
    <n v="2.8000000000000001E-2"/>
    <n v="2.9000000000000001E-2"/>
    <n v="2.7E-2"/>
    <n v="0.96599999999999997"/>
    <n v="0.31"/>
    <n v="1"/>
    <n v="464.286"/>
    <s v="Scale-up"/>
    <n v="35.713999999999999"/>
    <n v="0.93100000000000005"/>
    <n v="0.91400000000000003"/>
    <n v="0"/>
    <n v="0.86899999999999999"/>
    <d v="2025-06-16T20:59:04"/>
    <x v="0"/>
  </r>
  <r>
    <x v="375"/>
    <x v="1"/>
    <n v="0"/>
    <x v="1069"/>
    <x v="424"/>
    <s v=" "/>
    <s v=" "/>
    <n v="1"/>
    <n v="1"/>
    <n v="1"/>
    <s v="N/A"/>
    <n v="1"/>
    <n v="-1"/>
    <s v="NaN"/>
    <s v="NaN"/>
    <s v="NaN"/>
    <s v="NaN"/>
    <n v="0"/>
    <s v="NaN"/>
    <s v="NaN"/>
    <s v="NaN"/>
    <s v="NaN"/>
    <s v="NaN"/>
    <s v="Catch-up"/>
    <s v="NaN"/>
    <s v="NaN"/>
    <s v="NaN"/>
    <s v="NaN"/>
    <s v="NaN"/>
    <d v="2025-06-16T21:51:52"/>
    <x v="3"/>
  </r>
  <r>
    <x v="358"/>
    <x v="0"/>
    <n v="714"/>
    <x v="1070"/>
    <x v="917"/>
    <n v="201"/>
    <n v="201"/>
    <n v="144"/>
    <n v="57"/>
    <n v="8"/>
    <n v="193"/>
    <n v="167"/>
    <n v="26"/>
    <n v="0.21099999999999999"/>
    <n v="9.0999999999999998E-2"/>
    <n v="1.0999999999999999E-2"/>
    <n v="0.28100000000000003"/>
    <n v="0.29099999999999998"/>
    <n v="0.29399999999999998"/>
    <n v="0.96599999999999997"/>
    <n v="0.69899999999999995"/>
    <n v="0.96399999999999997"/>
    <n v="92.527000000000001"/>
    <s v="Scale-up"/>
    <n v="3.5590000000000002"/>
    <n v="0.94"/>
    <n v="0.71699999999999997"/>
    <n v="0.93400000000000005"/>
    <n v="0.86399999999999999"/>
    <d v="2025-06-16T22:51:29"/>
    <x v="3"/>
  </r>
  <r>
    <x v="784"/>
    <x v="1"/>
    <n v="79"/>
    <x v="1071"/>
    <x v="918"/>
    <s v=" "/>
    <s v=" "/>
    <n v="5"/>
    <n v="2"/>
    <n v="1"/>
    <s v="N/A"/>
    <n v="9"/>
    <n v="-4"/>
    <n v="0.108"/>
    <n v="4.2999999999999997E-2"/>
    <s v="NaN"/>
    <n v="0.25700000000000001"/>
    <n v="0.151"/>
    <n v="5.0999999999999997E-2"/>
    <s v="NaN"/>
    <s v="NaN"/>
    <s v="NaN"/>
    <s v="NaN"/>
    <s v="Scale-up"/>
    <n v="3.891"/>
    <n v="0.71199999999999997"/>
    <n v="1"/>
    <s v="NaN"/>
    <n v="0.66700000000000004"/>
    <d v="2025-06-16T21:52:12"/>
    <x v="3"/>
  </r>
  <r>
    <x v="785"/>
    <x v="0"/>
    <n v="5345"/>
    <x v="1072"/>
    <x v="919"/>
    <n v="1479"/>
    <n v="1479"/>
    <n v="1449"/>
    <n v="30"/>
    <n v="172"/>
    <n v="1307"/>
    <n v="1223"/>
    <n v="84"/>
    <n v="0.33300000000000002"/>
    <n v="7.0000000000000001E-3"/>
    <n v="0.05"/>
    <n v="0.28000000000000003"/>
    <n v="0.28999999999999998"/>
    <n v="0.30399999999999999"/>
    <n v="0.96599999999999997"/>
    <n v="0.97899999999999998"/>
    <n v="0.85299999999999998"/>
    <n v="300"/>
    <s v="Scale-up"/>
    <n v="3.5710000000000002"/>
    <n v="0.92400000000000004"/>
    <n v="0.96099999999999997"/>
    <n v="0.70499999999999996"/>
    <n v="0.90500000000000003"/>
    <d v="2025-06-17T06:41:24"/>
    <x v="10"/>
  </r>
  <r>
    <x v="786"/>
    <x v="1"/>
    <n v="99"/>
    <x v="1073"/>
    <x v="920"/>
    <s v=" "/>
    <s v=" "/>
    <n v="105"/>
    <n v="56"/>
    <n v="37"/>
    <s v="N/A"/>
    <n v="104"/>
    <n v="19"/>
    <n v="1.0109999999999999"/>
    <n v="0.51800000000000002"/>
    <n v="0.435"/>
    <n v="0.96899999999999997"/>
    <s v="1.0939999999999999"/>
    <n v="1.1140000000000001"/>
    <n v="0.88600000000000001"/>
    <n v="0.66100000000000003"/>
    <n v="0.71599999999999997"/>
    <n v="208.46199999999999"/>
    <s v="Scale-up"/>
    <n v="1.032"/>
    <n v="0.96899999999999997"/>
    <n v="0.98499999999999999"/>
    <n v="0.91100000000000003"/>
    <n v="0.98499999999999999"/>
    <d v="2025-06-16T21:52:36"/>
    <x v="3"/>
  </r>
  <r>
    <x v="787"/>
    <x v="0"/>
    <n v="2359"/>
    <x v="1074"/>
    <x v="921"/>
    <n v="8007"/>
    <n v="8007"/>
    <n v="4728"/>
    <n v="3279"/>
    <n v="1173"/>
    <n v="6834"/>
    <n v="5935"/>
    <n v="899"/>
    <n v="2.778"/>
    <n v="2.0790000000000002"/>
    <n v="1.0489999999999999"/>
    <n v="3.68"/>
    <n v="3.8079999999999998"/>
    <n v="4.0620000000000003"/>
    <n v="0.96599999999999997"/>
    <n v="0.57199999999999995"/>
    <n v="0.78400000000000003"/>
    <n v="244.29300000000001"/>
    <s v="Scale-up"/>
    <n v="0.27200000000000002"/>
    <n v="0.96399999999999997"/>
    <n v="0.91700000000000004"/>
    <n v="0.82599999999999996"/>
    <n v="0.95699999999999996"/>
    <d v="2025-06-17T04:24:29"/>
    <x v="18"/>
  </r>
  <r>
    <x v="788"/>
    <x v="1"/>
    <n v="89"/>
    <x v="1075"/>
    <x v="922"/>
    <s v=" "/>
    <s v=" "/>
    <n v="1"/>
    <n v="1"/>
    <n v="1"/>
    <s v="N/A"/>
    <n v="5"/>
    <n v="-4"/>
    <s v="NaN"/>
    <s v="NaN"/>
    <s v="NaN"/>
    <n v="3.3000000000000002E-2"/>
    <n v="0"/>
    <s v="NaN"/>
    <s v="NaN"/>
    <s v="NaN"/>
    <s v="NaN"/>
    <s v="NaN"/>
    <s v="Start-up"/>
    <n v="30.303000000000001"/>
    <s v="NaN"/>
    <s v="NaN"/>
    <s v="NaN"/>
    <n v="0.63800000000000001"/>
    <d v="2025-06-16T21:52:55"/>
    <x v="3"/>
  </r>
  <r>
    <x v="507"/>
    <x v="0"/>
    <n v="6480"/>
    <x v="1076"/>
    <x v="923"/>
    <n v="594"/>
    <n v="594"/>
    <n v="125"/>
    <n v="469"/>
    <n v="205"/>
    <n v="389"/>
    <n v="374"/>
    <n v="15"/>
    <n v="1.4999999999999999E-2"/>
    <n v="7.8E-2"/>
    <n v="3.5000000000000003E-2"/>
    <n v="5.6000000000000001E-2"/>
    <n v="5.8000000000000003E-2"/>
    <n v="5.1999999999999998E-2"/>
    <n v="0.96599999999999997"/>
    <n v="0.161"/>
    <n v="0.624"/>
    <n v="267.85700000000003"/>
    <s v="Scale-up"/>
    <n v="17.856999999999999"/>
    <n v="0.873"/>
    <n v="0.95299999999999996"/>
    <n v="0.95699999999999996"/>
    <n v="0.98099999999999998"/>
    <d v="2025-06-17T01:22:53"/>
    <x v="2"/>
  </r>
  <r>
    <x v="717"/>
    <x v="1"/>
    <n v="99"/>
    <x v="1077"/>
    <x v="924"/>
    <s v=" "/>
    <s v=" "/>
    <n v="53"/>
    <n v="118"/>
    <n v="21"/>
    <s v="N/A"/>
    <n v="143"/>
    <n v="8"/>
    <n v="0.66800000000000004"/>
    <n v="1.165"/>
    <n v="0.27500000000000002"/>
    <n v="1.4890000000000001"/>
    <s v="1.5580000000000003"/>
    <n v="1.52"/>
    <n v="0.95599999999999996"/>
    <n v="0.36399999999999999"/>
    <n v="0.85"/>
    <n v="88.65"/>
    <s v="Scale-up"/>
    <n v="0.67200000000000004"/>
    <n v="0.96199999999999997"/>
    <n v="0.93600000000000005"/>
    <n v="0.96599999999999997"/>
    <n v="0.99099999999999999"/>
    <d v="2025-06-16T21:53:20"/>
    <x v="3"/>
  </r>
  <r>
    <x v="753"/>
    <x v="0"/>
    <n v="2249"/>
    <x v="1078"/>
    <x v="875"/>
    <n v="131"/>
    <n v="131"/>
    <n v="15"/>
    <n v="116"/>
    <n v="15"/>
    <n v="116"/>
    <n v="99"/>
    <n v="17"/>
    <n v="7.0000000000000001E-3"/>
    <n v="5.5E-2"/>
    <n v="7.0000000000000001E-3"/>
    <n v="5.2999999999999999E-2"/>
    <n v="5.5E-2"/>
    <n v="5.5E-2"/>
    <n v="0.96399999999999997"/>
    <n v="0.113"/>
    <n v="0.88700000000000001"/>
    <n v="320.755"/>
    <s v="Scale-up"/>
    <n v="18.867999999999999"/>
    <n v="0.95"/>
    <n v="0.94699999999999995"/>
    <n v="0.97599999999999998"/>
    <n v="0.94499999999999995"/>
    <d v="2025-06-16T21:39:02"/>
    <x v="0"/>
  </r>
  <r>
    <x v="789"/>
    <x v="1"/>
    <n v="95"/>
    <x v="1079"/>
    <x v="925"/>
    <s v=" "/>
    <s v=" "/>
    <n v="1"/>
    <n v="1"/>
    <n v="1"/>
    <s v="N/A"/>
    <n v="1"/>
    <n v="0"/>
    <s v="NaN"/>
    <s v="NaN"/>
    <s v="NaN"/>
    <s v="NaN"/>
    <n v="0"/>
    <n v="-5.0000000000000001E-3"/>
    <s v="NaN"/>
    <s v="NaN"/>
    <s v="NaN"/>
    <s v="NaN"/>
    <s v="Scale-up"/>
    <s v="NaN"/>
    <s v="NaN"/>
    <s v="NaN"/>
    <s v="NaN"/>
    <s v="NaN"/>
    <d v="2025-06-16T21:53:40"/>
    <x v="3"/>
  </r>
  <r>
    <x v="788"/>
    <x v="0"/>
    <n v="1116"/>
    <x v="1080"/>
    <x v="922"/>
    <n v="1426"/>
    <n v="1426"/>
    <n v="885"/>
    <n v="541"/>
    <n v="271"/>
    <n v="1155"/>
    <n v="1155"/>
    <n v="0"/>
    <n v="0.85099999999999998"/>
    <n v="0.56599999999999995"/>
    <n v="0.27600000000000002"/>
    <n v="1.1000000000000001"/>
    <n v="1.141"/>
    <n v="1.131"/>
    <n v="0.96399999999999997"/>
    <n v="0.60099999999999998"/>
    <n v="0.80500000000000005"/>
    <n v="0"/>
    <s v="Start-up"/>
    <n v="0.90900000000000003"/>
    <n v="0.98299999999999998"/>
    <n v="0.995"/>
    <n v="0.97599999999999998"/>
    <n v="0.99399999999999999"/>
    <d v="2025-06-16T21:52:55"/>
    <x v="3"/>
  </r>
  <r>
    <x v="191"/>
    <x v="1"/>
    <n v="12"/>
    <x v="1081"/>
    <x v="205"/>
    <s v=" "/>
    <s v=" "/>
    <n v="1"/>
    <n v="5"/>
    <n v="1"/>
    <s v="N/A"/>
    <n v="1"/>
    <n v="3"/>
    <s v="NaN"/>
    <n v="2.5"/>
    <s v="NaN"/>
    <s v="NaN"/>
    <n v="0"/>
    <n v="0.10299999999999999"/>
    <s v="NaN"/>
    <s v="NaN"/>
    <s v="NaN"/>
    <s v="NaN"/>
    <s v="Catch-up"/>
    <s v="NaN"/>
    <s v="NaN"/>
    <n v="0.75"/>
    <s v="NaN"/>
    <s v="NaN"/>
    <d v="2025-06-16T21:53:59"/>
    <x v="3"/>
  </r>
  <r>
    <x v="790"/>
    <x v="0"/>
    <n v="459"/>
    <x v="1082"/>
    <x v="926"/>
    <n v="176"/>
    <n v="176"/>
    <n v="133"/>
    <n v="43"/>
    <n v="6"/>
    <n v="170"/>
    <n v="158"/>
    <n v="12"/>
    <n v="0.26800000000000002"/>
    <n v="8.1000000000000003E-2"/>
    <n v="1.4E-2"/>
    <n v="0.32300000000000001"/>
    <n v="0.33500000000000002"/>
    <n v="0.33600000000000002"/>
    <n v="0.96399999999999997"/>
    <n v="0.76800000000000002"/>
    <n v="0.96"/>
    <n v="37.152000000000001"/>
    <s v="Scale-up"/>
    <n v="3.0960000000000001"/>
    <n v="0.97"/>
    <n v="0.97699999999999998"/>
    <n v="0.76700000000000002"/>
    <n v="0.96599999999999997"/>
    <d v="2025-06-16T21:56:11"/>
    <x v="3"/>
  </r>
  <r>
    <x v="364"/>
    <x v="1"/>
    <n v="98"/>
    <x v="1083"/>
    <x v="409"/>
    <s v=" "/>
    <s v=" "/>
    <n v="28"/>
    <n v="17"/>
    <n v="5"/>
    <s v="N/A"/>
    <n v="47"/>
    <n v="-8"/>
    <n v="0.30099999999999999"/>
    <n v="0.17"/>
    <n v="5.7000000000000002E-2"/>
    <n v="0.44900000000000001"/>
    <n v="0.41399999999999998"/>
    <n v="0.41599999999999998"/>
    <n v="1.085"/>
    <n v="0.63900000000000001"/>
    <n v="0.879"/>
    <n v="22.271999999999998"/>
    <s v="Plan-up"/>
    <n v="2.2269999999999999"/>
    <n v="0.86"/>
    <n v="0.97899999999999998"/>
    <n v="0.92500000000000004"/>
    <n v="0.93400000000000005"/>
    <d v="2025-06-16T21:54:23"/>
    <x v="3"/>
  </r>
  <r>
    <x v="791"/>
    <x v="0"/>
    <n v="2372"/>
    <x v="1084"/>
    <x v="927"/>
    <n v="67"/>
    <n v="67"/>
    <n v="55"/>
    <n v="12"/>
    <n v="0"/>
    <n v="67"/>
    <n v="60"/>
    <n v="7"/>
    <n v="0.05"/>
    <n v="6.0000000000000001E-3"/>
    <n v="0"/>
    <n v="5.3999999999999999E-2"/>
    <n v="5.6000000000000001E-2"/>
    <n v="4.4999999999999998E-2"/>
    <n v="0.96399999999999997"/>
    <n v="0.89300000000000002"/>
    <n v="1"/>
    <n v="129.63"/>
    <s v="Scale-up"/>
    <n v="18.518999999999998"/>
    <n v="0.80600000000000005"/>
    <n v="0.95"/>
    <n v="0"/>
    <n v="0.81699999999999995"/>
    <d v="2025-06-16T22:35:25"/>
    <x v="3"/>
  </r>
  <r>
    <x v="706"/>
    <x v="1"/>
    <n v="95"/>
    <x v="1085"/>
    <x v="821"/>
    <s v=" "/>
    <s v=" "/>
    <n v="5"/>
    <n v="7"/>
    <n v="7"/>
    <s v="N/A"/>
    <n v="19"/>
    <n v="-13"/>
    <n v="0.22700000000000001"/>
    <n v="5.2999999999999999E-2"/>
    <n v="6.3E-2"/>
    <n v="0.158"/>
    <s v="0.21700000000000003"/>
    <n v="3.1E-2"/>
    <n v="0.72799999999999998"/>
    <n v="0.81100000000000005"/>
    <n v="0.77500000000000002"/>
    <n v="0"/>
    <s v="Start-up"/>
    <n v="6.3289999999999997"/>
    <n v="0.95499999999999996"/>
    <n v="0.86799999999999999"/>
    <n v="0.82299999999999995"/>
    <n v="0.94"/>
    <d v="2025-06-16T21:54:47"/>
    <x v="3"/>
  </r>
  <r>
    <x v="792"/>
    <x v="0"/>
    <n v="3613"/>
    <x v="1086"/>
    <x v="928"/>
    <n v="1537"/>
    <n v="1537"/>
    <n v="751"/>
    <n v="786"/>
    <n v="291"/>
    <n v="1246"/>
    <n v="1100"/>
    <n v="146"/>
    <n v="0.27100000000000002"/>
    <n v="0.26800000000000002"/>
    <n v="0.11899999999999999"/>
    <n v="0.40500000000000003"/>
    <n v="0.42"/>
    <n v="0.41799999999999998"/>
    <n v="0.96399999999999997"/>
    <n v="0.503"/>
    <n v="0.77900000000000003"/>
    <n v="360.49400000000003"/>
    <s v="Scale-up"/>
    <n v="2.4689999999999999"/>
    <n v="0.98499999999999999"/>
    <d v="1899-12-30T22:30:43"/>
    <n v="0.98799999999999999"/>
    <n v="0.96199999999999997"/>
    <d v="2025-06-17T05:22:17"/>
    <x v="6"/>
  </r>
  <r>
    <x v="793"/>
    <x v="1"/>
    <n v="91"/>
    <x v="1087"/>
    <x v="929"/>
    <s v=" "/>
    <s v=" "/>
    <n v="1"/>
    <n v="4"/>
    <n v="1"/>
    <s v="N/A"/>
    <n v="2"/>
    <n v="1"/>
    <s v="NaN"/>
    <n v="2.9000000000000001E-2"/>
    <s v="NaN"/>
    <n v="0.111"/>
    <n v="0"/>
    <n v="2.9000000000000001E-2"/>
    <s v="NaN"/>
    <s v="NaN"/>
    <s v="NaN"/>
    <s v="NaN"/>
    <s v="Scale-up"/>
    <n v="9.0090000000000003"/>
    <s v="NaN"/>
    <n v="0.78800000000000003"/>
    <s v="NaN"/>
    <n v="1"/>
    <d v="2025-06-16T21:55:06"/>
    <x v="3"/>
  </r>
  <r>
    <x v="794"/>
    <x v="0"/>
    <n v="3101"/>
    <x v="1088"/>
    <x v="930"/>
    <n v="2265"/>
    <n v="2265"/>
    <n v="336"/>
    <n v="1929"/>
    <n v="614"/>
    <n v="1651"/>
    <n v="1444"/>
    <n v="207"/>
    <n v="0.106"/>
    <n v="0.61"/>
    <n v="0.23100000000000001"/>
    <n v="0.46700000000000003"/>
    <n v="0.48499999999999999"/>
    <n v="0.49299999999999999"/>
    <n v="0.96299999999999997"/>
    <n v="0.14799999999999999"/>
    <n v="0.67700000000000005"/>
    <n v="443.255"/>
    <s v="Scale-up"/>
    <n v="2.141"/>
    <n v="0.98"/>
    <n v="0.997"/>
    <n v="0.99099999999999999"/>
    <n v="0.97699999999999998"/>
    <d v="2025-06-16T23:04:37"/>
    <x v="8"/>
  </r>
  <r>
    <x v="480"/>
    <x v="1"/>
    <n v="76"/>
    <x v="1089"/>
    <x v="547"/>
    <s v=" "/>
    <s v=" "/>
    <n v="1"/>
    <n v="1"/>
    <n v="1"/>
    <s v="N/A"/>
    <n v="5"/>
    <n v="-4"/>
    <s v="NaN"/>
    <s v="NaN"/>
    <s v="NaN"/>
    <n v="5.3999999999999999E-2"/>
    <n v="0"/>
    <s v="NaN"/>
    <s v="NaN"/>
    <s v="NaN"/>
    <s v="NaN"/>
    <s v="NaN"/>
    <s v="Plan-up"/>
    <n v="18.518999999999998"/>
    <s v="NaN"/>
    <s v="NaN"/>
    <s v="NaN"/>
    <n v="0.96"/>
    <d v="2025-06-16T21:55:28"/>
    <x v="3"/>
  </r>
  <r>
    <x v="795"/>
    <x v="0"/>
    <n v="1539"/>
    <x v="1090"/>
    <x v="931"/>
    <n v="36"/>
    <n v="36"/>
    <n v="26"/>
    <n v="10"/>
    <n v="1"/>
    <n v="35"/>
    <n v="29"/>
    <n v="6"/>
    <n v="2.1999999999999999E-2"/>
    <n v="5.0000000000000001E-3"/>
    <n v="0"/>
    <n v="2.5999999999999999E-2"/>
    <n v="2.7E-2"/>
    <n v="2.4E-2"/>
    <n v="0.96299999999999997"/>
    <n v="0.81499999999999995"/>
    <n v="1"/>
    <n v="230.76900000000001"/>
    <s v="Scale-up"/>
    <n v="38.462000000000003"/>
    <n v="0.629"/>
    <n v="0.57499999999999996"/>
    <n v="0"/>
    <n v="0.64900000000000002"/>
    <d v="2025-06-17T05:42:41"/>
    <x v="10"/>
  </r>
  <r>
    <x v="796"/>
    <x v="1"/>
    <n v="99"/>
    <x v="1091"/>
    <x v="932"/>
    <s v=" "/>
    <s v=" "/>
    <n v="24"/>
    <n v="16"/>
    <n v="5"/>
    <s v="N/A"/>
    <n v="23"/>
    <n v="11"/>
    <n v="0.26600000000000001"/>
    <n v="0.156"/>
    <n v="0.11799999999999999"/>
    <n v="0.23599999999999999"/>
    <s v="0.30400000000000005"/>
    <n v="0.371"/>
    <n v="0.77600000000000002"/>
    <n v="0.63"/>
    <n v="0.72"/>
    <n v="351.69499999999999"/>
    <s v="Scale-up"/>
    <n v="4.2370000000000001"/>
    <n v="0.873"/>
    <n v="0.89300000000000002"/>
    <n v="0.94599999999999995"/>
    <n v="0.78800000000000003"/>
    <d v="2025-06-16T21:55:52"/>
    <x v="3"/>
  </r>
  <r>
    <x v="797"/>
    <x v="0"/>
    <n v="168"/>
    <x v="1092"/>
    <x v="933"/>
    <n v="64"/>
    <n v="64"/>
    <n v="27"/>
    <n v="37"/>
    <n v="0"/>
    <n v="64"/>
    <n v="61"/>
    <n v="3"/>
    <n v="0.13500000000000001"/>
    <n v="0.21299999999999999"/>
    <n v="0"/>
    <n v="0.33500000000000002"/>
    <n v="0.34799999999999998"/>
    <n v="0.317"/>
    <n v="0.96299999999999997"/>
    <n v="0.38800000000000001"/>
    <n v="1"/>
    <n v="8.9550000000000001"/>
    <s v="Start-up"/>
    <n v="2.9849999999999999"/>
    <n v="0.93300000000000005"/>
    <d v="1899-12-30T18:24:29"/>
    <n v="0"/>
    <n v="0.80200000000000005"/>
    <d v="2025-06-17T04:56:58"/>
    <x v="11"/>
  </r>
  <r>
    <x v="790"/>
    <x v="1"/>
    <n v="98"/>
    <x v="1093"/>
    <x v="926"/>
    <s v=" "/>
    <s v=" "/>
    <n v="33"/>
    <n v="13"/>
    <n v="3"/>
    <s v="N/A"/>
    <n v="48"/>
    <n v="-4"/>
    <n v="0.38300000000000001"/>
    <n v="0.13800000000000001"/>
    <n v="0.115"/>
    <n v="0.627"/>
    <n v="0.40600000000000003"/>
    <n v="0.47899999999999998"/>
    <n v="1.544"/>
    <n v="0.73499999999999999"/>
    <n v="0.77900000000000003"/>
    <n v="19.138999999999999"/>
    <s v="Plan-up"/>
    <n v="1.595"/>
    <n v="0.93700000000000006"/>
    <n v="0.96099999999999997"/>
    <n v="0.75"/>
    <n v="0.95299999999999996"/>
    <d v="2025-06-16T21:56:15"/>
    <x v="3"/>
  </r>
  <r>
    <x v="250"/>
    <x v="0"/>
    <n v="2144"/>
    <x v="1094"/>
    <x v="275"/>
    <n v="1356"/>
    <n v="1356"/>
    <n v="276"/>
    <n v="1080"/>
    <n v="306"/>
    <n v="1050"/>
    <n v="983"/>
    <n v="67"/>
    <n v="0.13400000000000001"/>
    <n v="0.59799999999999998"/>
    <n v="0.186"/>
    <n v="0.52500000000000002"/>
    <n v="0.54600000000000004"/>
    <n v="0.55000000000000004"/>
    <n v="0.96199999999999997"/>
    <n v="0.183"/>
    <n v="0.746"/>
    <n v="127.619"/>
    <s v="Scale-up"/>
    <n v="1.905"/>
    <n v="0.97299999999999998"/>
    <n v="0.98"/>
    <n v="0.98099999999999998"/>
    <n v="0.98"/>
    <d v="2025-06-16T19:04:34"/>
    <x v="1"/>
  </r>
  <r>
    <x v="589"/>
    <x v="1"/>
    <n v="96"/>
    <x v="1095"/>
    <x v="934"/>
    <s v=" "/>
    <s v=" "/>
    <n v="33"/>
    <n v="11"/>
    <n v="57"/>
    <s v="N/A"/>
    <n v="39"/>
    <n v="-53"/>
    <n v="0.39"/>
    <n v="0.14899999999999999"/>
    <n v="0.58499999999999996"/>
    <n v="0.41599999999999998"/>
    <n v="-4.5999999999999902E-2"/>
    <n v="-2.5000000000000001E-2"/>
    <n v="-9.0429999999999993"/>
    <n v="0.72399999999999998"/>
    <n v="-8.5000000000000006E-2"/>
    <n v="189.904"/>
    <s v="Scale-up"/>
    <n v="2.4039999999999999"/>
    <n v="0.96"/>
    <n v="0.92600000000000005"/>
    <n v="0.19400000000000001"/>
    <n v="0.877"/>
    <d v="2025-06-16T21:56:39"/>
    <x v="3"/>
  </r>
  <r>
    <x v="459"/>
    <x v="1"/>
    <n v="89"/>
    <x v="1096"/>
    <x v="523"/>
    <s v=" "/>
    <s v=" "/>
    <n v="3"/>
    <n v="6"/>
    <n v="2"/>
    <s v="N/A"/>
    <n v="3"/>
    <n v="3"/>
    <n v="0.13300000000000001"/>
    <n v="3.7999999999999999E-2"/>
    <s v="NaN"/>
    <n v="1.5"/>
    <n v="0.17100000000000001"/>
    <n v="4.2000000000000003E-2"/>
    <s v="NaN"/>
    <s v="NaN"/>
    <s v="NaN"/>
    <s v="NaN"/>
    <s v="Catch-up"/>
    <n v="0.66700000000000004"/>
    <n v="0.999"/>
    <n v="0.71299999999999997"/>
    <s v="NaN"/>
    <n v="0.75"/>
    <d v="2025-06-16T21:56:58"/>
    <x v="3"/>
  </r>
  <r>
    <x v="798"/>
    <x v="1"/>
    <n v="100"/>
    <x v="1097"/>
    <x v="935"/>
    <s v=" "/>
    <s v=" "/>
    <n v="98"/>
    <n v="163"/>
    <n v="53"/>
    <s v="N/A"/>
    <n v="148"/>
    <n v="59"/>
    <n v="1.0429999999999999"/>
    <n v="1.617"/>
    <n v="0.53800000000000003"/>
    <n v="1.5609999999999999"/>
    <n v="2.1219999999999999"/>
    <n v="2.113"/>
    <n v="0.73599999999999999"/>
    <n v="0.39200000000000002"/>
    <n v="0.79800000000000004"/>
    <n v="1429.212"/>
    <s v="Scale-up"/>
    <n v="0.64100000000000001"/>
    <n v="0.99099999999999999"/>
    <n v="0.97"/>
    <n v="0.97199999999999998"/>
    <n v="0.98299999999999998"/>
    <d v="2025-06-16T21:57:29"/>
    <x v="3"/>
  </r>
  <r>
    <x v="799"/>
    <x v="0"/>
    <n v="4331"/>
    <x v="1098"/>
    <x v="936"/>
    <n v="769"/>
    <n v="769"/>
    <n v="38"/>
    <n v="731"/>
    <n v="228"/>
    <n v="541"/>
    <n v="456"/>
    <n v="85"/>
    <n v="7.0000000000000001E-3"/>
    <n v="0.16200000000000001"/>
    <n v="6.5000000000000002E-2"/>
    <n v="0.1"/>
    <n v="0.104"/>
    <n v="0.10299999999999999"/>
    <n v="0.96199999999999997"/>
    <n v="4.1000000000000002E-2"/>
    <n v="0.61499999999999999"/>
    <n v="850"/>
    <s v="Scale-up"/>
    <n v="10"/>
    <n v="0.83"/>
    <d v="1899-12-30T21:00:00"/>
    <n v="0.93100000000000005"/>
    <n v="0.91700000000000004"/>
    <d v="2025-06-17T05:29:35"/>
    <x v="13"/>
  </r>
  <r>
    <x v="443"/>
    <x v="1"/>
    <n v="99"/>
    <x v="1099"/>
    <x v="503"/>
    <s v=" "/>
    <s v=" "/>
    <n v="41"/>
    <n v="95"/>
    <n v="27"/>
    <s v="N/A"/>
    <n v="84"/>
    <n v="24"/>
    <n v="0.433"/>
    <n v="1.0329999999999999"/>
    <n v="0.247"/>
    <n v="0.88700000000000001"/>
    <s v="1.2189999999999999"/>
    <n v="1.218"/>
    <n v="0.72799999999999998"/>
    <n v="0.29499999999999998"/>
    <n v="0.83199999999999996"/>
    <n v="275.08499999999998"/>
    <s v="Scale-up"/>
    <n v="1.127"/>
    <n v="0.95899999999999996"/>
    <n v="0.91500000000000004"/>
    <n v="0.91500000000000004"/>
    <n v="0.94599999999999995"/>
    <d v="2025-06-16T21:57:54"/>
    <x v="3"/>
  </r>
  <r>
    <x v="41"/>
    <x v="0"/>
    <n v="5858"/>
    <x v="1100"/>
    <x v="937"/>
    <n v="2035"/>
    <n v="2035"/>
    <n v="513"/>
    <n v="1522"/>
    <n v="240"/>
    <n v="1795"/>
    <n v="1728"/>
    <n v="67"/>
    <n v="0.09"/>
    <n v="0.26500000000000001"/>
    <n v="3.5999999999999997E-2"/>
    <n v="0.307"/>
    <n v="0.31900000000000001"/>
    <n v="0.315"/>
    <n v="0.96199999999999997"/>
    <n v="0.254"/>
    <n v="0.89900000000000002"/>
    <n v="218.24100000000001"/>
    <s v="Scale-up"/>
    <n v="3.2570000000000001"/>
    <n v="0.99299999999999999"/>
    <n v="0.96199999999999997"/>
    <n v="0.97699999999999998"/>
    <n v="0.99099999999999999"/>
    <d v="2025-06-17T01:31:19"/>
    <x v="2"/>
  </r>
  <r>
    <x v="295"/>
    <x v="1"/>
    <n v="99"/>
    <x v="1101"/>
    <x v="329"/>
    <s v=" "/>
    <s v=" "/>
    <n v="54"/>
    <n v="69"/>
    <n v="16"/>
    <s v="N/A"/>
    <n v="102"/>
    <n v="6"/>
    <n v="0.55300000000000005"/>
    <n v="0.65600000000000003"/>
    <n v="0.16500000000000001"/>
    <n v="1.006"/>
    <n v="1.044"/>
    <n v="1.0449999999999999"/>
    <n v="0.96399999999999997"/>
    <n v="0.45700000000000002"/>
    <n v="0.86399999999999999"/>
    <n v="95.427000000000007"/>
    <s v="Scale-up"/>
    <n v="0.99399999999999999"/>
    <n v="0.99199999999999999"/>
    <n v="0.99299999999999999"/>
    <n v="0.96799999999999997"/>
    <n v="0.995"/>
    <d v="2025-06-16T21:58:19"/>
    <x v="3"/>
  </r>
  <r>
    <x v="607"/>
    <x v="0"/>
    <n v="5826"/>
    <x v="1102"/>
    <x v="938"/>
    <n v="381"/>
    <n v="381"/>
    <n v="61"/>
    <n v="320"/>
    <n v="100"/>
    <n v="281"/>
    <n v="274"/>
    <n v="7"/>
    <n v="0.01"/>
    <n v="6.0999999999999999E-2"/>
    <n v="1.9E-2"/>
    <n v="0.05"/>
    <n v="5.1999999999999998E-2"/>
    <n v="5.0999999999999997E-2"/>
    <n v="0.96199999999999997"/>
    <n v="0.14099999999999999"/>
    <n v="0.73199999999999998"/>
    <n v="140"/>
    <s v="Scale-up"/>
    <n v="20"/>
    <n v="0.97799999999999998"/>
    <n v="0.94"/>
    <n v="0.97899999999999998"/>
    <n v="0.97399999999999998"/>
    <d v="2025-06-17T02:29:03"/>
    <x v="2"/>
  </r>
  <r>
    <x v="800"/>
    <x v="1"/>
    <n v="99"/>
    <x v="1103"/>
    <x v="939"/>
    <s v=" "/>
    <s v=" "/>
    <n v="80"/>
    <n v="129"/>
    <n v="28"/>
    <s v="N/A"/>
    <n v="119"/>
    <n v="61"/>
    <n v="0.76700000000000002"/>
    <n v="1.25"/>
    <n v="0.28799999999999998"/>
    <n v="1.5429999999999999"/>
    <s v="1.7289999999999999"/>
    <n v="1.7729999999999999"/>
    <n v="0.89200000000000002"/>
    <n v="0.38"/>
    <n v="0.85699999999999998"/>
    <n v="189.24199999999999"/>
    <s v="Scale-up"/>
    <n v="0.64800000000000002"/>
    <n v="0.98199999999999998"/>
    <n v="0.98299999999999998"/>
    <n v="0.77400000000000002"/>
    <n v="0.98"/>
    <d v="2025-06-16T21:58:45"/>
    <x v="3"/>
  </r>
  <r>
    <x v="460"/>
    <x v="0"/>
    <n v="2747"/>
    <x v="1104"/>
    <x v="524"/>
    <n v="453"/>
    <n v="453"/>
    <n v="21"/>
    <n v="432"/>
    <n v="56"/>
    <n v="397"/>
    <n v="370"/>
    <n v="27"/>
    <n v="8.0000000000000002E-3"/>
    <n v="0.16600000000000001"/>
    <n v="2.1000000000000001E-2"/>
    <n v="0.14699999999999999"/>
    <n v="0.153"/>
    <n v="0.15"/>
    <n v="0.96099999999999997"/>
    <n v="4.5999999999999999E-2"/>
    <n v="0.879"/>
    <n v="183.673"/>
    <s v="Scale-up"/>
    <n v="6.8029999999999999"/>
    <n v="0.97899999999999998"/>
    <n v="0.93200000000000005"/>
    <n v="0.98099999999999998"/>
    <n v="0.95299999999999996"/>
    <d v="2025-06-16T20:01:38"/>
    <x v="1"/>
  </r>
  <r>
    <x v="801"/>
    <x v="1"/>
    <n v="99"/>
    <x v="1105"/>
    <x v="940"/>
    <s v=" "/>
    <s v=" "/>
    <n v="19"/>
    <n v="128"/>
    <n v="313"/>
    <s v="N/A"/>
    <n v="119"/>
    <n v="-286"/>
    <n v="0.18"/>
    <n v="1.466"/>
    <n v="2.7250000000000001"/>
    <n v="1.4810000000000001"/>
    <n v="-1.079"/>
    <n v="-1.23"/>
    <n v="-1.373"/>
    <n v="0.109"/>
    <n v="-0.65600000000000003"/>
    <n v="4.0510000000000002"/>
    <s v="Start-up"/>
    <n v="0.67500000000000004"/>
    <n v="0.93500000000000005"/>
    <n v="0.93300000000000005"/>
    <n v="0.70199999999999996"/>
    <n v="0.89700000000000002"/>
    <d v="2025-06-16T21:59:11"/>
    <x v="3"/>
  </r>
  <r>
    <x v="802"/>
    <x v="0"/>
    <n v="1461"/>
    <x v="1106"/>
    <x v="941"/>
    <n v="2304"/>
    <n v="2304"/>
    <n v="1839"/>
    <n v="465"/>
    <n v="211"/>
    <n v="2093"/>
    <n v="1834"/>
    <n v="259"/>
    <n v="1.2689999999999999"/>
    <n v="0.35799999999999998"/>
    <n v="0.161"/>
    <n v="1.409"/>
    <n v="1.466"/>
    <n v="1.476"/>
    <n v="0.96099999999999997"/>
    <n v="0.78"/>
    <n v="0.90100000000000002"/>
    <n v="183.81800000000001"/>
    <s v="Scale-up"/>
    <n v="0.71"/>
    <n v="0.995"/>
    <n v="0.98199999999999998"/>
    <n v="0.96499999999999997"/>
    <n v="0.99099999999999999"/>
    <d v="2025-06-17T06:35:03"/>
    <x v="10"/>
  </r>
  <r>
    <x v="803"/>
    <x v="1"/>
    <n v="99"/>
    <x v="1107"/>
    <x v="942"/>
    <s v=" "/>
    <s v=" "/>
    <n v="15"/>
    <n v="9"/>
    <n v="3"/>
    <s v="N/A"/>
    <n v="20"/>
    <n v="2"/>
    <n v="0.19600000000000001"/>
    <n v="0.113"/>
    <n v="4.3999999999999997E-2"/>
    <n v="0.19600000000000001"/>
    <n v="0.26500000000000001"/>
    <n v="0.26100000000000001"/>
    <n v="0.74"/>
    <n v="0.63400000000000001"/>
    <n v="0.85799999999999998"/>
    <n v="489.79599999999999"/>
    <s v="Scale-up"/>
    <n v="5.1020000000000003"/>
    <n v="0.93500000000000005"/>
    <n v="0.79600000000000004"/>
    <n v="0.75"/>
    <n v="0.80500000000000005"/>
    <d v="2025-06-16T21:59:35"/>
    <x v="3"/>
  </r>
  <r>
    <x v="682"/>
    <x v="0"/>
    <n v="4583"/>
    <x v="1108"/>
    <x v="943"/>
    <n v="9809"/>
    <n v="8540"/>
    <n v="279"/>
    <n v="8261"/>
    <n v="3071"/>
    <n v="5469"/>
    <n v="4593"/>
    <n v="876"/>
    <n v="0.107"/>
    <n v="1.7090000000000001"/>
    <n v="0.81699999999999995"/>
    <n v="0.95899999999999996"/>
    <n v="0.999"/>
    <n v="0.96199999999999997"/>
    <n v="0.96"/>
    <n v="5.8999999999999997E-2"/>
    <n v="0.55000000000000004"/>
    <n v="913.452"/>
    <s v="Scale-up"/>
    <n v="1.0429999999999999"/>
    <n v="0.94399999999999995"/>
    <n v="0.98199999999999998"/>
    <n v="0.91900000000000004"/>
    <n v="0.98399999999999999"/>
    <d v="2025-06-17T00:52:32"/>
    <x v="5"/>
  </r>
  <r>
    <x v="804"/>
    <x v="1"/>
    <n v="99"/>
    <x v="1109"/>
    <x v="944"/>
    <s v=" "/>
    <s v=" "/>
    <n v="34"/>
    <n v="37"/>
    <n v="1"/>
    <s v="N/A"/>
    <n v="55"/>
    <n v="15"/>
    <n v="0.34499999999999997"/>
    <n v="0.40400000000000003"/>
    <s v="NaN"/>
    <n v="0.54600000000000004"/>
    <n v="0.749"/>
    <n v="0.72399999999999998"/>
    <s v="NaN"/>
    <s v="NaN"/>
    <s v="NaN"/>
    <s v="NaN"/>
    <s v="Scale-up"/>
    <n v="1.8320000000000001"/>
    <n v="0.98499999999999999"/>
    <n v="0.98099999999999998"/>
    <s v="NaN"/>
    <n v="0.99"/>
    <d v="2025-06-16T21:59:54"/>
    <x v="3"/>
  </r>
  <r>
    <x v="40"/>
    <x v="0"/>
    <n v="3787"/>
    <x v="1110"/>
    <x v="945"/>
    <n v="1519"/>
    <n v="1519"/>
    <n v="592"/>
    <n v="927"/>
    <n v="284"/>
    <n v="1235"/>
    <n v="1136"/>
    <n v="99"/>
    <n v="0.219"/>
    <n v="0.34899999999999998"/>
    <n v="0.11600000000000001"/>
    <n v="0.434"/>
    <n v="0.45200000000000001"/>
    <n v="0.45300000000000001"/>
    <n v="0.96"/>
    <n v="0.38600000000000001"/>
    <n v="0.79600000000000004"/>
    <n v="228.11099999999999"/>
    <s v="Scale-up"/>
    <n v="2.3039999999999998"/>
    <n v="0.95799999999999996"/>
    <n v="0.91900000000000004"/>
    <n v="0.89700000000000002"/>
    <n v="0.95699999999999996"/>
    <d v="2025-06-17T06:29:26"/>
    <x v="10"/>
  </r>
  <r>
    <x v="805"/>
    <x v="1"/>
    <n v="77"/>
    <x v="1111"/>
    <x v="946"/>
    <s v=" "/>
    <s v=" "/>
    <n v="7"/>
    <n v="8"/>
    <n v="3"/>
    <s v="N/A"/>
    <n v="8"/>
    <n v="5"/>
    <n v="0.129"/>
    <n v="0.12"/>
    <n v="4.1000000000000002E-2"/>
    <n v="9.6000000000000002E-2"/>
    <n v="0.20799999999999999"/>
    <n v="0.17399999999999999"/>
    <n v="0.46200000000000002"/>
    <n v="0.51800000000000002"/>
    <n v="0.83499999999999996"/>
    <n v="218.75"/>
    <s v="Scale-up"/>
    <n v="10.417"/>
    <n v="0.96599999999999997"/>
    <n v="0.92700000000000005"/>
    <n v="0.999"/>
    <n v="0.96899999999999997"/>
    <d v="2025-06-16T22:00:18"/>
    <x v="3"/>
  </r>
  <r>
    <x v="806"/>
    <x v="0"/>
    <n v="1804"/>
    <x v="1112"/>
    <x v="947"/>
    <n v="306"/>
    <n v="306"/>
    <n v="162"/>
    <n v="144"/>
    <n v="6"/>
    <n v="300"/>
    <n v="297"/>
    <n v="3"/>
    <n v="8.5999999999999993E-2"/>
    <n v="9.2999999999999999E-2"/>
    <n v="3.0000000000000001E-3"/>
    <n v="0.16900000000000001"/>
    <n v="0.17599999999999999"/>
    <n v="0.17100000000000001"/>
    <n v="0.96"/>
    <n v="0.48"/>
    <n v="0.98299999999999998"/>
    <n v="17.751000000000001"/>
    <s v="Start-up"/>
    <n v="5.9169999999999998"/>
    <n v="0.99099999999999999"/>
    <n v="0.92700000000000005"/>
    <n v="0.91800000000000004"/>
    <n v="0.97799999999999998"/>
    <d v="2025-06-17T02:38:10"/>
    <x v="2"/>
  </r>
  <r>
    <x v="807"/>
    <x v="1"/>
    <n v="41"/>
    <x v="1113"/>
    <x v="948"/>
    <s v=" "/>
    <s v=" "/>
    <n v="1"/>
    <n v="1"/>
    <n v="1"/>
    <s v="N/A"/>
    <n v="1"/>
    <n v="0"/>
    <s v="NaN"/>
    <s v="NaN"/>
    <s v="NaN"/>
    <s v="NaN"/>
    <n v="0"/>
    <n v="2.4E-2"/>
    <s v="NaN"/>
    <s v="NaN"/>
    <s v="NaN"/>
    <s v="NaN"/>
    <s v="Scale-up"/>
    <s v="NaN"/>
    <s v="NaN"/>
    <s v="NaN"/>
    <s v="NaN"/>
    <s v="NaN"/>
    <d v="2025-06-16T22:00:37"/>
    <x v="3"/>
  </r>
  <r>
    <x v="808"/>
    <x v="0"/>
    <n v="4487"/>
    <x v="1114"/>
    <x v="949"/>
    <n v="388"/>
    <n v="388"/>
    <n v="97"/>
    <n v="291"/>
    <n v="97"/>
    <n v="291"/>
    <n v="268"/>
    <n v="23"/>
    <n v="2.1999999999999999E-2"/>
    <n v="0.08"/>
    <n v="2.9000000000000001E-2"/>
    <n v="7.0000000000000007E-2"/>
    <n v="7.2999999999999995E-2"/>
    <n v="7.2999999999999995E-2"/>
    <n v="0.95899999999999996"/>
    <n v="0.216"/>
    <n v="0.71599999999999997"/>
    <n v="328.57100000000003"/>
    <s v="Scale-up"/>
    <n v="14.286"/>
    <n v="0.92600000000000005"/>
    <d v="1899-12-30T23:00:58"/>
    <n v="0.78800000000000003"/>
    <n v="0.95399999999999996"/>
    <d v="2025-06-17T04:45:12"/>
    <x v="11"/>
  </r>
  <r>
    <x v="93"/>
    <x v="1"/>
    <n v="99"/>
    <x v="1115"/>
    <x v="99"/>
    <s v=" "/>
    <s v=" "/>
    <n v="201"/>
    <n v="325"/>
    <n v="111"/>
    <s v="N/A"/>
    <n v="429"/>
    <n v="-15"/>
    <n v="1.986"/>
    <n v="3.5129999999999999"/>
    <n v="1.1870000000000001"/>
    <n v="4.3650000000000002"/>
    <s v="4.311999999999999"/>
    <n v="4.298"/>
    <n v="1.012"/>
    <n v="0.36099999999999999"/>
    <n v="0.78400000000000003"/>
    <n v="195.64699999999999"/>
    <s v="Catch-up"/>
    <n v="0.22900000000000001"/>
    <n v="0.99399999999999999"/>
    <n v="0.99199999999999999"/>
    <n v="0.98799999999999999"/>
    <n v="0.99399999999999999"/>
    <d v="2025-06-16T22:01:03"/>
    <x v="3"/>
  </r>
  <r>
    <x v="424"/>
    <x v="0"/>
    <n v="5670"/>
    <x v="1116"/>
    <x v="950"/>
    <n v="8038"/>
    <n v="8038"/>
    <n v="855"/>
    <n v="7183"/>
    <n v="1438"/>
    <n v="6600"/>
    <n v="6193"/>
    <n v="407"/>
    <n v="0.15"/>
    <n v="1.494"/>
    <n v="0.312"/>
    <n v="1.2769999999999999"/>
    <n v="1.3320000000000001"/>
    <n v="1.327"/>
    <n v="0.95899999999999996"/>
    <n v="9.0999999999999998E-2"/>
    <n v="0.81"/>
    <n v="318.71600000000001"/>
    <s v="Scale-up"/>
    <n v="0.78300000000000003"/>
    <n v="0.97799999999999998"/>
    <n v="0.98099999999999998"/>
    <n v="0.98899999999999999"/>
    <n v="0.97699999999999998"/>
    <d v="2025-06-17T03:44:39"/>
    <x v="2"/>
  </r>
  <r>
    <x v="579"/>
    <x v="1"/>
    <n v="99"/>
    <x v="1117"/>
    <x v="951"/>
    <s v=" "/>
    <s v=" "/>
    <n v="15"/>
    <n v="52"/>
    <n v="13"/>
    <s v="N/A"/>
    <n v="54"/>
    <n v="-1"/>
    <n v="0.17199999999999999"/>
    <n v="0.47699999999999998"/>
    <n v="0.114"/>
    <n v="0.46899999999999997"/>
    <n v="0.53500000000000003"/>
    <n v="0.52600000000000002"/>
    <n v="0.877"/>
    <n v="0.26500000000000001"/>
    <n v="0.82399999999999995"/>
    <n v="206.82300000000001"/>
    <s v="Scale-up"/>
    <n v="2.1320000000000001"/>
    <n v="0.88600000000000001"/>
    <n v="0.98499999999999999"/>
    <n v="0.94799999999999995"/>
    <n v="0.95799999999999996"/>
    <d v="2025-06-16T22:01:27"/>
    <x v="3"/>
  </r>
  <r>
    <x v="435"/>
    <x v="0"/>
    <n v="2693"/>
    <x v="1118"/>
    <x v="495"/>
    <n v="101"/>
    <n v="101"/>
    <n v="8"/>
    <n v="93"/>
    <n v="22"/>
    <n v="79"/>
    <n v="68"/>
    <n v="11"/>
    <n v="3.0000000000000001E-3"/>
    <n v="3.1E-2"/>
    <n v="0.01"/>
    <n v="2.3E-2"/>
    <n v="2.4E-2"/>
    <n v="2.4E-2"/>
    <n v="0.95799999999999996"/>
    <n v="8.7999999999999995E-2"/>
    <n v="0.70599999999999996"/>
    <n v="478.26100000000002"/>
    <s v="Scale-up"/>
    <n v="43.478000000000002"/>
    <n v="0.59099999999999997"/>
    <n v="0.88600000000000001"/>
    <n v="0.66600000000000004"/>
    <n v="0.75"/>
    <d v="2025-06-16T19:56:13"/>
    <x v="1"/>
  </r>
  <r>
    <x v="513"/>
    <x v="1"/>
    <n v="88"/>
    <x v="1119"/>
    <x v="586"/>
    <s v=" "/>
    <s v=" "/>
    <n v="3"/>
    <n v="2"/>
    <n v="14"/>
    <s v="N/A"/>
    <n v="4"/>
    <n v="-14"/>
    <n v="2.7E-2"/>
    <n v="7.0999999999999994E-2"/>
    <n v="0.16200000000000001"/>
    <n v="4.7E-2"/>
    <n v="-6.4000000000000001E-2"/>
    <n v="-0.13400000000000001"/>
    <n v="-0.73399999999999999"/>
    <n v="0.27600000000000002"/>
    <n v="-0.65300000000000002"/>
    <n v="0"/>
    <s v="Start-up"/>
    <n v="21.277000000000001"/>
    <n v="0.999"/>
    <n v="1"/>
    <n v="0.69599999999999995"/>
    <n v="0.6"/>
    <d v="2025-06-16T22:01:50"/>
    <x v="3"/>
  </r>
  <r>
    <x v="54"/>
    <x v="1"/>
    <n v="98"/>
    <x v="1120"/>
    <x v="58"/>
    <s v=" "/>
    <s v=" "/>
    <n v="15"/>
    <n v="11"/>
    <n v="7"/>
    <s v="N/A"/>
    <n v="35"/>
    <n v="-15"/>
    <n v="0.20599999999999999"/>
    <n v="0.14599999999999999"/>
    <n v="8.8999999999999996E-2"/>
    <n v="0.41499999999999998"/>
    <n v="0.26300000000000001"/>
    <n v="0.24199999999999999"/>
    <n v="1.5780000000000001"/>
    <n v="0.58499999999999996"/>
    <n v="0.747"/>
    <n v="0"/>
    <s v="Plan-up"/>
    <n v="2.41"/>
    <n v="0.72099999999999997"/>
    <n v="0.94099999999999995"/>
    <n v="0.60699999999999998"/>
    <n v="0.86199999999999999"/>
    <d v="2025-06-16T22:02:13"/>
    <x v="3"/>
  </r>
  <r>
    <x v="187"/>
    <x v="1"/>
    <n v="88"/>
    <x v="1121"/>
    <x v="201"/>
    <s v=" "/>
    <s v=" "/>
    <n v="1"/>
    <n v="1"/>
    <n v="1"/>
    <s v="N/A"/>
    <n v="2"/>
    <n v="-1"/>
    <s v="NaN"/>
    <s v="NaN"/>
    <s v="NaN"/>
    <n v="6.2E-2"/>
    <n v="0"/>
    <n v="-1.2E-2"/>
    <s v="NaN"/>
    <s v="NaN"/>
    <s v="NaN"/>
    <s v="NaN"/>
    <s v="Plan-up"/>
    <n v="16.129000000000001"/>
    <s v="NaN"/>
    <s v="NaN"/>
    <s v="NaN"/>
    <n v="1"/>
    <d v="2025-06-16T22:02:31"/>
    <x v="3"/>
  </r>
  <r>
    <x v="809"/>
    <x v="1"/>
    <n v="99"/>
    <x v="1122"/>
    <x v="952"/>
    <s v=" "/>
    <s v=" "/>
    <n v="12"/>
    <n v="12"/>
    <n v="1"/>
    <s v="N/A"/>
    <n v="18"/>
    <n v="7"/>
    <n v="0.19600000000000001"/>
    <n v="0.128"/>
    <s v="NaN"/>
    <n v="0.215"/>
    <n v="0.32400000000000001"/>
    <n v="0.312"/>
    <s v="NaN"/>
    <s v="NaN"/>
    <s v="NaN"/>
    <s v="NaN"/>
    <s v="Scale-up"/>
    <n v="4.6509999999999998"/>
    <n v="0.89600000000000002"/>
    <n v="0.67300000000000004"/>
    <s v="NaN"/>
    <n v="0.73699999999999999"/>
    <d v="2025-06-16T22:02:50"/>
    <x v="3"/>
  </r>
  <r>
    <x v="810"/>
    <x v="1"/>
    <n v="0"/>
    <x v="1123"/>
    <x v="953"/>
    <s v=" "/>
    <s v=" "/>
    <n v="1"/>
    <n v="1"/>
    <n v="18"/>
    <s v="N/A"/>
    <n v="1"/>
    <n v="-17"/>
    <s v="NaN"/>
    <s v="NaN"/>
    <s v="NaN"/>
    <s v="NaN"/>
    <n v="0"/>
    <s v="NaN"/>
    <s v="NaN"/>
    <s v="NaN"/>
    <s v="NaN"/>
    <s v="NaN"/>
    <s v="Start-up"/>
    <s v="NaN"/>
    <s v="NaN"/>
    <s v="NaN"/>
    <s v="NaN"/>
    <s v="NaN"/>
    <d v="2025-06-16T22:03:08"/>
    <x v="3"/>
  </r>
  <r>
    <x v="811"/>
    <x v="0"/>
    <n v="3199"/>
    <x v="1124"/>
    <x v="954"/>
    <n v="2847"/>
    <n v="2847"/>
    <n v="905"/>
    <n v="1942"/>
    <n v="1141"/>
    <n v="1706"/>
    <n v="1706"/>
    <n v="0"/>
    <n v="0.40899999999999997"/>
    <n v="0.80500000000000005"/>
    <n v="0.38900000000000001"/>
    <n v="0.79"/>
    <n v="0.82499999999999996"/>
    <n v="0.61699999999999999"/>
    <n v="0.95799999999999996"/>
    <n v="0.33700000000000002"/>
    <n v="0.68"/>
    <n v="0"/>
    <s v="Start-up"/>
    <n v="1.266"/>
    <n v="0.68400000000000005"/>
    <d v="1899-12-30T20:16:48"/>
    <n v="0.96699999999999997"/>
    <n v="0.71"/>
    <d v="2025-06-17T04:48:27"/>
    <x v="11"/>
  </r>
  <r>
    <x v="721"/>
    <x v="1"/>
    <n v="85"/>
    <x v="1125"/>
    <x v="839"/>
    <s v=" "/>
    <s v=" "/>
    <n v="2"/>
    <n v="1"/>
    <n v="1"/>
    <s v="N/A"/>
    <n v="1"/>
    <n v="2"/>
    <n v="1.2E-2"/>
    <s v="NaN"/>
    <s v="NaN"/>
    <s v="NaN"/>
    <n v="0"/>
    <n v="1.7000000000000001E-2"/>
    <s v="NaN"/>
    <s v="NaN"/>
    <s v="NaN"/>
    <s v="NaN"/>
    <s v="Scale-up"/>
    <s v="NaN"/>
    <n v="1"/>
    <s v="NaN"/>
    <s v="NaN"/>
    <s v="NaN"/>
    <d v="2025-06-16T22:03:25"/>
    <x v="3"/>
  </r>
  <r>
    <x v="649"/>
    <x v="0"/>
    <n v="5938"/>
    <x v="1126"/>
    <x v="955"/>
    <n v="261"/>
    <n v="261"/>
    <n v="49"/>
    <n v="212"/>
    <n v="103"/>
    <n v="158"/>
    <n v="147"/>
    <n v="11"/>
    <n v="7.0000000000000001E-3"/>
    <n v="3.5000000000000003E-2"/>
    <n v="1.7999999999999999E-2"/>
    <n v="2.3E-2"/>
    <n v="2.4E-2"/>
    <n v="2.3E-2"/>
    <n v="0.95799999999999996"/>
    <n v="0.16700000000000001"/>
    <n v="0.57099999999999995"/>
    <n v="478.26100000000002"/>
    <s v="Scale-up"/>
    <n v="43.478000000000002"/>
    <n v="0.95899999999999996"/>
    <n v="0.96599999999999997"/>
    <n v="0.96199999999999997"/>
    <n v="0.95899999999999996"/>
    <d v="2025-06-17T02:33:07"/>
    <x v="2"/>
  </r>
  <r>
    <x v="373"/>
    <x v="1"/>
    <n v="99"/>
    <x v="1127"/>
    <x v="422"/>
    <s v=" "/>
    <s v=" "/>
    <n v="25"/>
    <n v="15"/>
    <n v="8"/>
    <s v="N/A"/>
    <n v="28"/>
    <n v="5"/>
    <n v="0.25"/>
    <n v="0.158"/>
    <n v="0.121"/>
    <n v="0.28199999999999997"/>
    <s v="0.28700000000000003"/>
    <n v="0.29699999999999999"/>
    <n v="0.98299999999999998"/>
    <n v="0.61299999999999999"/>
    <n v="0.70299999999999996"/>
    <n v="102.837"/>
    <s v="Scale-up"/>
    <n v="3.5459999999999998"/>
    <n v="0.95499999999999996"/>
    <n v="0.84799999999999998"/>
    <n v="0.88500000000000001"/>
    <n v="0.95399999999999996"/>
    <d v="2025-06-16T22:03:49"/>
    <x v="3"/>
  </r>
  <r>
    <x v="812"/>
    <x v="0"/>
    <n v="2343"/>
    <x v="1128"/>
    <x v="956"/>
    <n v="419"/>
    <n v="419"/>
    <n v="211"/>
    <n v="208"/>
    <n v="23"/>
    <n v="396"/>
    <n v="366"/>
    <n v="30"/>
    <n v="8.7999999999999995E-2"/>
    <n v="8.5999999999999993E-2"/>
    <n v="0.01"/>
    <n v="0.157"/>
    <n v="0.16400000000000001"/>
    <n v="0.16400000000000001"/>
    <n v="0.95699999999999996"/>
    <n v="0.50600000000000001"/>
    <n v="0.94299999999999995"/>
    <n v="191.083"/>
    <s v="Scale-up"/>
    <n v="6.3689999999999998"/>
    <n v="0.95899999999999996"/>
    <n v="0.97099999999999997"/>
    <n v="0.98099999999999998"/>
    <n v="0.97799999999999998"/>
    <d v="2025-06-16T22:09:17"/>
    <x v="3"/>
  </r>
  <r>
    <x v="813"/>
    <x v="1"/>
    <n v="84"/>
    <x v="1129"/>
    <x v="957"/>
    <s v=" "/>
    <s v=" "/>
    <n v="16"/>
    <n v="41"/>
    <n v="7"/>
    <s v="N/A"/>
    <n v="41"/>
    <n v="8"/>
    <n v="0.217"/>
    <n v="0.48899999999999999"/>
    <n v="7.0999999999999994E-2"/>
    <n v="0.45900000000000002"/>
    <n v="0.63500000000000001"/>
    <n v="0.59599999999999997"/>
    <n v="0.72299999999999998"/>
    <n v="0.307"/>
    <n v="0.89900000000000002"/>
    <n v="47.93"/>
    <s v="Scale-up"/>
    <n v="2.1789999999999998"/>
    <n v="0.91700000000000004"/>
    <n v="0.95699999999999996"/>
    <n v="0.83599999999999997"/>
    <n v="0.96099999999999997"/>
    <d v="2025-06-16T22:04:12"/>
    <x v="3"/>
  </r>
  <r>
    <x v="380"/>
    <x v="1"/>
    <n v="88"/>
    <x v="1130"/>
    <x v="429"/>
    <s v=" "/>
    <s v=" "/>
    <n v="7"/>
    <n v="150"/>
    <n v="20"/>
    <s v="N/A"/>
    <n v="127"/>
    <n v="9"/>
    <n v="7.8E-2"/>
    <n v="2.5339999999999998"/>
    <n v="0.33900000000000002"/>
    <n v="2.0310000000000001"/>
    <s v="2.2729999999999997"/>
    <n v="2.226"/>
    <n v="0.89400000000000002"/>
    <n v="0.03"/>
    <n v="0.87"/>
    <n v="39.881999999999998"/>
    <s v="Scale-up"/>
    <n v="0.49199999999999999"/>
    <n v="0.92700000000000005"/>
    <n v="0.96199999999999997"/>
    <n v="0.96399999999999997"/>
    <n v="0.95899999999999996"/>
    <d v="2025-06-16T22:04:36"/>
    <x v="3"/>
  </r>
  <r>
    <x v="689"/>
    <x v="1"/>
    <n v="100"/>
    <x v="1131"/>
    <x v="801"/>
    <s v=" "/>
    <s v=" "/>
    <n v="104"/>
    <n v="61"/>
    <n v="5"/>
    <s v="N/A"/>
    <n v="166"/>
    <n v="-5"/>
    <n v="1.0249999999999999"/>
    <n v="0.67600000000000005"/>
    <n v="4.4999999999999998E-2"/>
    <n v="1.8740000000000001"/>
    <s v="1.6560000000000001"/>
    <n v="1.617"/>
    <n v="1.1319999999999999"/>
    <n v="0.60299999999999998"/>
    <n v="0.97399999999999998"/>
    <n v="19.21"/>
    <s v="Plan-up"/>
    <n v="0.53400000000000003"/>
    <n v="0.68899999999999995"/>
    <n v="0.747"/>
    <n v="0.88700000000000001"/>
    <n v="0.78"/>
    <d v="2025-06-16T22:05:01"/>
    <x v="3"/>
  </r>
  <r>
    <x v="814"/>
    <x v="1"/>
    <n v="98"/>
    <x v="1132"/>
    <x v="958"/>
    <s v=" "/>
    <s v=" "/>
    <n v="54"/>
    <n v="24"/>
    <n v="8"/>
    <s v="N/A"/>
    <n v="48"/>
    <n v="21"/>
    <n v="0.60299999999999998"/>
    <n v="0.26800000000000002"/>
    <n v="0.11799999999999999"/>
    <n v="0.61299999999999999"/>
    <n v="0.753"/>
    <n v="0.76500000000000001"/>
    <n v="0.81399999999999995"/>
    <n v="0.69199999999999995"/>
    <n v="0.86499999999999999"/>
    <n v="451.87599999999998"/>
    <s v="Scale-up"/>
    <n v="1.631"/>
    <n v="0.86399999999999999"/>
    <n v="0.93600000000000005"/>
    <n v="0.94"/>
    <n v="0.97"/>
    <d v="2025-06-16T22:05:25"/>
    <x v="3"/>
  </r>
  <r>
    <x v="815"/>
    <x v="1"/>
    <n v="0"/>
    <x v="1133"/>
    <x v="959"/>
    <s v=" "/>
    <s v=" "/>
    <n v="1"/>
    <n v="1"/>
    <n v="1"/>
    <s v="N/A"/>
    <n v="1"/>
    <n v="0"/>
    <s v="NaN"/>
    <s v="NaN"/>
    <s v="NaN"/>
    <s v="NaN"/>
    <n v="0"/>
    <s v="NaN"/>
    <s v="NaN"/>
    <s v="NaN"/>
    <s v="NaN"/>
    <s v="NaN"/>
    <s v="Scale-up"/>
    <s v="NaN"/>
    <s v="NaN"/>
    <s v="NaN"/>
    <s v="NaN"/>
    <s v="NaN"/>
    <d v="2025-06-16T22:05:43"/>
    <x v="3"/>
  </r>
  <r>
    <x v="816"/>
    <x v="0"/>
    <n v="4893"/>
    <x v="1134"/>
    <x v="960"/>
    <n v="2033"/>
    <n v="2033"/>
    <n v="395"/>
    <n v="1638"/>
    <n v="723"/>
    <n v="1310"/>
    <n v="1260"/>
    <n v="50"/>
    <n v="0.14399999999999999"/>
    <n v="0.67700000000000005"/>
    <n v="0.28100000000000003"/>
    <n v="0.51700000000000002"/>
    <n v="0.54"/>
    <n v="0.51500000000000001"/>
    <n v="0.95699999999999996"/>
    <n v="0.17499999999999999"/>
    <n v="0.65800000000000003"/>
    <n v="96.712000000000003"/>
    <s v="Scale-up"/>
    <n v="1.9339999999999999"/>
    <n v="0.52300000000000002"/>
    <d v="1899-12-30T14:45:36"/>
    <n v="0.88100000000000001"/>
    <n v="0.53600000000000003"/>
    <d v="2025-06-17T04:42:39"/>
    <x v="11"/>
  </r>
  <r>
    <x v="817"/>
    <x v="1"/>
    <n v="10"/>
    <x v="1135"/>
    <x v="961"/>
    <s v=" "/>
    <s v=" "/>
    <n v="1"/>
    <n v="3"/>
    <n v="1"/>
    <s v="N/A"/>
    <n v="1"/>
    <n v="4"/>
    <s v="NaN"/>
    <n v="1.5"/>
    <s v="NaN"/>
    <s v="NaN"/>
    <n v="0"/>
    <n v="0.25900000000000001"/>
    <s v="NaN"/>
    <s v="NaN"/>
    <s v="NaN"/>
    <s v="NaN"/>
    <s v="Scale-up"/>
    <s v="NaN"/>
    <s v="NaN"/>
    <n v="0.75"/>
    <s v="NaN"/>
    <s v="NaN"/>
    <d v="2025-06-16T22:06:02"/>
    <x v="3"/>
  </r>
  <r>
    <x v="119"/>
    <x v="0"/>
    <n v="4772"/>
    <x v="1136"/>
    <x v="962"/>
    <n v="1234"/>
    <n v="1234"/>
    <n v="147"/>
    <n v="1087"/>
    <n v="203"/>
    <n v="1031"/>
    <n v="948"/>
    <n v="83"/>
    <n v="3.1E-2"/>
    <n v="0.248"/>
    <n v="4.8000000000000001E-2"/>
    <n v="0.221"/>
    <n v="0.23100000000000001"/>
    <n v="0.23499999999999999"/>
    <n v="0.95699999999999996"/>
    <n v="0.111"/>
    <n v="0.82799999999999996"/>
    <n v="375.56599999999997"/>
    <s v="Scale-up"/>
    <n v="4.5250000000000004"/>
    <n v="0.95399999999999996"/>
    <n v="0.97499999999999998"/>
    <n v="0.96399999999999997"/>
    <n v="0.96799999999999997"/>
    <d v="2025-06-17T01:41:55"/>
    <x v="2"/>
  </r>
  <r>
    <x v="818"/>
    <x v="1"/>
    <n v="0"/>
    <x v="1137"/>
    <x v="963"/>
    <s v=" "/>
    <s v=" "/>
    <n v="2"/>
    <n v="1"/>
    <n v="1"/>
    <s v="N/A"/>
    <n v="2"/>
    <n v="-1"/>
    <n v="1"/>
    <s v="NaN"/>
    <s v="NaN"/>
    <s v="NaN"/>
    <n v="0"/>
    <n v="1"/>
    <s v="NaN"/>
    <s v="NaN"/>
    <s v="NaN"/>
    <s v="NaN"/>
    <s v="Scale-up"/>
    <s v="NaN"/>
    <n v="1"/>
    <s v="NaN"/>
    <s v="NaN"/>
    <s v="NaN"/>
    <d v="2025-06-16T22:06:21"/>
    <x v="3"/>
  </r>
  <r>
    <x v="603"/>
    <x v="0"/>
    <n v="5967"/>
    <x v="1138"/>
    <x v="964"/>
    <n v="255"/>
    <n v="255"/>
    <n v="39"/>
    <n v="216"/>
    <n v="109"/>
    <n v="146"/>
    <n v="137"/>
    <n v="9"/>
    <n v="6.0000000000000001E-3"/>
    <n v="3.9E-2"/>
    <n v="2.1999999999999999E-2"/>
    <n v="2.1999999999999999E-2"/>
    <n v="2.3E-2"/>
    <n v="2.1999999999999999E-2"/>
    <n v="0.95699999999999996"/>
    <n v="0.13300000000000001"/>
    <n v="0.51100000000000001"/>
    <n v="409.09100000000001"/>
    <s v="Scale-up"/>
    <n v="45.454999999999998"/>
    <n v="0.97699999999999998"/>
    <n v="0.96299999999999997"/>
    <n v="0.96799999999999997"/>
    <n v="0.98299999999999998"/>
    <d v="2025-06-17T02:25:53"/>
    <x v="2"/>
  </r>
  <r>
    <x v="819"/>
    <x v="1"/>
    <n v="58"/>
    <x v="1139"/>
    <x v="965"/>
    <s v=" "/>
    <s v=" "/>
    <n v="3"/>
    <n v="1"/>
    <n v="1"/>
    <s v="N/A"/>
    <n v="6"/>
    <n v="-3"/>
    <n v="7.9000000000000001E-2"/>
    <s v="NaN"/>
    <s v="NaN"/>
    <n v="0.13400000000000001"/>
    <n v="0"/>
    <n v="5.0999999999999997E-2"/>
    <s v="NaN"/>
    <s v="NaN"/>
    <s v="NaN"/>
    <s v="NaN"/>
    <s v="Scale-up"/>
    <n v="7.4630000000000001"/>
    <n v="0.75"/>
    <s v="NaN"/>
    <s v="NaN"/>
    <n v="0.45800000000000002"/>
    <d v="2025-06-16T22:06:39"/>
    <x v="3"/>
  </r>
  <r>
    <x v="353"/>
    <x v="0"/>
    <n v="3215"/>
    <x v="1140"/>
    <x v="966"/>
    <n v="500"/>
    <n v="500"/>
    <n v="122"/>
    <n v="378"/>
    <n v="51"/>
    <n v="449"/>
    <n v="402"/>
    <n v="47"/>
    <n v="4.5999999999999999E-2"/>
    <n v="0.16500000000000001"/>
    <n v="2.5999999999999999E-2"/>
    <n v="0.17699999999999999"/>
    <n v="0.185"/>
    <n v="0.184"/>
    <n v="0.95699999999999996"/>
    <n v="0.218"/>
    <n v="0.877"/>
    <n v="265.53699999999998"/>
    <s v="Scale-up"/>
    <n v="5.65"/>
    <n v="0.90300000000000002"/>
    <n v="0.93100000000000005"/>
    <n v="0.86299999999999999"/>
    <n v="0.85899999999999999"/>
    <d v="2025-06-17T04:15:31"/>
    <x v="2"/>
  </r>
  <r>
    <x v="820"/>
    <x v="1"/>
    <n v="92"/>
    <x v="1141"/>
    <x v="967"/>
    <s v=" "/>
    <s v=" "/>
    <n v="2"/>
    <n v="4"/>
    <n v="1"/>
    <s v="N/A"/>
    <n v="5"/>
    <n v="0"/>
    <n v="1.0999999999999999E-2"/>
    <n v="0.22500000000000001"/>
    <s v="NaN"/>
    <n v="4.5999999999999999E-2"/>
    <s v="0.23600000000000002"/>
    <n v="5.7000000000000002E-2"/>
    <s v="NaN"/>
    <s v="NaN"/>
    <s v="NaN"/>
    <s v="NaN"/>
    <s v="Scale-up"/>
    <n v="21.739000000000001"/>
    <n v="1"/>
    <n v="0.89900000000000002"/>
    <s v="NaN"/>
    <n v="0.90800000000000003"/>
    <d v="2025-06-16T22:06:59"/>
    <x v="3"/>
  </r>
  <r>
    <x v="274"/>
    <x v="0"/>
    <n v="3496"/>
    <x v="1142"/>
    <x v="304"/>
    <n v="1229"/>
    <n v="1229"/>
    <n v="229"/>
    <n v="1000"/>
    <n v="166"/>
    <n v="1063"/>
    <n v="972"/>
    <n v="91"/>
    <n v="8.3000000000000004E-2"/>
    <n v="0.36399999999999999"/>
    <n v="6.4000000000000001E-2"/>
    <n v="0.36599999999999999"/>
    <n v="0.38300000000000001"/>
    <n v="0.38200000000000001"/>
    <n v="0.95599999999999996"/>
    <n v="0.186"/>
    <n v="0.85699999999999998"/>
    <n v="248.63399999999999"/>
    <s v="Scale-up"/>
    <n v="2.7320000000000002"/>
    <n v="0.97099999999999997"/>
    <n v="0.96699999999999997"/>
    <n v="0.97899999999999998"/>
    <n v="0.98099999999999998"/>
    <d v="2025-06-16T19:10:07"/>
    <x v="1"/>
  </r>
  <r>
    <x v="577"/>
    <x v="1"/>
    <n v="82"/>
    <x v="1143"/>
    <x v="665"/>
    <s v=" "/>
    <s v=" "/>
    <n v="1"/>
    <n v="2"/>
    <n v="1"/>
    <s v="N/A"/>
    <n v="1"/>
    <n v="0"/>
    <s v="NaN"/>
    <n v="2.7E-2"/>
    <s v="NaN"/>
    <s v="NaN"/>
    <n v="0"/>
    <n v="2.7E-2"/>
    <s v="NaN"/>
    <s v="NaN"/>
    <s v="NaN"/>
    <s v="NaN"/>
    <s v="Catch-up"/>
    <s v="NaN"/>
    <s v="NaN"/>
    <n v="1"/>
    <s v="NaN"/>
    <s v="NaN"/>
    <d v="2025-06-16T22:07:18"/>
    <x v="3"/>
  </r>
  <r>
    <x v="475"/>
    <x v="0"/>
    <n v="859"/>
    <x v="1144"/>
    <x v="542"/>
    <n v="68"/>
    <n v="68"/>
    <n v="27"/>
    <n v="41"/>
    <n v="1"/>
    <n v="67"/>
    <n v="57"/>
    <n v="10"/>
    <n v="2.5999999999999999E-2"/>
    <n v="4.2000000000000003E-2"/>
    <n v="0"/>
    <n v="6.5000000000000002E-2"/>
    <n v="6.8000000000000005E-2"/>
    <n v="6.8000000000000005E-2"/>
    <n v="0.95599999999999996"/>
    <n v="0.38200000000000001"/>
    <n v="1"/>
    <n v="153.846"/>
    <s v="Scale-up"/>
    <n v="15.385"/>
    <n v="0.747"/>
    <n v="0.86699999999999999"/>
    <n v="0"/>
    <n v="0.876"/>
    <d v="2025-06-16T20:25:25"/>
    <x v="0"/>
  </r>
  <r>
    <x v="821"/>
    <x v="1"/>
    <n v="97"/>
    <x v="1145"/>
    <x v="968"/>
    <s v=" "/>
    <s v=" "/>
    <n v="21"/>
    <n v="13"/>
    <n v="6"/>
    <s v="N/A"/>
    <n v="26"/>
    <n v="1"/>
    <n v="0.17499999999999999"/>
    <n v="0.122"/>
    <n v="4.9000000000000002E-2"/>
    <n v="0.224"/>
    <n v="0.248"/>
    <n v="0.25600000000000001"/>
    <n v="0.90300000000000002"/>
    <n v="0.58899999999999997"/>
    <n v="0.83499999999999996"/>
    <n v="651.78599999999994"/>
    <s v="Scale-up"/>
    <n v="4.4640000000000004"/>
    <n v="0.93700000000000006"/>
    <n v="0.90900000000000003"/>
    <n v="0.78800000000000003"/>
    <n v="0.95099999999999996"/>
    <d v="2025-06-16T22:07:43"/>
    <x v="3"/>
  </r>
  <r>
    <x v="822"/>
    <x v="0"/>
    <n v="1816"/>
    <x v="1146"/>
    <x v="969"/>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6T23:03:45"/>
    <x v="8"/>
  </r>
  <r>
    <x v="823"/>
    <x v="1"/>
    <n v="86"/>
    <x v="1147"/>
    <x v="970"/>
    <s v=" "/>
    <s v=" "/>
    <n v="4"/>
    <n v="6"/>
    <n v="1"/>
    <s v="N/A"/>
    <n v="5"/>
    <n v="3"/>
    <n v="0.112"/>
    <n v="4.3999999999999997E-2"/>
    <s v="NaN"/>
    <n v="4.7E-2"/>
    <n v="0.156"/>
    <n v="7.3999999999999996E-2"/>
    <s v="NaN"/>
    <s v="NaN"/>
    <s v="NaN"/>
    <s v="NaN"/>
    <s v="Scale-up"/>
    <n v="21.277000000000001"/>
    <n v="0.751"/>
    <n v="0.82599999999999996"/>
    <s v="NaN"/>
    <n v="0.86599999999999999"/>
    <d v="2025-06-16T22:08:02"/>
    <x v="3"/>
  </r>
  <r>
    <x v="822"/>
    <x v="0"/>
    <n v="1816"/>
    <x v="1148"/>
    <x v="971"/>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7T07:16:28"/>
    <x v="9"/>
  </r>
  <r>
    <x v="824"/>
    <x v="1"/>
    <n v="72"/>
    <x v="1149"/>
    <x v="972"/>
    <s v=" "/>
    <s v=" "/>
    <n v="13"/>
    <n v="5"/>
    <n v="1"/>
    <s v="N/A"/>
    <n v="12"/>
    <n v="5"/>
    <n v="0.18099999999999999"/>
    <n v="0.05"/>
    <s v="NaN"/>
    <n v="0.122"/>
    <s v="0.23099999999999998"/>
    <n v="0.20399999999999999"/>
    <s v="NaN"/>
    <s v="NaN"/>
    <s v="NaN"/>
    <s v="NaN"/>
    <s v="Scale-up"/>
    <n v="8.1969999999999992"/>
    <n v="0.42"/>
    <n v="0.81"/>
    <s v="NaN"/>
    <n v="0.95599999999999996"/>
    <d v="2025-06-16T22:08:20"/>
    <x v="3"/>
  </r>
  <r>
    <x v="825"/>
    <x v="0"/>
    <n v="4503"/>
    <x v="1150"/>
    <x v="973"/>
    <n v="3372"/>
    <n v="3372"/>
    <n v="694"/>
    <n v="2678"/>
    <n v="1369"/>
    <n v="2003"/>
    <n v="1948"/>
    <n v="55"/>
    <n v="0.19"/>
    <n v="0.91100000000000003"/>
    <n v="0.39200000000000002"/>
    <n v="0.67800000000000005"/>
    <n v="0.70899999999999996"/>
    <n v="0.57099999999999995"/>
    <n v="0.95599999999999996"/>
    <n v="0.17299999999999999"/>
    <n v="0.64400000000000002"/>
    <n v="81.120999999999995"/>
    <s v="Scale-up"/>
    <n v="1.4750000000000001"/>
    <n v="0.77900000000000003"/>
    <d v="1899-12-30T18:50:24"/>
    <n v="0.79600000000000004"/>
    <n v="0.78900000000000003"/>
    <d v="2025-06-17T04:42:00"/>
    <x v="11"/>
  </r>
  <r>
    <x v="826"/>
    <x v="1"/>
    <n v="57"/>
    <x v="1151"/>
    <x v="974"/>
    <s v=" "/>
    <s v=" "/>
    <n v="5"/>
    <n v="2"/>
    <n v="1"/>
    <s v="N/A"/>
    <n v="3"/>
    <n v="3"/>
    <n v="0.19600000000000001"/>
    <n v="3.5999999999999997E-2"/>
    <s v="NaN"/>
    <n v="2.8000000000000001E-2"/>
    <n v="0.23200000000000001"/>
    <n v="0.11899999999999999"/>
    <s v="NaN"/>
    <s v="NaN"/>
    <s v="NaN"/>
    <s v="NaN"/>
    <s v="Scale-up"/>
    <n v="35.713999999999999"/>
    <n v="0.76400000000000001"/>
    <n v="1"/>
    <s v="NaN"/>
    <n v="0.75"/>
    <d v="2025-06-16T22:08:39"/>
    <x v="3"/>
  </r>
  <r>
    <x v="827"/>
    <x v="0"/>
    <n v="1630"/>
    <x v="1152"/>
    <x v="975"/>
    <n v="95"/>
    <n v="95"/>
    <n v="23"/>
    <n v="72"/>
    <n v="6"/>
    <n v="89"/>
    <n v="89"/>
    <n v="0"/>
    <n v="1.7000000000000001E-2"/>
    <n v="5.2999999999999999E-2"/>
    <n v="2E-3"/>
    <n v="6.5000000000000002E-2"/>
    <n v="6.8000000000000005E-2"/>
    <n v="6.3E-2"/>
    <n v="0.95599999999999996"/>
    <n v="0.24299999999999999"/>
    <n v="0.97099999999999997"/>
    <n v="0"/>
    <s v="Start-up"/>
    <n v="15.385"/>
    <n v="0.98499999999999999"/>
    <n v="0.96599999999999997"/>
    <n v="0.42899999999999999"/>
    <n v="0.97299999999999998"/>
    <d v="2025-06-17T02:25:13"/>
    <x v="2"/>
  </r>
  <r>
    <x v="828"/>
    <x v="1"/>
    <n v="99"/>
    <x v="1153"/>
    <x v="976"/>
    <s v=" "/>
    <s v=" "/>
    <n v="6"/>
    <n v="2"/>
    <n v="1"/>
    <s v="N/A"/>
    <n v="6"/>
    <n v="1"/>
    <n v="4.4999999999999998E-2"/>
    <n v="1.2E-2"/>
    <s v="NaN"/>
    <n v="3.7999999999999999E-2"/>
    <s v="0.056999999999999995"/>
    <n v="5.6000000000000001E-2"/>
    <s v="NaN"/>
    <s v="NaN"/>
    <s v="NaN"/>
    <s v="NaN"/>
    <s v="Scale-up"/>
    <n v="26.315999999999999"/>
    <n v="0.84799999999999998"/>
    <n v="1"/>
    <s v="NaN"/>
    <n v="0.79"/>
    <d v="2025-06-16T22:08:58"/>
    <x v="3"/>
  </r>
  <r>
    <x v="730"/>
    <x v="0"/>
    <n v="629"/>
    <x v="1154"/>
    <x v="849"/>
    <n v="80"/>
    <n v="80"/>
    <n v="46"/>
    <n v="34"/>
    <n v="7"/>
    <n v="73"/>
    <n v="58"/>
    <n v="15"/>
    <n v="7.1999999999999995E-2"/>
    <n v="4.7E-2"/>
    <n v="8.9999999999999993E-3"/>
    <n v="0.105"/>
    <n v="0.11"/>
    <n v="9.1999999999999998E-2"/>
    <n v="0.95499999999999996"/>
    <n v="0.60499999999999998"/>
    <n v="0.92400000000000004"/>
    <n v="142.857"/>
    <s v="Scale-up"/>
    <n v="9.5239999999999991"/>
    <n v="0.77"/>
    <n v="0.93100000000000005"/>
    <n v="0.89500000000000002"/>
    <n v="0.91200000000000003"/>
    <d v="2025-06-16T21:31:53"/>
    <x v="0"/>
  </r>
  <r>
    <x v="812"/>
    <x v="1"/>
    <n v="97"/>
    <x v="1155"/>
    <x v="956"/>
    <s v=" "/>
    <s v=" "/>
    <n v="13"/>
    <n v="7"/>
    <n v="1"/>
    <s v="N/A"/>
    <n v="14"/>
    <n v="6"/>
    <n v="0.17699999999999999"/>
    <n v="5.6000000000000001E-2"/>
    <s v="NaN"/>
    <n v="0.124"/>
    <s v="0.23299999999999998"/>
    <n v="0.188"/>
    <s v="NaN"/>
    <s v="NaN"/>
    <s v="NaN"/>
    <s v="NaN"/>
    <s v="Scale-up"/>
    <n v="8.0649999999999995"/>
    <n v="0.73499999999999999"/>
    <n v="0.876"/>
    <s v="NaN"/>
    <n v="0.83599999999999997"/>
    <d v="2025-06-16T22:09:17"/>
    <x v="3"/>
  </r>
  <r>
    <x v="654"/>
    <x v="0"/>
    <n v="3359"/>
    <x v="1156"/>
    <x v="977"/>
    <n v="3005"/>
    <n v="3005"/>
    <n v="1540"/>
    <n v="1465"/>
    <n v="805"/>
    <n v="2200"/>
    <n v="2127"/>
    <n v="73"/>
    <n v="0.48299999999999998"/>
    <n v="0.5"/>
    <n v="0.26800000000000002"/>
    <n v="0.68300000000000005"/>
    <n v="0.71499999999999997"/>
    <n v="0.68799999999999994"/>
    <n v="0.95499999999999996"/>
    <n v="0.49099999999999999"/>
    <n v="0.72699999999999998"/>
    <n v="106.881"/>
    <s v="Scale-up"/>
    <n v="1.464"/>
    <n v="0.96699999999999997"/>
    <n v="0.93300000000000005"/>
    <n v="0.95599999999999996"/>
    <n v="0.96599999999999997"/>
    <d v="2025-06-16T22:21:30"/>
    <x v="3"/>
  </r>
  <r>
    <x v="829"/>
    <x v="1"/>
    <n v="92"/>
    <x v="1157"/>
    <x v="978"/>
    <s v=" "/>
    <s v=" "/>
    <n v="1"/>
    <n v="1"/>
    <n v="1"/>
    <s v="N/A"/>
    <n v="1"/>
    <n v="-1"/>
    <s v="NaN"/>
    <s v="NaN"/>
    <s v="NaN"/>
    <s v="NaN"/>
    <n v="0"/>
    <n v="-1.0999999999999999E-2"/>
    <s v="NaN"/>
    <s v="NaN"/>
    <s v="NaN"/>
    <s v="NaN"/>
    <s v="Scale-up"/>
    <s v="NaN"/>
    <s v="NaN"/>
    <s v="NaN"/>
    <s v="NaN"/>
    <s v="NaN"/>
    <d v="2025-06-16T22:09:36"/>
    <x v="3"/>
  </r>
  <r>
    <x v="830"/>
    <x v="0"/>
    <n v="1427"/>
    <x v="1158"/>
    <x v="979"/>
    <n v="49"/>
    <n v="49"/>
    <n v="36"/>
    <n v="13"/>
    <n v="12"/>
    <n v="37"/>
    <n v="34"/>
    <n v="3"/>
    <n v="2.1000000000000001E-2"/>
    <n v="8.0000000000000002E-3"/>
    <n v="7.0000000000000001E-3"/>
    <n v="2.1000000000000001E-2"/>
    <n v="2.1999999999999999E-2"/>
    <n v="0.02"/>
    <n v="0.95499999999999996"/>
    <n v="0.72399999999999998"/>
    <n v="0.75900000000000001"/>
    <n v="142.857"/>
    <s v="Scale-up"/>
    <n v="47.619"/>
    <n v="0.97799999999999998"/>
    <n v="0.98299999999999998"/>
    <n v="0.42299999999999999"/>
    <n v="0.96299999999999997"/>
    <d v="2025-06-16T22:53:56"/>
    <x v="3"/>
  </r>
  <r>
    <x v="81"/>
    <x v="1"/>
    <n v="0"/>
    <x v="1159"/>
    <x v="85"/>
    <s v=" "/>
    <s v=" "/>
    <n v="1"/>
    <n v="1"/>
    <n v="1"/>
    <s v="N/A"/>
    <n v="1"/>
    <n v="0"/>
    <s v="NaN"/>
    <s v="NaN"/>
    <s v="NaN"/>
    <s v="NaN"/>
    <n v="0"/>
    <s v="NaN"/>
    <s v="NaN"/>
    <s v="NaN"/>
    <s v="NaN"/>
    <s v="NaN"/>
    <s v="Catch-up"/>
    <s v="NaN"/>
    <s v="NaN"/>
    <s v="NaN"/>
    <s v="NaN"/>
    <s v="NaN"/>
    <d v="2025-06-16T22:09:53"/>
    <x v="3"/>
  </r>
  <r>
    <x v="471"/>
    <x v="1"/>
    <n v="83"/>
    <x v="1160"/>
    <x v="980"/>
    <s v=" "/>
    <s v=" "/>
    <n v="1"/>
    <n v="6"/>
    <n v="1"/>
    <s v="N/A"/>
    <n v="7"/>
    <n v="-2"/>
    <s v="NaN"/>
    <n v="6.0999999999999999E-2"/>
    <s v="NaN"/>
    <n v="0.14899999999999999"/>
    <n v="0"/>
    <n v="6.5000000000000002E-2"/>
    <s v="NaN"/>
    <s v="NaN"/>
    <s v="NaN"/>
    <s v="NaN"/>
    <s v="Scale-up"/>
    <n v="6.7110000000000003"/>
    <s v="NaN"/>
    <n v="0.81799999999999995"/>
    <s v="NaN"/>
    <n v="0.88600000000000001"/>
    <d v="2025-06-16T22:10:12"/>
    <x v="3"/>
  </r>
  <r>
    <x v="660"/>
    <x v="1"/>
    <n v="52"/>
    <x v="1161"/>
    <x v="766"/>
    <s v=" "/>
    <s v=" "/>
    <n v="3"/>
    <n v="5"/>
    <n v="1"/>
    <s v="N/A"/>
    <n v="8"/>
    <n v="-2"/>
    <n v="5.8999999999999997E-2"/>
    <n v="6.7000000000000004E-2"/>
    <s v="NaN"/>
    <n v="0.16400000000000001"/>
    <n v="0.126"/>
    <n v="0.109"/>
    <s v="NaN"/>
    <s v="NaN"/>
    <s v="NaN"/>
    <s v="NaN"/>
    <s v="Scale-up"/>
    <n v="6.0979999999999999"/>
    <n v="0.995"/>
    <n v="0.80500000000000005"/>
    <s v="NaN"/>
    <n v="0.68500000000000005"/>
    <d v="2025-06-16T22:10:31"/>
    <x v="3"/>
  </r>
  <r>
    <x v="831"/>
    <x v="0"/>
    <n v="2996"/>
    <x v="1162"/>
    <x v="981"/>
    <n v="484"/>
    <n v="484"/>
    <n v="350"/>
    <n v="134"/>
    <n v="65"/>
    <n v="419"/>
    <n v="311"/>
    <n v="108"/>
    <n v="0.115"/>
    <n v="0.05"/>
    <n v="3.3000000000000002E-2"/>
    <n v="0.126"/>
    <n v="0.13200000000000001"/>
    <n v="0.13500000000000001"/>
    <n v="0.95499999999999996"/>
    <n v="0.69699999999999995"/>
    <n v="0.8"/>
    <n v="857.14300000000003"/>
    <s v="Scale-up"/>
    <n v="7.9370000000000003"/>
    <n v="0.98199999999999998"/>
    <n v="0.90100000000000002"/>
    <n v="0.77100000000000002"/>
    <n v="0.96899999999999997"/>
    <d v="2025-06-17T05:39:18"/>
    <x v="10"/>
  </r>
  <r>
    <x v="832"/>
    <x v="1"/>
    <n v="87"/>
    <x v="1163"/>
    <x v="982"/>
    <s v=" "/>
    <s v=" "/>
    <n v="2"/>
    <n v="2"/>
    <n v="1"/>
    <s v="N/A"/>
    <n v="4"/>
    <n v="0"/>
    <n v="2.5999999999999999E-2"/>
    <n v="2.9000000000000001E-2"/>
    <s v="NaN"/>
    <n v="2.9000000000000001E-2"/>
    <n v="5.5E-2"/>
    <n v="0.03"/>
    <s v="NaN"/>
    <s v="NaN"/>
    <s v="NaN"/>
    <s v="NaN"/>
    <s v="Scale-up"/>
    <n v="34.482999999999997"/>
    <n v="1"/>
    <n v="1"/>
    <s v="NaN"/>
    <n v="0.89100000000000001"/>
    <d v="2025-06-16T22:10:49"/>
    <x v="3"/>
  </r>
  <r>
    <x v="833"/>
    <x v="0"/>
    <n v="4507"/>
    <x v="1164"/>
    <x v="983"/>
    <n v="436"/>
    <n v="436"/>
    <n v="244"/>
    <n v="192"/>
    <n v="94"/>
    <n v="342"/>
    <n v="338"/>
    <n v="4"/>
    <n v="0.08"/>
    <n v="6.6000000000000003E-2"/>
    <n v="3.5000000000000003E-2"/>
    <n v="0.106"/>
    <n v="0.111"/>
    <n v="0.111"/>
    <n v="0.95499999999999996"/>
    <n v="0.54800000000000004"/>
    <n v="0.76"/>
    <n v="37.735999999999997"/>
    <s v="Scale-up"/>
    <n v="9.4339999999999993"/>
    <n v="0.80400000000000005"/>
    <d v="1899-12-30T22:52:19"/>
    <n v="0.75"/>
    <n v="0.89100000000000001"/>
    <d v="2025-06-17T04:45:31"/>
    <x v="11"/>
  </r>
  <r>
    <x v="21"/>
    <x v="1"/>
    <n v="0"/>
    <x v="1165"/>
    <x v="21"/>
    <s v=" "/>
    <s v=" "/>
    <n v="1"/>
    <n v="1"/>
    <n v="1"/>
    <s v="N/A"/>
    <n v="1"/>
    <n v="0"/>
    <s v="NaN"/>
    <s v="NaN"/>
    <s v="NaN"/>
    <s v="NaN"/>
    <n v="0"/>
    <s v="NaN"/>
    <s v="NaN"/>
    <s v="NaN"/>
    <s v="NaN"/>
    <s v="NaN"/>
    <s v="Catch-up"/>
    <s v="NaN"/>
    <s v="NaN"/>
    <s v="NaN"/>
    <s v="NaN"/>
    <s v="NaN"/>
    <d v="2025-06-16T22:11:06"/>
    <x v="3"/>
  </r>
  <r>
    <x v="215"/>
    <x v="0"/>
    <n v="2993"/>
    <x v="1166"/>
    <x v="984"/>
    <n v="604"/>
    <n v="604"/>
    <n v="151"/>
    <n v="453"/>
    <n v="68"/>
    <n v="536"/>
    <n v="401"/>
    <n v="135"/>
    <n v="8.2000000000000003E-2"/>
    <n v="0.23300000000000001"/>
    <n v="4.1000000000000002E-2"/>
    <n v="0.26100000000000001"/>
    <n v="0.27400000000000002"/>
    <n v="0.27900000000000003"/>
    <n v="0.95299999999999996"/>
    <n v="0.26"/>
    <n v="0.87"/>
    <n v="517.24099999999999"/>
    <s v="Scale-up"/>
    <n v="3.831"/>
    <n v="0.70099999999999996"/>
    <n v="0.68899999999999995"/>
    <n v="0.82"/>
    <n v="0.755"/>
    <d v="2025-06-17T02:43:42"/>
    <x v="2"/>
  </r>
  <r>
    <x v="834"/>
    <x v="1"/>
    <n v="0"/>
    <x v="1167"/>
    <x v="985"/>
    <s v=" "/>
    <s v=" "/>
    <n v="1"/>
    <n v="1"/>
    <n v="6"/>
    <s v="N/A"/>
    <n v="2"/>
    <n v="-7"/>
    <s v="NaN"/>
    <s v="NaN"/>
    <n v="3"/>
    <s v="NaN"/>
    <n v="0"/>
    <n v="-3"/>
    <s v="NaN"/>
    <s v="NaN"/>
    <s v="NaN"/>
    <s v="NaN"/>
    <s v="Scale-up"/>
    <s v="NaN"/>
    <s v="NaN"/>
    <s v="NaN"/>
    <n v="0.42899999999999999"/>
    <s v="NaN"/>
    <d v="2025-06-16T22:11:24"/>
    <x v="3"/>
  </r>
  <r>
    <x v="565"/>
    <x v="0"/>
    <n v="2526"/>
    <x v="1168"/>
    <x v="652"/>
    <n v="71"/>
    <n v="71"/>
    <n v="14"/>
    <n v="57"/>
    <n v="7"/>
    <n v="64"/>
    <n v="60"/>
    <n v="5"/>
    <n v="6.0000000000000001E-3"/>
    <n v="1.7999999999999999E-2"/>
    <n v="3.0000000000000001E-3"/>
    <n v="0.02"/>
    <n v="2.1000000000000001E-2"/>
    <n v="2.1000000000000001E-2"/>
    <n v="0.95199999999999996"/>
    <n v="0.25"/>
    <n v="0.875"/>
    <n v="250"/>
    <s v="Scale-up"/>
    <n v="50"/>
    <n v="0.94"/>
    <n v="0.91"/>
    <n v="0.92"/>
    <n v="0.94"/>
    <d v="2025-06-16T20:49:42"/>
    <x v="0"/>
  </r>
  <r>
    <x v="835"/>
    <x v="1"/>
    <n v="64"/>
    <x v="1169"/>
    <x v="986"/>
    <s v=" "/>
    <s v=" "/>
    <n v="1"/>
    <n v="2"/>
    <n v="1"/>
    <s v="N/A"/>
    <n v="1"/>
    <n v="2"/>
    <s v="NaN"/>
    <n v="0.125"/>
    <s v="NaN"/>
    <s v="NaN"/>
    <n v="0"/>
    <n v="0.125"/>
    <s v="NaN"/>
    <s v="NaN"/>
    <s v="NaN"/>
    <s v="NaN"/>
    <s v="Scale-up"/>
    <s v="NaN"/>
    <s v="NaN"/>
    <n v="1"/>
    <s v="NaN"/>
    <s v="NaN"/>
    <d v="2025-06-16T22:11:42"/>
    <x v="3"/>
  </r>
  <r>
    <x v="836"/>
    <x v="0"/>
    <n v="3381"/>
    <x v="1170"/>
    <x v="987"/>
    <n v="1405"/>
    <n v="1405"/>
    <n v="714"/>
    <n v="691"/>
    <n v="251"/>
    <n v="1154"/>
    <n v="1045"/>
    <n v="109"/>
    <n v="0.45300000000000001"/>
    <n v="0.30399999999999999"/>
    <n v="0.159"/>
    <n v="0.56899999999999995"/>
    <n v="0.59799999999999998"/>
    <n v="0.55600000000000005"/>
    <n v="0.95199999999999996"/>
    <n v="0.59799999999999998"/>
    <n v="0.79"/>
    <n v="191.56399999999999"/>
    <s v="Scale-up"/>
    <n v="1.7569999999999999"/>
    <n v="0.92300000000000004"/>
    <n v="0.91600000000000004"/>
    <n v="0.93100000000000005"/>
    <n v="0.88800000000000001"/>
    <d v="2025-06-16T22:39:53"/>
    <x v="3"/>
  </r>
  <r>
    <x v="837"/>
    <x v="1"/>
    <n v="22"/>
    <x v="1171"/>
    <x v="988"/>
    <s v=" "/>
    <s v=" "/>
    <n v="1"/>
    <n v="1"/>
    <n v="1"/>
    <s v="N/A"/>
    <n v="1"/>
    <n v="-1"/>
    <s v="NaN"/>
    <s v="NaN"/>
    <s v="NaN"/>
    <s v="NaN"/>
    <n v="0"/>
    <s v="NaN"/>
    <s v="NaN"/>
    <s v="NaN"/>
    <s v="NaN"/>
    <s v="NaN"/>
    <s v="Scale-up"/>
    <s v="NaN"/>
    <s v="NaN"/>
    <s v="NaN"/>
    <s v="NaN"/>
    <s v="NaN"/>
    <d v="2025-06-16T22:12:02"/>
    <x v="3"/>
  </r>
  <r>
    <x v="838"/>
    <x v="0"/>
    <n v="524"/>
    <x v="1172"/>
    <x v="989"/>
    <n v="72"/>
    <n v="72"/>
    <n v="56"/>
    <n v="16"/>
    <n v="3"/>
    <n v="69"/>
    <n v="54"/>
    <n v="15"/>
    <n v="0.104"/>
    <n v="3.4000000000000002E-2"/>
    <n v="1.2999999999999999E-2"/>
    <n v="0.11899999999999999"/>
    <n v="0.125"/>
    <n v="0.128"/>
    <n v="0.95199999999999996"/>
    <n v="0.754"/>
    <n v="0.90600000000000003"/>
    <n v="126.05"/>
    <s v="Scale-up"/>
    <n v="8.4030000000000005"/>
    <n v="0.93"/>
    <n v="0.84399999999999997"/>
    <n v="0.75"/>
    <n v="0.94299999999999995"/>
    <d v="2025-06-16T22:54:15"/>
    <x v="3"/>
  </r>
  <r>
    <x v="839"/>
    <x v="1"/>
    <n v="64"/>
    <x v="1173"/>
    <x v="990"/>
    <s v=" "/>
    <s v=" "/>
    <n v="1"/>
    <n v="1"/>
    <n v="1"/>
    <s v="N/A"/>
    <n v="1"/>
    <n v="-1"/>
    <s v="NaN"/>
    <s v="NaN"/>
    <s v="NaN"/>
    <s v="NaN"/>
    <n v="0"/>
    <n v="-1.4999999999999999E-2"/>
    <s v="NaN"/>
    <s v="NaN"/>
    <s v="NaN"/>
    <s v="NaN"/>
    <s v="Scale-up"/>
    <s v="NaN"/>
    <s v="NaN"/>
    <s v="NaN"/>
    <s v="NaN"/>
    <s v="NaN"/>
    <d v="2025-06-16T22:12:21"/>
    <x v="3"/>
  </r>
  <r>
    <x v="430"/>
    <x v="0"/>
    <n v="1240"/>
    <x v="1174"/>
    <x v="991"/>
    <n v="425"/>
    <n v="425"/>
    <n v="116"/>
    <n v="309"/>
    <n v="49"/>
    <n v="376"/>
    <n v="336"/>
    <n v="40"/>
    <n v="0.127"/>
    <n v="0.32100000000000001"/>
    <n v="5.2999999999999999E-2"/>
    <n v="0.376"/>
    <n v="0.39500000000000002"/>
    <n v="0.39500000000000002"/>
    <n v="0.95199999999999996"/>
    <n v="0.28299999999999997"/>
    <n v="0.88200000000000001"/>
    <n v="106.383"/>
    <s v="Scale-up"/>
    <n v="2.66"/>
    <n v="0.93799999999999994"/>
    <n v="0.97399999999999998"/>
    <n v="0.94699999999999995"/>
    <n v="0.94299999999999995"/>
    <d v="2025-06-16T23:14:38"/>
    <x v="8"/>
  </r>
  <r>
    <x v="285"/>
    <x v="1"/>
    <n v="0"/>
    <x v="1175"/>
    <x v="317"/>
    <s v=" "/>
    <s v=" "/>
    <n v="1"/>
    <n v="1"/>
    <n v="1"/>
    <s v="N/A"/>
    <n v="1"/>
    <n v="0"/>
    <s v="NaN"/>
    <s v="NaN"/>
    <s v="NaN"/>
    <s v="NaN"/>
    <n v="0"/>
    <s v="NaN"/>
    <s v="NaN"/>
    <s v="NaN"/>
    <s v="NaN"/>
    <s v="NaN"/>
    <s v="Catch-up"/>
    <s v="NaN"/>
    <s v="NaN"/>
    <s v="NaN"/>
    <s v="NaN"/>
    <s v="NaN"/>
    <d v="2025-06-16T22:12:38"/>
    <x v="3"/>
  </r>
  <r>
    <x v="348"/>
    <x v="1"/>
    <n v="80"/>
    <x v="1176"/>
    <x v="392"/>
    <s v=" "/>
    <s v=" "/>
    <n v="2"/>
    <n v="1"/>
    <n v="1"/>
    <s v="N/A"/>
    <n v="1"/>
    <n v="2"/>
    <n v="1.2E-2"/>
    <s v="NaN"/>
    <s v="NaN"/>
    <s v="NaN"/>
    <n v="0"/>
    <n v="1.9E-2"/>
    <s v="NaN"/>
    <s v="NaN"/>
    <s v="NaN"/>
    <s v="NaN"/>
    <s v="Catch-up"/>
    <s v="NaN"/>
    <n v="1"/>
    <s v="NaN"/>
    <s v="NaN"/>
    <s v="NaN"/>
    <d v="2025-06-16T22:12:56"/>
    <x v="3"/>
  </r>
  <r>
    <x v="840"/>
    <x v="1"/>
    <n v="83"/>
    <x v="1177"/>
    <x v="992"/>
    <s v=" "/>
    <s v=" "/>
    <n v="2"/>
    <n v="1"/>
    <n v="1"/>
    <s v="N/A"/>
    <n v="1"/>
    <n v="2"/>
    <n v="1.2999999999999999E-2"/>
    <s v="NaN"/>
    <s v="NaN"/>
    <s v="NaN"/>
    <n v="0"/>
    <n v="1.9E-2"/>
    <s v="NaN"/>
    <s v="NaN"/>
    <s v="NaN"/>
    <s v="NaN"/>
    <s v="Scale-up"/>
    <s v="NaN"/>
    <n v="1"/>
    <s v="NaN"/>
    <s v="NaN"/>
    <s v="NaN"/>
    <d v="2025-06-16T22:13:15"/>
    <x v="3"/>
  </r>
  <r>
    <x v="841"/>
    <x v="0"/>
    <n v="3769"/>
    <x v="1178"/>
    <x v="993"/>
    <n v="609"/>
    <n v="609"/>
    <n v="230"/>
    <n v="379"/>
    <n v="111"/>
    <n v="498"/>
    <n v="381"/>
    <n v="117"/>
    <n v="7.0000000000000007E-2"/>
    <n v="0.113"/>
    <n v="3.5999999999999997E-2"/>
    <n v="0.14000000000000001"/>
    <n v="0.14699999999999999"/>
    <n v="0.153"/>
    <n v="0.95199999999999996"/>
    <n v="0.38300000000000001"/>
    <n v="0.80300000000000005"/>
    <n v="835.71400000000006"/>
    <s v="Scale-up"/>
    <n v="7.1429999999999998"/>
    <n v="0.67800000000000005"/>
    <n v="0.73499999999999999"/>
    <n v="0.77800000000000002"/>
    <n v="0.68899999999999995"/>
    <d v="2025-06-17T07:22:44"/>
    <x v="9"/>
  </r>
  <r>
    <x v="842"/>
    <x v="1"/>
    <n v="92"/>
    <x v="1179"/>
    <x v="994"/>
    <s v=" "/>
    <s v=" "/>
    <n v="1"/>
    <n v="2"/>
    <n v="1"/>
    <s v="N/A"/>
    <n v="3"/>
    <n v="-2"/>
    <s v="NaN"/>
    <n v="1.7999999999999999E-2"/>
    <s v="NaN"/>
    <n v="2.1000000000000001E-2"/>
    <n v="0"/>
    <n v="1.4999999999999999E-2"/>
    <s v="NaN"/>
    <s v="NaN"/>
    <s v="NaN"/>
    <s v="NaN"/>
    <s v="Scale-up"/>
    <n v="47.619"/>
    <s v="NaN"/>
    <n v="1"/>
    <s v="NaN"/>
    <n v="0.76"/>
    <d v="2025-06-16T22:13:38"/>
    <x v="3"/>
  </r>
  <r>
    <x v="562"/>
    <x v="0"/>
    <n v="5999"/>
    <x v="1180"/>
    <x v="995"/>
    <n v="433"/>
    <n v="433"/>
    <n v="64"/>
    <n v="369"/>
    <n v="185"/>
    <n v="248"/>
    <n v="232"/>
    <n v="16"/>
    <n v="0.01"/>
    <n v="6.8000000000000005E-2"/>
    <n v="3.5999999999999997E-2"/>
    <n v="0.04"/>
    <n v="4.2000000000000003E-2"/>
    <n v="4.1000000000000002E-2"/>
    <n v="0.95199999999999996"/>
    <n v="0.128"/>
    <n v="0.53800000000000003"/>
    <n v="400"/>
    <s v="Scale-up"/>
    <n v="25"/>
    <n v="0.95699999999999996"/>
    <n v="0.95199999999999996"/>
    <n v="0.97899999999999998"/>
    <n v="0.97199999999999998"/>
    <d v="2025-06-17T02:21:07"/>
    <x v="2"/>
  </r>
  <r>
    <x v="843"/>
    <x v="1"/>
    <n v="0"/>
    <x v="1181"/>
    <x v="996"/>
    <s v=" "/>
    <s v=" "/>
    <n v="1"/>
    <n v="1"/>
    <n v="1"/>
    <s v="N/A"/>
    <n v="1"/>
    <n v="-1"/>
    <s v="NaN"/>
    <s v="NaN"/>
    <s v="NaN"/>
    <s v="NaN"/>
    <n v="0"/>
    <s v="NaN"/>
    <s v="NaN"/>
    <s v="NaN"/>
    <s v="NaN"/>
    <s v="NaN"/>
    <s v="Scale-up"/>
    <s v="NaN"/>
    <s v="NaN"/>
    <s v="NaN"/>
    <s v="NaN"/>
    <s v="NaN"/>
    <d v="2025-06-16T22:13:59"/>
    <x v="3"/>
  </r>
  <r>
    <x v="558"/>
    <x v="0"/>
    <n v="6361"/>
    <x v="1182"/>
    <x v="997"/>
    <n v="776"/>
    <n v="776"/>
    <n v="111"/>
    <n v="665"/>
    <n v="298"/>
    <n v="478"/>
    <n v="440"/>
    <n v="38"/>
    <n v="1.7999999999999999E-2"/>
    <n v="0.126"/>
    <n v="0.06"/>
    <n v="0.08"/>
    <n v="8.4000000000000005E-2"/>
    <n v="0.08"/>
    <n v="0.95199999999999996"/>
    <n v="0.125"/>
    <n v="0.58299999999999996"/>
    <n v="475"/>
    <s v="Scale-up"/>
    <n v="12.5"/>
    <n v="0.95"/>
    <n v="0.91200000000000003"/>
    <n v="0.96299999999999997"/>
    <n v="0.94"/>
    <d v="2025-06-17T02:23:15"/>
    <x v="2"/>
  </r>
  <r>
    <x v="844"/>
    <x v="1"/>
    <n v="0"/>
    <x v="1183"/>
    <x v="998"/>
    <s v=" "/>
    <s v=" "/>
    <n v="1"/>
    <n v="1"/>
    <n v="1"/>
    <s v="N/A"/>
    <n v="1"/>
    <n v="0"/>
    <s v="NaN"/>
    <s v="NaN"/>
    <s v="NaN"/>
    <s v="NaN"/>
    <n v="0"/>
    <s v="NaN"/>
    <s v="NaN"/>
    <s v="NaN"/>
    <s v="NaN"/>
    <s v="NaN"/>
    <s v="Scale-up"/>
    <s v="NaN"/>
    <s v="NaN"/>
    <s v="NaN"/>
    <s v="NaN"/>
    <s v="NaN"/>
    <d v="2025-06-16T22:14:16"/>
    <x v="3"/>
  </r>
  <r>
    <x v="410"/>
    <x v="0"/>
    <n v="6269"/>
    <x v="1184"/>
    <x v="999"/>
    <n v="107"/>
    <n v="107"/>
    <n v="17"/>
    <n v="90"/>
    <n v="5"/>
    <n v="102"/>
    <n v="69"/>
    <n v="33"/>
    <n v="4.0000000000000001E-3"/>
    <n v="1.9E-2"/>
    <n v="2E-3"/>
    <n v="0.02"/>
    <n v="2.1000000000000001E-2"/>
    <n v="0.02"/>
    <n v="0.95199999999999996"/>
    <n v="0.17399999999999999"/>
    <n v="0.91300000000000003"/>
    <n v="1650"/>
    <s v="Scale-up"/>
    <n v="50"/>
    <n v="0.58899999999999997"/>
    <n v="0.94899999999999995"/>
    <n v="0.90700000000000003"/>
    <n v="0.92100000000000004"/>
    <d v="2025-06-17T03:54:23"/>
    <x v="2"/>
  </r>
  <r>
    <x v="845"/>
    <x v="1"/>
    <n v="99"/>
    <x v="1185"/>
    <x v="1000"/>
    <s v=" "/>
    <s v=" "/>
    <n v="101"/>
    <n v="100"/>
    <n v="42"/>
    <s v="N/A"/>
    <n v="129"/>
    <n v="31"/>
    <n v="1.1910000000000001"/>
    <n v="1.0720000000000001"/>
    <n v="0.57799999999999996"/>
    <n v="1.3839999999999999"/>
    <n v="1.6850000000000001"/>
    <n v="1.732"/>
    <n v="0.82099999999999995"/>
    <n v="0.52600000000000002"/>
    <n v="0.745"/>
    <n v="635.11599999999999"/>
    <s v="Scale-up"/>
    <n v="0.72299999999999998"/>
    <n v="0.98499999999999999"/>
    <n v="0.99399999999999999"/>
    <n v="0.90600000000000003"/>
    <n v="0.96599999999999997"/>
    <d v="2025-06-16T22:14:42"/>
    <x v="3"/>
  </r>
  <r>
    <x v="646"/>
    <x v="0"/>
    <n v="1055"/>
    <x v="1186"/>
    <x v="746"/>
    <n v="164"/>
    <n v="164"/>
    <n v="31"/>
    <n v="133"/>
    <n v="31"/>
    <n v="133"/>
    <n v="133"/>
    <n v="0"/>
    <n v="5.5E-2"/>
    <n v="0.17"/>
    <n v="4.1000000000000002E-2"/>
    <n v="0.17499999999999999"/>
    <n v="0.184"/>
    <n v="0.17299999999999999"/>
    <n v="0.95099999999999996"/>
    <n v="0.24399999999999999"/>
    <n v="0.81799999999999995"/>
    <n v="0"/>
    <s v="Start-up"/>
    <n v="5.7140000000000004"/>
    <n v="0.72599999999999998"/>
    <n v="0.97499999999999998"/>
    <n v="0.95399999999999996"/>
    <n v="0.96599999999999997"/>
    <d v="2025-06-16T21:08:17"/>
    <x v="0"/>
  </r>
  <r>
    <x v="320"/>
    <x v="1"/>
    <n v="99"/>
    <x v="1187"/>
    <x v="359"/>
    <s v=" "/>
    <s v=" "/>
    <n v="11"/>
    <n v="12"/>
    <n v="13"/>
    <s v="N/A"/>
    <n v="28"/>
    <n v="-19"/>
    <n v="0.11"/>
    <n v="0.11"/>
    <n v="0.14799999999999999"/>
    <n v="0.316"/>
    <n v="7.1999999999999995E-2"/>
    <n v="6.6000000000000003E-2"/>
    <n v="4.3890000000000002"/>
    <n v="0.5"/>
    <n v="0.32700000000000001"/>
    <n v="0"/>
    <s v="Plan-up"/>
    <n v="3.165"/>
    <n v="0.91500000000000004"/>
    <n v="0.95899999999999996"/>
    <n v="0.93799999999999994"/>
    <n v="0.97199999999999998"/>
    <d v="2025-06-16T22:15:06"/>
    <x v="3"/>
  </r>
  <r>
    <x v="22"/>
    <x v="0"/>
    <n v="4633"/>
    <x v="1188"/>
    <x v="1001"/>
    <n v="1088"/>
    <n v="1088"/>
    <n v="155"/>
    <n v="933"/>
    <n v="53"/>
    <n v="1035"/>
    <n v="903"/>
    <n v="132"/>
    <n v="3.9E-2"/>
    <n v="0.24099999999999999"/>
    <n v="1.4999999999999999E-2"/>
    <n v="0.252"/>
    <n v="0.26500000000000001"/>
    <n v="0.26400000000000001"/>
    <n v="0.95099999999999996"/>
    <n v="0.13900000000000001"/>
    <n v="0.94599999999999995"/>
    <n v="523.80999999999995"/>
    <s v="Scale-up"/>
    <n v="3.968"/>
    <n v="0.90500000000000003"/>
    <n v="0.96499999999999997"/>
    <n v="0.98099999999999998"/>
    <n v="0.97799999999999998"/>
    <d v="2025-06-17T01:24:46"/>
    <x v="2"/>
  </r>
  <r>
    <x v="440"/>
    <x v="1"/>
    <n v="0"/>
    <x v="1189"/>
    <x v="500"/>
    <s v=" "/>
    <s v=" "/>
    <n v="1"/>
    <n v="1"/>
    <n v="1"/>
    <s v="N/A"/>
    <n v="1"/>
    <n v="0"/>
    <s v="NaN"/>
    <s v="NaN"/>
    <s v="NaN"/>
    <s v="NaN"/>
    <n v="0"/>
    <s v="NaN"/>
    <s v="NaN"/>
    <s v="NaN"/>
    <s v="NaN"/>
    <s v="NaN"/>
    <s v="Plan-up"/>
    <s v="NaN"/>
    <s v="NaN"/>
    <s v="NaN"/>
    <s v="NaN"/>
    <s v="NaN"/>
    <d v="2025-06-16T22:15:23"/>
    <x v="3"/>
  </r>
  <r>
    <x v="846"/>
    <x v="0"/>
    <n v="1209"/>
    <x v="1190"/>
    <x v="1002"/>
    <n v="65"/>
    <n v="65"/>
    <n v="27"/>
    <n v="38"/>
    <n v="4"/>
    <n v="61"/>
    <n v="53"/>
    <n v="8"/>
    <n v="2.1000000000000001E-2"/>
    <n v="2.9000000000000001E-2"/>
    <n v="8.9999999999999993E-3"/>
    <n v="3.9E-2"/>
    <n v="4.1000000000000002E-2"/>
    <n v="4.4999999999999998E-2"/>
    <n v="0.95099999999999996"/>
    <n v="0.42"/>
    <n v="0.82"/>
    <n v="205.12799999999999"/>
    <s v="Scale-up"/>
    <n v="25.640999999999998"/>
    <n v="0.72199999999999998"/>
    <n v="0.91"/>
    <n v="0.89700000000000002"/>
    <n v="0.89"/>
    <d v="2025-06-17T01:47:17"/>
    <x v="2"/>
  </r>
  <r>
    <x v="776"/>
    <x v="1"/>
    <n v="100"/>
    <x v="1191"/>
    <x v="907"/>
    <s v=" "/>
    <s v=" "/>
    <n v="12"/>
    <n v="28"/>
    <n v="6"/>
    <s v="N/A"/>
    <n v="44"/>
    <n v="-9"/>
    <n v="0.114"/>
    <n v="0.29699999999999999"/>
    <n v="0.04"/>
    <n v="0.42199999999999999"/>
    <n v="0.371"/>
    <n v="0.36099999999999999"/>
    <n v="1.137"/>
    <n v="0.27700000000000002"/>
    <n v="0.90300000000000002"/>
    <n v="56.872"/>
    <s v="Catch-up"/>
    <n v="2.37"/>
    <n v="0.95099999999999996"/>
    <n v="0.88800000000000001"/>
    <n v="0.60699999999999998"/>
    <n v="0.96"/>
    <d v="2025-06-16T22:15:47"/>
    <x v="3"/>
  </r>
  <r>
    <x v="212"/>
    <x v="0"/>
    <n v="6250"/>
    <x v="1192"/>
    <x v="1003"/>
    <n v="3907"/>
    <n v="3907"/>
    <n v="728"/>
    <n v="3179"/>
    <n v="1055"/>
    <n v="2852"/>
    <n v="2839"/>
    <n v="13"/>
    <n v="0.151"/>
    <n v="0.58299999999999996"/>
    <n v="0.18099999999999999"/>
    <n v="0.52600000000000002"/>
    <n v="0.55300000000000005"/>
    <n v="0.55200000000000005"/>
    <n v="0.95099999999999996"/>
    <n v="0.20599999999999999"/>
    <n v="0.753"/>
    <n v="24.715"/>
    <s v="Start-up"/>
    <n v="1.901"/>
    <n v="0.82099999999999995"/>
    <n v="0.91100000000000003"/>
    <n v="0.97"/>
    <n v="0.91600000000000004"/>
    <d v="2025-06-17T02:20:06"/>
    <x v="2"/>
  </r>
  <r>
    <x v="847"/>
    <x v="1"/>
    <n v="99"/>
    <x v="1193"/>
    <x v="1004"/>
    <s v=" "/>
    <s v=" "/>
    <n v="1"/>
    <n v="1"/>
    <n v="2"/>
    <s v="N/A"/>
    <n v="2"/>
    <n v="-3"/>
    <s v="NaN"/>
    <s v="NaN"/>
    <n v="1"/>
    <n v="1.6E-2"/>
    <n v="0"/>
    <n v="-1"/>
    <s v="NaN"/>
    <s v="NaN"/>
    <s v="NaN"/>
    <s v="NaN"/>
    <s v="Scale-up"/>
    <n v="62.5"/>
    <s v="NaN"/>
    <s v="NaN"/>
    <n v="1"/>
    <n v="1"/>
    <d v="2025-06-16T22:16:06"/>
    <x v="3"/>
  </r>
  <r>
    <x v="509"/>
    <x v="0"/>
    <n v="5726"/>
    <x v="1194"/>
    <x v="1005"/>
    <n v="227"/>
    <n v="227"/>
    <n v="82"/>
    <n v="145"/>
    <n v="29"/>
    <n v="198"/>
    <n v="189"/>
    <n v="9"/>
    <n v="1.6E-2"/>
    <n v="3.2000000000000001E-2"/>
    <n v="7.0000000000000001E-3"/>
    <n v="3.9E-2"/>
    <n v="4.1000000000000002E-2"/>
    <n v="3.9E-2"/>
    <n v="0.95099999999999996"/>
    <n v="0.33300000000000002"/>
    <n v="0.85399999999999998"/>
    <n v="230.76900000000001"/>
    <s v="Scale-up"/>
    <n v="25.640999999999998"/>
    <n v="0.89700000000000002"/>
    <n v="0.98"/>
    <n v="0.73299999999999998"/>
    <n v="0.97899999999999998"/>
    <d v="2025-06-17T03:35:35"/>
    <x v="2"/>
  </r>
  <r>
    <x v="4"/>
    <x v="1"/>
    <n v="97"/>
    <x v="1195"/>
    <x v="4"/>
    <s v=" "/>
    <s v=" "/>
    <n v="11"/>
    <n v="13"/>
    <n v="3"/>
    <s v="N/A"/>
    <n v="16"/>
    <n v="4"/>
    <n v="0.155"/>
    <n v="0.14299999999999999"/>
    <n v="0.5"/>
    <n v="0.128"/>
    <n v="-0.20200000000000001"/>
    <n v="0.27800000000000002"/>
    <n v="-0.63400000000000001"/>
    <n v="0.52"/>
    <n v="-0.67800000000000005"/>
    <n v="531.25"/>
    <s v="Scale-up"/>
    <n v="7.8120000000000003"/>
    <n v="0.629"/>
    <n v="0.54600000000000004"/>
    <n v="0.75"/>
    <n v="0.52500000000000002"/>
    <d v="2025-06-16T22:16:29"/>
    <x v="3"/>
  </r>
  <r>
    <x v="848"/>
    <x v="0"/>
    <n v="4723"/>
    <x v="1196"/>
    <x v="1006"/>
    <n v="74900"/>
    <n v="74900"/>
    <n v="74900"/>
    <n v="0"/>
    <n v="13951"/>
    <n v="60949"/>
    <n v="58182"/>
    <n v="2767"/>
    <n v="19.994"/>
    <n v="0"/>
    <n v="3.742"/>
    <n v="15.44"/>
    <n v="16.251999999999999"/>
    <n v="16.757999999999999"/>
    <n v="0.95"/>
    <n v="1"/>
    <n v="0.81299999999999994"/>
    <n v="179.21"/>
    <s v="Scale-up"/>
    <n v="6.5000000000000002E-2"/>
    <n v="0.96099999999999997"/>
    <n v="0"/>
    <n v="0.86099999999999999"/>
    <n v="0.97"/>
    <d v="2025-06-17T07:04:34"/>
    <x v="19"/>
  </r>
  <r>
    <x v="849"/>
    <x v="1"/>
    <n v="84"/>
    <x v="1197"/>
    <x v="1007"/>
    <s v=" "/>
    <s v=" "/>
    <n v="3"/>
    <n v="1"/>
    <n v="1"/>
    <s v="N/A"/>
    <n v="3"/>
    <n v="-1"/>
    <n v="1.7999999999999999E-2"/>
    <s v="NaN"/>
    <s v="NaN"/>
    <n v="3.1E-2"/>
    <n v="0"/>
    <n v="1.7999999999999999E-2"/>
    <s v="NaN"/>
    <s v="NaN"/>
    <s v="NaN"/>
    <s v="NaN"/>
    <s v="Scale-up"/>
    <n v="32.258000000000003"/>
    <n v="0.75900000000000001"/>
    <s v="NaN"/>
    <s v="NaN"/>
    <n v="0.75"/>
    <d v="2025-06-16T22:16:48"/>
    <x v="3"/>
  </r>
  <r>
    <x v="365"/>
    <x v="0"/>
    <n v="2434"/>
    <x v="1198"/>
    <x v="410"/>
    <n v="6753"/>
    <n v="6753"/>
    <n v="1755"/>
    <n v="4998"/>
    <n v="766"/>
    <n v="5987"/>
    <n v="5565"/>
    <n v="422"/>
    <n v="0.78700000000000003"/>
    <n v="2.25"/>
    <n v="0.376"/>
    <n v="2.524"/>
    <n v="2.661"/>
    <n v="2.6739999999999999"/>
    <n v="0.94899999999999995"/>
    <n v="0.25900000000000001"/>
    <n v="0.876"/>
    <n v="167.19499999999999"/>
    <s v="Scale-up"/>
    <n v="0.39600000000000002"/>
    <n v="0.99399999999999999"/>
    <n v="0.997"/>
    <n v="0.99299999999999999"/>
    <n v="0.997"/>
    <d v="2025-06-16T19:34:03"/>
    <x v="1"/>
  </r>
  <r>
    <x v="850"/>
    <x v="1"/>
    <n v="91"/>
    <x v="1199"/>
    <x v="1008"/>
    <s v=" "/>
    <s v=" "/>
    <n v="8"/>
    <n v="10"/>
    <n v="2"/>
    <s v="N/A"/>
    <n v="7"/>
    <n v="8"/>
    <n v="0.113"/>
    <n v="9.5000000000000001E-2"/>
    <n v="4.4999999999999998E-2"/>
    <n v="6.8000000000000005E-2"/>
    <s v="0.16300000000000003"/>
    <n v="0.156"/>
    <n v="0.41699999999999998"/>
    <n v="0.54300000000000004"/>
    <n v="0.78400000000000003"/>
    <n v="926.471"/>
    <s v="Scale-up"/>
    <n v="14.706"/>
    <n v="0.94899999999999995"/>
    <n v="0.82799999999999996"/>
    <n v="1"/>
    <n v="0.64900000000000002"/>
    <d v="2025-06-16T22:17:17"/>
    <x v="3"/>
  </r>
  <r>
    <x v="470"/>
    <x v="1"/>
    <n v="99"/>
    <x v="1200"/>
    <x v="768"/>
    <s v=" "/>
    <s v=" "/>
    <n v="39"/>
    <n v="42"/>
    <n v="15"/>
    <s v="N/A"/>
    <n v="67"/>
    <n v="-2"/>
    <n v="0.439"/>
    <n v="0.35099999999999998"/>
    <n v="0.14499999999999999"/>
    <n v="0.55800000000000005"/>
    <n v="0.64500000000000002"/>
    <n v="0.623"/>
    <n v="0.86499999999999999"/>
    <n v="0.55600000000000005"/>
    <n v="0.81599999999999995"/>
    <n v="143.369"/>
    <s v="Scale-up"/>
    <n v="1.792"/>
    <n v="0.94"/>
    <n v="0.95499999999999996"/>
    <n v="0.80400000000000005"/>
    <n v="0.94"/>
    <d v="2025-06-16T22:17:47"/>
    <x v="3"/>
  </r>
  <r>
    <x v="851"/>
    <x v="1"/>
    <n v="87"/>
    <x v="1201"/>
    <x v="1009"/>
    <s v=" "/>
    <s v=" "/>
    <n v="10"/>
    <n v="1"/>
    <n v="1"/>
    <s v="N/A"/>
    <n v="3"/>
    <n v="6"/>
    <n v="8.8999999999999996E-2"/>
    <s v="NaN"/>
    <s v="NaN"/>
    <n v="0.03"/>
    <n v="0"/>
    <n v="8.8999999999999996E-2"/>
    <s v="NaN"/>
    <s v="NaN"/>
    <s v="NaN"/>
    <s v="NaN"/>
    <s v="Scale-up"/>
    <n v="33.332999999999998"/>
    <n v="0.64600000000000002"/>
    <s v="NaN"/>
    <s v="NaN"/>
    <n v="0.76500000000000001"/>
    <d v="2025-06-16T22:18:12"/>
    <x v="3"/>
  </r>
  <r>
    <x v="852"/>
    <x v="0"/>
    <n v="3101"/>
    <x v="1202"/>
    <x v="1010"/>
    <n v="14477"/>
    <n v="14477"/>
    <n v="7039"/>
    <n v="7438"/>
    <n v="5895"/>
    <n v="8582"/>
    <n v="7676"/>
    <n v="906"/>
    <n v="2.6190000000000002"/>
    <n v="2.7320000000000002"/>
    <n v="2.41"/>
    <n v="2.79"/>
    <n v="2.9409999999999998"/>
    <n v="3.3180000000000001"/>
    <n v="0.94899999999999995"/>
    <n v="0.48899999999999999"/>
    <n v="0.55000000000000004"/>
    <n v="324.73099999999999"/>
    <s v="Scale-up"/>
    <n v="0.35799999999999998"/>
    <n v="0.98199999999999998"/>
    <n v="0.98099999999999998"/>
    <n v="0.93600000000000005"/>
    <n v="0.99199999999999999"/>
    <d v="2025-06-17T06:13:51"/>
    <x v="10"/>
  </r>
  <r>
    <x v="853"/>
    <x v="1"/>
    <n v="97"/>
    <x v="1203"/>
    <x v="1011"/>
    <s v=" "/>
    <s v=" "/>
    <n v="19"/>
    <n v="11"/>
    <n v="1"/>
    <s v="N/A"/>
    <n v="24"/>
    <n v="7"/>
    <n v="0.20899999999999999"/>
    <n v="0.17100000000000001"/>
    <s v="NaN"/>
    <n v="0.23100000000000001"/>
    <n v="0.38"/>
    <n v="0.36099999999999999"/>
    <s v="NaN"/>
    <s v="NaN"/>
    <s v="NaN"/>
    <s v="NaN"/>
    <s v="Scale-up"/>
    <n v="4.3289999999999997"/>
    <n v="0.97699999999999998"/>
    <n v="0.93"/>
    <s v="NaN"/>
    <n v="0.92700000000000005"/>
    <d v="2025-06-16T22:18:31"/>
    <x v="3"/>
  </r>
  <r>
    <x v="777"/>
    <x v="0"/>
    <n v="4936"/>
    <x v="1204"/>
    <x v="1012"/>
    <n v="224"/>
    <n v="224"/>
    <n v="136"/>
    <n v="88"/>
    <n v="20"/>
    <n v="204"/>
    <n v="188"/>
    <n v="16"/>
    <n v="2.4E-2"/>
    <n v="0.02"/>
    <n v="5.0000000000000001E-3"/>
    <n v="3.6999999999999998E-2"/>
    <n v="3.9E-2"/>
    <n v="3.9E-2"/>
    <n v="0.94899999999999995"/>
    <n v="0.54500000000000004"/>
    <n v="0.88600000000000001"/>
    <n v="432.43200000000002"/>
    <s v="Scale-up"/>
    <n v="27.027000000000001"/>
    <n v="0.88600000000000001"/>
    <n v="0.98299999999999998"/>
    <n v="0.94099999999999995"/>
    <n v="0.94299999999999995"/>
    <d v="2025-06-17T06:22:50"/>
    <x v="10"/>
  </r>
  <r>
    <x v="854"/>
    <x v="1"/>
    <n v="0"/>
    <x v="1205"/>
    <x v="1013"/>
    <s v=" "/>
    <s v=" "/>
    <n v="1"/>
    <n v="1"/>
    <n v="1"/>
    <s v="N/A"/>
    <n v="1"/>
    <n v="0"/>
    <s v="NaN"/>
    <s v="NaN"/>
    <s v="NaN"/>
    <s v="NaN"/>
    <n v="0"/>
    <s v="NaN"/>
    <s v="NaN"/>
    <s v="NaN"/>
    <s v="NaN"/>
    <s v="NaN"/>
    <s v="Scale-up"/>
    <s v="NaN"/>
    <s v="NaN"/>
    <s v="NaN"/>
    <s v="NaN"/>
    <s v="NaN"/>
    <d v="2025-06-16T22:18:49"/>
    <x v="3"/>
  </r>
  <r>
    <x v="55"/>
    <x v="0"/>
    <n v="4623"/>
    <x v="1206"/>
    <x v="59"/>
    <n v="753"/>
    <n v="753"/>
    <n v="29"/>
    <n v="724"/>
    <n v="282"/>
    <n v="471"/>
    <n v="435"/>
    <n v="36"/>
    <n v="7.0000000000000001E-3"/>
    <n v="0.19"/>
    <n v="6.5000000000000002E-2"/>
    <n v="0.125"/>
    <n v="0.13200000000000001"/>
    <n v="9.1999999999999998E-2"/>
    <n v="0.94699999999999995"/>
    <n v="3.5999999999999997E-2"/>
    <n v="0.67"/>
    <n v="288"/>
    <s v="Scale-up"/>
    <n v="8"/>
    <n v="0.94899999999999995"/>
    <n v="0.82299999999999995"/>
    <n v="0.55400000000000005"/>
    <n v="0.59799999999999998"/>
    <d v="2025-06-16T18:20:18"/>
    <x v="1"/>
  </r>
  <r>
    <x v="855"/>
    <x v="1"/>
    <n v="98"/>
    <x v="1207"/>
    <x v="1014"/>
    <s v=" "/>
    <s v=" "/>
    <n v="17"/>
    <n v="43"/>
    <n v="8"/>
    <s v="N/A"/>
    <n v="37"/>
    <n v="14"/>
    <n v="0.16800000000000001"/>
    <n v="0.54200000000000004"/>
    <n v="0.11700000000000001"/>
    <n v="0.42699999999999999"/>
    <s v="0.5930000000000001"/>
    <n v="0.59699999999999998"/>
    <n v="0.72"/>
    <n v="0.23699999999999999"/>
    <n v="0.83499999999999996"/>
    <n v="580.79600000000005"/>
    <s v="Scale-up"/>
    <n v="2.3420000000000001"/>
    <n v="0.96899999999999997"/>
    <n v="0.89800000000000002"/>
    <n v="0.55500000000000005"/>
    <n v="0.83799999999999997"/>
    <d v="2025-06-16T22:19:13"/>
    <x v="3"/>
  </r>
  <r>
    <x v="856"/>
    <x v="0"/>
    <n v="2081"/>
    <x v="1208"/>
    <x v="1015"/>
    <n v="60"/>
    <n v="60"/>
    <n v="33"/>
    <n v="27"/>
    <n v="16"/>
    <n v="44"/>
    <n v="38"/>
    <n v="6"/>
    <n v="1.4999999999999999E-2"/>
    <n v="1.6E-2"/>
    <n v="1.2E-2"/>
    <n v="1.7999999999999999E-2"/>
    <n v="1.9E-2"/>
    <n v="2.1000000000000001E-2"/>
    <n v="0.94699999999999995"/>
    <n v="0.48399999999999999"/>
    <n v="0.61299999999999999"/>
    <n v="333.33300000000003"/>
    <s v="Scale-up"/>
    <n v="55.555999999999997"/>
    <n v="0.98599999999999999"/>
    <n v="0.92400000000000004"/>
    <n v="0.75800000000000001"/>
    <n v="0.96899999999999997"/>
    <d v="2025-06-16T22:38:39"/>
    <x v="3"/>
  </r>
  <r>
    <x v="206"/>
    <x v="1"/>
    <n v="99"/>
    <x v="1209"/>
    <x v="1016"/>
    <s v=" "/>
    <s v=" "/>
    <n v="58"/>
    <n v="22"/>
    <n v="4"/>
    <s v="N/A"/>
    <n v="53"/>
    <n v="22"/>
    <n v="0.61299999999999999"/>
    <n v="0.24399999999999999"/>
    <n v="0.04"/>
    <n v="0.61299999999999999"/>
    <n v="0.81699999999999995"/>
    <n v="0.82299999999999995"/>
    <n v="0.75"/>
    <n v="0.71499999999999997"/>
    <n v="0.95299999999999996"/>
    <n v="130.506"/>
    <s v="Scale-up"/>
    <n v="1.631"/>
    <n v="0.97399999999999998"/>
    <n v="0.94899999999999995"/>
    <n v="0.94799999999999995"/>
    <n v="0.93300000000000005"/>
    <d v="2025-06-16T22:19:37"/>
    <x v="3"/>
  </r>
  <r>
    <x v="857"/>
    <x v="1"/>
    <n v="50"/>
    <x v="1210"/>
    <x v="1017"/>
    <s v=" "/>
    <s v=" "/>
    <n v="1"/>
    <n v="2"/>
    <n v="1"/>
    <s v="N/A"/>
    <n v="2"/>
    <n v="0"/>
    <s v="NaN"/>
    <n v="2.1999999999999999E-2"/>
    <s v="NaN"/>
    <n v="2.5999999999999999E-2"/>
    <n v="0"/>
    <n v="3.3000000000000002E-2"/>
    <s v="NaN"/>
    <s v="NaN"/>
    <s v="NaN"/>
    <s v="NaN"/>
    <s v="Scale-up"/>
    <n v="38.462000000000003"/>
    <s v="NaN"/>
    <n v="1"/>
    <s v="NaN"/>
    <n v="1"/>
    <d v="2025-06-16T22:19:55"/>
    <x v="3"/>
  </r>
  <r>
    <x v="749"/>
    <x v="1"/>
    <n v="99"/>
    <x v="1211"/>
    <x v="870"/>
    <s v=" "/>
    <s v=" "/>
    <n v="9"/>
    <n v="2"/>
    <n v="1"/>
    <s v="N/A"/>
    <n v="9"/>
    <n v="0"/>
    <n v="7.1999999999999995E-2"/>
    <n v="1.7000000000000001E-2"/>
    <s v="NaN"/>
    <n v="0.13200000000000001"/>
    <n v="8.8999999999999996E-2"/>
    <n v="7.0000000000000007E-2"/>
    <s v="NaN"/>
    <s v="NaN"/>
    <s v="NaN"/>
    <s v="NaN"/>
    <s v="Scale-up"/>
    <n v="7.5759999999999996"/>
    <n v="0.75700000000000001"/>
    <n v="1"/>
    <s v="NaN"/>
    <n v="0.82699999999999996"/>
    <d v="2025-06-16T22:20:14"/>
    <x v="3"/>
  </r>
  <r>
    <x v="858"/>
    <x v="1"/>
    <n v="63"/>
    <x v="1212"/>
    <x v="1018"/>
    <s v=" "/>
    <s v=" "/>
    <n v="2"/>
    <n v="3"/>
    <n v="2"/>
    <s v="N/A"/>
    <n v="6"/>
    <n v="-2"/>
    <n v="2.4E-2"/>
    <n v="6.9000000000000006E-2"/>
    <s v="NaN"/>
    <n v="7.1999999999999995E-2"/>
    <n v="9.2999999999999999E-2"/>
    <n v="5.8000000000000003E-2"/>
    <s v="NaN"/>
    <s v="NaN"/>
    <s v="NaN"/>
    <s v="NaN"/>
    <s v="Scale-up"/>
    <n v="13.888999999999999"/>
    <n v="1"/>
    <n v="0.86599999999999999"/>
    <s v="NaN"/>
    <n v="0.86899999999999999"/>
    <d v="2025-06-16T22:20:33"/>
    <x v="3"/>
  </r>
  <r>
    <x v="859"/>
    <x v="1"/>
    <n v="85"/>
    <x v="1213"/>
    <x v="1019"/>
    <s v=" "/>
    <s v=" "/>
    <n v="4"/>
    <n v="4"/>
    <n v="1"/>
    <s v="N/A"/>
    <n v="5"/>
    <n v="2"/>
    <n v="4.8000000000000001E-2"/>
    <n v="3.5999999999999997E-2"/>
    <s v="NaN"/>
    <s v="NaN"/>
    <n v="8.3999999999999894E-2"/>
    <n v="8.3000000000000004E-2"/>
    <s v="NaN"/>
    <s v="NaN"/>
    <s v="NaN"/>
    <s v="NaN"/>
    <s v="Scale-up"/>
    <s v="NaN"/>
    <n v="0.92"/>
    <n v="0.78900000000000003"/>
    <s v="NaN"/>
    <s v="NaN"/>
    <d v="2025-06-16T22:20:51"/>
    <x v="3"/>
  </r>
  <r>
    <x v="294"/>
    <x v="0"/>
    <n v="2785"/>
    <x v="1214"/>
    <x v="1020"/>
    <n v="104"/>
    <n v="104"/>
    <n v="3"/>
    <n v="101"/>
    <n v="22"/>
    <n v="82"/>
    <n v="55"/>
    <n v="27"/>
    <n v="4.0000000000000001E-3"/>
    <n v="4.2999999999999997E-2"/>
    <n v="8.9999999999999993E-3"/>
    <n v="3.5999999999999997E-2"/>
    <n v="3.7999999999999999E-2"/>
    <n v="3.4000000000000002E-2"/>
    <n v="0.94699999999999995"/>
    <n v="8.5000000000000006E-2"/>
    <n v="0.80900000000000005"/>
    <n v="750"/>
    <s v="Scale-up"/>
    <n v="27.777999999999999"/>
    <n v="0.81699999999999995"/>
    <n v="0.82199999999999995"/>
    <n v="0.73099999999999998"/>
    <n v="0.64300000000000002"/>
    <d v="2025-06-17T03:02:21"/>
    <x v="2"/>
  </r>
  <r>
    <x v="860"/>
    <x v="1"/>
    <n v="0"/>
    <x v="1215"/>
    <x v="1021"/>
    <s v=" "/>
    <s v=" "/>
    <n v="1"/>
    <n v="1"/>
    <n v="1"/>
    <s v="N/A"/>
    <n v="1"/>
    <n v="0"/>
    <s v="NaN"/>
    <s v="NaN"/>
    <s v="NaN"/>
    <s v="NaN"/>
    <n v="0"/>
    <s v="NaN"/>
    <s v="NaN"/>
    <s v="NaN"/>
    <s v="NaN"/>
    <s v="NaN"/>
    <s v="Scale-up"/>
    <s v="NaN"/>
    <s v="NaN"/>
    <s v="NaN"/>
    <s v="NaN"/>
    <s v="NaN"/>
    <d v="2025-06-16T22:21:09"/>
    <x v="3"/>
  </r>
  <r>
    <x v="471"/>
    <x v="0"/>
    <n v="1799"/>
    <x v="1216"/>
    <x v="980"/>
    <n v="78"/>
    <n v="78"/>
    <n v="33"/>
    <n v="45"/>
    <n v="9"/>
    <n v="69"/>
    <n v="61"/>
    <n v="8"/>
    <n v="2.1000000000000001E-2"/>
    <n v="2.5000000000000001E-2"/>
    <n v="8.9999999999999993E-3"/>
    <n v="3.5000000000000003E-2"/>
    <n v="3.6999999999999998E-2"/>
    <n v="0.04"/>
    <n v="0.94599999999999995"/>
    <n v="0.45700000000000002"/>
    <n v="0.80400000000000005"/>
    <n v="228.571"/>
    <s v="Scale-up"/>
    <n v="28.571000000000002"/>
    <n v="0.89600000000000002"/>
    <n v="0.94099999999999995"/>
    <n v="0.89400000000000002"/>
    <n v="0.92900000000000005"/>
    <d v="2025-06-16T22:10:12"/>
    <x v="3"/>
  </r>
  <r>
    <x v="654"/>
    <x v="1"/>
    <n v="98"/>
    <x v="1217"/>
    <x v="977"/>
    <s v=" "/>
    <s v=" "/>
    <n v="31"/>
    <n v="14"/>
    <n v="3"/>
    <s v="N/A"/>
    <n v="50"/>
    <n v="-9"/>
    <n v="0.28999999999999998"/>
    <n v="0.159"/>
    <n v="3.1E-2"/>
    <n v="0.45200000000000001"/>
    <s v="0.4179999999999999"/>
    <n v="0.42299999999999999"/>
    <n v="1.081"/>
    <n v="0.64600000000000002"/>
    <n v="0.93100000000000005"/>
    <n v="161.50399999999999"/>
    <s v="Catch-up"/>
    <n v="2.2120000000000002"/>
    <n v="0.98199999999999998"/>
    <n v="0.89100000000000001"/>
    <n v="0.76500000000000001"/>
    <n v="0.97399999999999998"/>
    <d v="2025-06-16T22:21:35"/>
    <x v="3"/>
  </r>
  <r>
    <x v="861"/>
    <x v="1"/>
    <n v="100"/>
    <x v="1218"/>
    <x v="1022"/>
    <s v=" "/>
    <s v=" "/>
    <n v="19"/>
    <n v="9"/>
    <n v="3"/>
    <s v="N/A"/>
    <n v="11"/>
    <n v="13"/>
    <n v="0.161"/>
    <n v="8.1000000000000003E-2"/>
    <n v="2.4E-2"/>
    <n v="0.11600000000000001"/>
    <n v="0.218"/>
    <n v="0.20399999999999999"/>
    <n v="0.53200000000000003"/>
    <n v="0.66500000000000004"/>
    <n v="0.90100000000000002"/>
    <n v="750"/>
    <s v="Scale-up"/>
    <n v="8.6210000000000004"/>
    <n v="0.95199999999999996"/>
    <n v="0.95099999999999996"/>
    <n v="0.75"/>
    <n v="0.88400000000000001"/>
    <d v="2025-06-16T22:21:58"/>
    <x v="3"/>
  </r>
  <r>
    <x v="862"/>
    <x v="1"/>
    <n v="13"/>
    <x v="1219"/>
    <x v="1023"/>
    <s v=" "/>
    <s v=" "/>
    <n v="1"/>
    <n v="1"/>
    <n v="1"/>
    <s v="N/A"/>
    <n v="1"/>
    <n v="1"/>
    <s v="NaN"/>
    <s v="NaN"/>
    <s v="NaN"/>
    <s v="NaN"/>
    <n v="0"/>
    <n v="7.0999999999999994E-2"/>
    <s v="NaN"/>
    <s v="NaN"/>
    <s v="NaN"/>
    <s v="NaN"/>
    <s v="Scale-up"/>
    <s v="NaN"/>
    <s v="NaN"/>
    <s v="NaN"/>
    <s v="NaN"/>
    <s v="NaN"/>
    <d v="2025-06-16T22:22:16"/>
    <x v="3"/>
  </r>
  <r>
    <x v="863"/>
    <x v="0"/>
    <n v="2821"/>
    <x v="1220"/>
    <x v="1024"/>
    <n v="882"/>
    <n v="882"/>
    <n v="132"/>
    <n v="750"/>
    <n v="194"/>
    <n v="688"/>
    <n v="626"/>
    <n v="62"/>
    <n v="3.6999999999999998E-2"/>
    <n v="0.30499999999999999"/>
    <n v="8.5000000000000006E-2"/>
    <n v="0.24299999999999999"/>
    <n v="0.25700000000000001"/>
    <n v="0.22900000000000001"/>
    <n v="0.94599999999999995"/>
    <n v="0.108"/>
    <n v="0.751"/>
    <n v="255.14400000000001"/>
    <s v="Scale-up"/>
    <n v="4.1150000000000002"/>
    <n v="0.79700000000000004"/>
    <n v="0.91800000000000004"/>
    <n v="0.95199999999999996"/>
    <n v="0.94"/>
    <d v="2025-06-17T06:14:41"/>
    <x v="10"/>
  </r>
  <r>
    <x v="297"/>
    <x v="1"/>
    <n v="21"/>
    <x v="1221"/>
    <x v="331"/>
    <s v=" "/>
    <s v=" "/>
    <n v="1"/>
    <n v="1"/>
    <n v="1"/>
    <s v="N/A"/>
    <n v="1"/>
    <n v="1"/>
    <s v="NaN"/>
    <s v="NaN"/>
    <s v="NaN"/>
    <s v="NaN"/>
    <n v="0"/>
    <n v="4.4999999999999998E-2"/>
    <s v="NaN"/>
    <s v="NaN"/>
    <s v="NaN"/>
    <s v="NaN"/>
    <s v="Catch-up"/>
    <s v="NaN"/>
    <s v="NaN"/>
    <s v="NaN"/>
    <s v="NaN"/>
    <s v="NaN"/>
    <d v="2025-06-16T22:22:32"/>
    <x v="3"/>
  </r>
  <r>
    <x v="864"/>
    <x v="0"/>
    <n v="1339"/>
    <x v="1222"/>
    <x v="1025"/>
    <n v="572"/>
    <n v="572"/>
    <n v="205"/>
    <n v="367"/>
    <n v="0"/>
    <n v="572"/>
    <n v="520"/>
    <n v="52"/>
    <n v="0.20499999999999999"/>
    <n v="0.41099999999999998"/>
    <n v="0"/>
    <n v="0.58299999999999996"/>
    <n v="0.61599999999999999"/>
    <n v="0.61299999999999999"/>
    <n v="0.94599999999999995"/>
    <n v="0.33300000000000002"/>
    <n v="1"/>
    <n v="89.194000000000003"/>
    <s v="Scale-up"/>
    <n v="1.7150000000000001"/>
    <n v="0.996"/>
    <n v="0.98099999999999998"/>
    <n v="0"/>
    <n v="0.99199999999999999"/>
    <d v="2025-06-17T04:23:23"/>
    <x v="7"/>
  </r>
  <r>
    <x v="677"/>
    <x v="1"/>
    <n v="100"/>
    <x v="1223"/>
    <x v="886"/>
    <s v=" "/>
    <s v=" "/>
    <n v="32"/>
    <n v="39"/>
    <n v="7"/>
    <s v="N/A"/>
    <n v="50"/>
    <n v="13"/>
    <n v="0.307"/>
    <n v="0.35699999999999998"/>
    <n v="6.2E-2"/>
    <n v="0.41199999999999998"/>
    <s v="0.6019999999999999"/>
    <n v="0.60499999999999998"/>
    <n v="0.68400000000000005"/>
    <n v="0.46200000000000002"/>
    <n v="0.90700000000000003"/>
    <n v="194.17500000000001"/>
    <s v="Scale-up"/>
    <n v="2.427"/>
    <n v="0.96"/>
    <n v="0.97099999999999997"/>
    <n v="0.85599999999999998"/>
    <n v="0.97699999999999998"/>
    <d v="2025-06-16T22:22:57"/>
    <x v="3"/>
  </r>
  <r>
    <x v="396"/>
    <x v="0"/>
    <n v="3527"/>
    <x v="1224"/>
    <x v="448"/>
    <n v="4726"/>
    <n v="4726"/>
    <n v="551"/>
    <n v="4175"/>
    <n v="1030"/>
    <n v="3696"/>
    <n v="3353"/>
    <n v="343"/>
    <n v="0.13500000000000001"/>
    <n v="1.2689999999999999"/>
    <n v="0.35499999999999998"/>
    <n v="0.99"/>
    <n v="1.0489999999999999"/>
    <n v="1.093"/>
    <n v="0.94399999999999995"/>
    <n v="9.6000000000000002E-2"/>
    <n v="0.747"/>
    <n v="346.46499999999997"/>
    <s v="Scale-up"/>
    <n v="1.01"/>
    <n v="0.98"/>
    <n v="0.996"/>
    <n v="0.86299999999999999"/>
    <n v="0.99399999999999999"/>
    <d v="2025-06-16T19:42:38"/>
    <x v="1"/>
  </r>
  <r>
    <x v="778"/>
    <x v="1"/>
    <n v="97"/>
    <x v="1225"/>
    <x v="909"/>
    <s v=" "/>
    <s v=" "/>
    <n v="2"/>
    <n v="3"/>
    <n v="1"/>
    <s v="N/A"/>
    <n v="2"/>
    <n v="1"/>
    <n v="4.4999999999999998E-2"/>
    <n v="0.02"/>
    <s v="NaN"/>
    <s v="NaN"/>
    <n v="6.5000000000000002E-2"/>
    <n v="3.3000000000000002E-2"/>
    <s v="NaN"/>
    <s v="NaN"/>
    <s v="NaN"/>
    <s v="NaN"/>
    <s v="Scale-up"/>
    <s v="NaN"/>
    <n v="1"/>
    <n v="0.97699999999999998"/>
    <s v="NaN"/>
    <s v="NaN"/>
    <d v="2025-06-16T22:23:16"/>
    <x v="3"/>
  </r>
  <r>
    <x v="865"/>
    <x v="1"/>
    <n v="0"/>
    <x v="1226"/>
    <x v="1026"/>
    <s v=" "/>
    <s v=" "/>
    <n v="1"/>
    <n v="1"/>
    <n v="1"/>
    <s v="N/A"/>
    <n v="1"/>
    <n v="0"/>
    <s v="NaN"/>
    <s v="NaN"/>
    <s v="NaN"/>
    <s v="NaN"/>
    <n v="0"/>
    <s v="NaN"/>
    <s v="NaN"/>
    <s v="NaN"/>
    <s v="NaN"/>
    <s v="NaN"/>
    <s v="Scale-up"/>
    <s v="NaN"/>
    <s v="NaN"/>
    <s v="NaN"/>
    <s v="NaN"/>
    <s v="NaN"/>
    <d v="2025-06-16T22:23:34"/>
    <x v="3"/>
  </r>
  <r>
    <x v="866"/>
    <x v="1"/>
    <n v="15"/>
    <x v="1227"/>
    <x v="1027"/>
    <s v=" "/>
    <s v=" "/>
    <n v="63"/>
    <n v="6"/>
    <n v="1"/>
    <s v="N/A"/>
    <n v="19"/>
    <n v="49"/>
    <n v="3.5659999999999998"/>
    <n v="0.4"/>
    <n v="0"/>
    <n v="1.18"/>
    <s v="3.9659999999999997"/>
    <n v="3.8650000000000002"/>
    <n v="0.29799999999999999"/>
    <n v="0.89900000000000002"/>
    <n v="1"/>
    <n v="42.372999999999998"/>
    <s v="Scale-up"/>
    <n v="0.84699999999999998"/>
    <n v="0.81599999999999995"/>
    <n v="0.90200000000000002"/>
    <n v="0"/>
    <n v="0.64600000000000002"/>
    <d v="2025-06-16T22:23:56"/>
    <x v="3"/>
  </r>
  <r>
    <x v="867"/>
    <x v="0"/>
    <n v="3410"/>
    <x v="1228"/>
    <x v="1028"/>
    <n v="336"/>
    <n v="336"/>
    <n v="107"/>
    <n v="229"/>
    <n v="55"/>
    <n v="281"/>
    <n v="281"/>
    <n v="0"/>
    <n v="2.7E-2"/>
    <n v="6.2E-2"/>
    <n v="1.7999999999999999E-2"/>
    <n v="6.7000000000000004E-2"/>
    <n v="7.0999999999999994E-2"/>
    <n v="6.9000000000000006E-2"/>
    <n v="0.94399999999999995"/>
    <n v="0.30299999999999999"/>
    <n v="0.79800000000000004"/>
    <n v="0"/>
    <s v="Start-up"/>
    <n v="14.925000000000001"/>
    <n v="0.89100000000000001"/>
    <n v="0.95299999999999996"/>
    <n v="0.95199999999999996"/>
    <n v="0.95299999999999996"/>
    <d v="2025-06-17T07:17:30"/>
    <x v="9"/>
  </r>
  <r>
    <x v="868"/>
    <x v="1"/>
    <n v="14"/>
    <x v="1229"/>
    <x v="1029"/>
    <s v=" "/>
    <s v=" "/>
    <n v="1"/>
    <n v="1"/>
    <n v="2"/>
    <s v="N/A"/>
    <n v="18"/>
    <n v="-19"/>
    <s v="NaN"/>
    <s v="NaN"/>
    <s v="NaN"/>
    <n v="0.71"/>
    <n v="0"/>
    <s v="NaN"/>
    <s v="NaN"/>
    <s v="NaN"/>
    <s v="NaN"/>
    <s v="NaN"/>
    <s v="Scale-up"/>
    <n v="1.4079999999999999"/>
    <s v="NaN"/>
    <s v="NaN"/>
    <s v="NaN"/>
    <n v="0.621"/>
    <d v="2025-06-16T22:24:14"/>
    <x v="3"/>
  </r>
  <r>
    <x v="869"/>
    <x v="0"/>
    <n v="2728"/>
    <x v="1230"/>
    <x v="1030"/>
    <n v="352"/>
    <n v="352"/>
    <n v="68"/>
    <n v="284"/>
    <n v="16"/>
    <n v="336"/>
    <n v="305"/>
    <n v="31"/>
    <n v="2.3E-2"/>
    <n v="0.115"/>
    <n v="1.2999999999999999E-2"/>
    <n v="0.11799999999999999"/>
    <n v="0.125"/>
    <n v="0.13"/>
    <n v="0.94399999999999995"/>
    <n v="0.16700000000000001"/>
    <n v="0.90600000000000003"/>
    <n v="262.71199999999999"/>
    <s v="Scale-up"/>
    <n v="8.4749999999999996"/>
    <n v="0.97699999999999998"/>
    <n v="0.95199999999999996"/>
    <n v="0.98"/>
    <n v="0.96799999999999997"/>
    <d v="2025-06-17T02:58:06"/>
    <x v="2"/>
  </r>
  <r>
    <x v="870"/>
    <x v="1"/>
    <n v="0"/>
    <x v="1231"/>
    <x v="1031"/>
    <s v=" "/>
    <s v=" "/>
    <n v="1"/>
    <n v="1"/>
    <n v="1"/>
    <s v="N/A"/>
    <n v="1"/>
    <n v="0"/>
    <s v="NaN"/>
    <s v="NaN"/>
    <s v="NaN"/>
    <s v="NaN"/>
    <n v="0"/>
    <s v="NaN"/>
    <s v="NaN"/>
    <s v="NaN"/>
    <s v="NaN"/>
    <s v="NaN"/>
    <s v="Scale-up"/>
    <s v="NaN"/>
    <s v="NaN"/>
    <s v="NaN"/>
    <s v="NaN"/>
    <s v="NaN"/>
    <d v="2025-06-16T22:24:33"/>
    <x v="3"/>
  </r>
  <r>
    <x v="852"/>
    <x v="1"/>
    <n v="99"/>
    <x v="1232"/>
    <x v="1032"/>
    <s v=" "/>
    <s v=" "/>
    <n v="92"/>
    <n v="90"/>
    <n v="9"/>
    <s v="N/A"/>
    <n v="138"/>
    <n v="34"/>
    <n v="0.96499999999999997"/>
    <n v="0.88"/>
    <n v="0.11"/>
    <n v="1.5780000000000001"/>
    <s v="1.7349999999999999"/>
    <n v="1.677"/>
    <n v="0.91"/>
    <n v="0.52300000000000002"/>
    <n v="0.94"/>
    <n v="48.161999999999999"/>
    <s v="Scale-up"/>
    <n v="0.63400000000000001"/>
    <n v="0.99099999999999999"/>
    <n v="0.90300000000000002"/>
    <n v="0.96799999999999997"/>
    <n v="0.93200000000000005"/>
    <d v="2025-06-16T22:24:56"/>
    <x v="3"/>
  </r>
  <r>
    <x v="699"/>
    <x v="1"/>
    <n v="99"/>
    <x v="1233"/>
    <x v="814"/>
    <s v=" "/>
    <s v=" "/>
    <n v="52"/>
    <n v="91"/>
    <n v="43"/>
    <s v="N/A"/>
    <n v="144"/>
    <n v="-43"/>
    <n v="0.47799999999999998"/>
    <n v="1.0089999999999999"/>
    <n v="0.47299999999999998"/>
    <n v="1.4530000000000001"/>
    <s v="1.0139999999999998"/>
    <n v="1.002"/>
    <n v="1.4330000000000001"/>
    <n v="0.32100000000000001"/>
    <n v="0.68200000000000005"/>
    <n v="112.182"/>
    <s v="Catch-up"/>
    <n v="0.68799999999999994"/>
    <n v="0.94699999999999995"/>
    <n v="0.99299999999999999"/>
    <n v="0.92800000000000005"/>
    <n v="0.97499999999999998"/>
    <d v="2025-06-16T22:25:22"/>
    <x v="3"/>
  </r>
  <r>
    <x v="443"/>
    <x v="0"/>
    <n v="5404"/>
    <x v="1234"/>
    <x v="1033"/>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n v="0.99199999999999999"/>
    <n v="0.96199999999999997"/>
    <n v="0.97899999999999998"/>
    <d v="2025-06-17T05:48:20"/>
    <x v="10"/>
  </r>
  <r>
    <x v="871"/>
    <x v="1"/>
    <n v="99"/>
    <x v="1235"/>
    <x v="1034"/>
    <s v=" "/>
    <s v=" "/>
    <n v="45"/>
    <n v="46"/>
    <n v="6"/>
    <s v="N/A"/>
    <n v="72"/>
    <n v="12"/>
    <n v="0.378"/>
    <n v="0.71499999999999997"/>
    <n v="5.5E-2"/>
    <n v="0.81200000000000006"/>
    <n v="1.038"/>
    <n v="0.89500000000000002"/>
    <n v="0.78200000000000003"/>
    <n v="0.34599999999999997"/>
    <n v="0.95"/>
    <n v="181.03399999999999"/>
    <s v="Scale-up"/>
    <n v="1.232"/>
    <n v="0.91200000000000003"/>
    <n v="0.90900000000000003"/>
    <n v="0.89300000000000002"/>
    <n v="0.98099999999999998"/>
    <d v="2025-06-16T22:25:46"/>
    <x v="3"/>
  </r>
  <r>
    <x v="872"/>
    <x v="0"/>
    <n v="3025"/>
    <x v="1236"/>
    <x v="1035"/>
    <n v="499"/>
    <n v="499"/>
    <n v="21"/>
    <n v="478"/>
    <n v="44"/>
    <n v="455"/>
    <n v="432"/>
    <n v="23"/>
    <n v="6.0000000000000001E-3"/>
    <n v="0.20499999999999999"/>
    <n v="1.9E-2"/>
    <n v="0.18099999999999999"/>
    <n v="0.192"/>
    <n v="0.186"/>
    <n v="0.94299999999999995"/>
    <n v="2.8000000000000001E-2"/>
    <n v="0.91"/>
    <n v="127.072"/>
    <s v="Scale-up"/>
    <n v="5.5250000000000004"/>
    <n v="0.68100000000000005"/>
    <n v="0.97599999999999998"/>
    <n v="0.97299999999999998"/>
    <n v="0.98"/>
    <d v="2025-06-17T06:47:06"/>
    <x v="10"/>
  </r>
  <r>
    <x v="606"/>
    <x v="1"/>
    <n v="0"/>
    <x v="1237"/>
    <x v="698"/>
    <s v=" "/>
    <s v=" "/>
    <n v="1"/>
    <n v="1"/>
    <n v="17"/>
    <s v="N/A"/>
    <n v="1"/>
    <n v="-16"/>
    <s v="NaN"/>
    <s v="NaN"/>
    <s v="NaN"/>
    <s v="NaN"/>
    <n v="0"/>
    <s v="NaN"/>
    <s v="NaN"/>
    <s v="NaN"/>
    <s v="NaN"/>
    <s v="NaN"/>
    <s v="Plan-up"/>
    <s v="NaN"/>
    <s v="NaN"/>
    <s v="NaN"/>
    <s v="NaN"/>
    <s v="NaN"/>
    <d v="2025-06-16T22:26:04"/>
    <x v="3"/>
  </r>
  <r>
    <x v="242"/>
    <x v="0"/>
    <n v="1807"/>
    <x v="1238"/>
    <x v="1036"/>
    <n v="207"/>
    <n v="207"/>
    <n v="64"/>
    <n v="143"/>
    <n v="20"/>
    <n v="187"/>
    <n v="155"/>
    <n v="32"/>
    <n v="4.8000000000000001E-2"/>
    <n v="0.106"/>
    <n v="1.2999999999999999E-2"/>
    <n v="0.13300000000000001"/>
    <n v="0.14099999999999999"/>
    <n v="0.13200000000000001"/>
    <n v="0.94299999999999995"/>
    <n v="0.312"/>
    <n v="0.91600000000000004"/>
    <n v="240.602"/>
    <s v="Scale-up"/>
    <n v="7.5190000000000001"/>
    <n v="0.77100000000000002"/>
    <n v="0.86799999999999999"/>
    <n v="0.497"/>
    <n v="0.876"/>
    <d v="2025-06-17T02:24:36"/>
    <x v="2"/>
  </r>
  <r>
    <x v="873"/>
    <x v="1"/>
    <n v="0"/>
    <x v="1239"/>
    <x v="1037"/>
    <s v=" "/>
    <s v=" "/>
    <n v="1"/>
    <n v="1"/>
    <n v="1"/>
    <s v="N/A"/>
    <n v="1"/>
    <n v="0"/>
    <s v="NaN"/>
    <s v="NaN"/>
    <s v="NaN"/>
    <s v="NaN"/>
    <n v="0"/>
    <s v="NaN"/>
    <s v="NaN"/>
    <s v="NaN"/>
    <s v="NaN"/>
    <s v="NaN"/>
    <s v="Scale-up"/>
    <s v="NaN"/>
    <s v="NaN"/>
    <s v="NaN"/>
    <s v="NaN"/>
    <s v="NaN"/>
    <d v="2025-06-16T22:26:21"/>
    <x v="3"/>
  </r>
  <r>
    <x v="472"/>
    <x v="0"/>
    <n v="4953"/>
    <x v="1240"/>
    <x v="539"/>
    <n v="2655"/>
    <n v="2655"/>
    <n v="250"/>
    <n v="2405"/>
    <n v="667"/>
    <n v="1988"/>
    <n v="1393"/>
    <n v="595"/>
    <n v="0.105"/>
    <n v="0.70299999999999996"/>
    <n v="0.251"/>
    <n v="0.52400000000000002"/>
    <n v="0.55700000000000005"/>
    <n v="0.52500000000000002"/>
    <n v="0.94099999999999995"/>
    <n v="0.13"/>
    <n v="0.68899999999999995"/>
    <n v="1135.4960000000001"/>
    <s v="Scale-up"/>
    <n v="1.9079999999999999"/>
    <n v="0.94299999999999995"/>
    <n v="0.95899999999999996"/>
    <n v="0.78"/>
    <n v="0.878"/>
    <d v="2025-06-16T20:24:28"/>
    <x v="0"/>
  </r>
  <r>
    <x v="874"/>
    <x v="1"/>
    <n v="0"/>
    <x v="1241"/>
    <x v="1038"/>
    <s v=" "/>
    <s v=" "/>
    <n v="1"/>
    <n v="1"/>
    <n v="1"/>
    <s v="N/A"/>
    <n v="1"/>
    <n v="0"/>
    <s v="NaN"/>
    <s v="NaN"/>
    <s v="NaN"/>
    <s v="NaN"/>
    <n v="0"/>
    <s v="NaN"/>
    <s v="NaN"/>
    <s v="NaN"/>
    <s v="NaN"/>
    <s v="NaN"/>
    <s v="Scale-up"/>
    <s v="NaN"/>
    <s v="NaN"/>
    <s v="NaN"/>
    <s v="NaN"/>
    <s v="NaN"/>
    <d v="2025-06-16T22:26:39"/>
    <x v="3"/>
  </r>
  <r>
    <x v="714"/>
    <x v="0"/>
    <n v="1913"/>
    <x v="1242"/>
    <x v="830"/>
    <n v="654"/>
    <n v="654"/>
    <n v="94"/>
    <n v="560"/>
    <n v="55"/>
    <n v="599"/>
    <n v="552"/>
    <n v="47"/>
    <n v="5.1999999999999998E-2"/>
    <n v="0.35699999999999998"/>
    <n v="3.3000000000000002E-2"/>
    <n v="0.35399999999999998"/>
    <n v="0.376"/>
    <n v="0.374"/>
    <n v="0.94099999999999995"/>
    <n v="0.127"/>
    <n v="0.91900000000000004"/>
    <n v="132.768"/>
    <s v="Scale-up"/>
    <n v="2.8250000000000002"/>
    <n v="0.97399999999999998"/>
    <n v="0.99"/>
    <n v="0.98499999999999999"/>
    <n v="0.98799999999999999"/>
    <d v="2025-06-16T21:28:14"/>
    <x v="0"/>
  </r>
  <r>
    <x v="514"/>
    <x v="1"/>
    <n v="83"/>
    <x v="1243"/>
    <x v="587"/>
    <s v=" "/>
    <s v=" "/>
    <n v="1"/>
    <n v="2"/>
    <n v="1"/>
    <s v="N/A"/>
    <n v="3"/>
    <n v="0"/>
    <s v="NaN"/>
    <n v="3.6999999999999998E-2"/>
    <s v="NaN"/>
    <n v="2.7E-2"/>
    <n v="0"/>
    <n v="3.3000000000000002E-2"/>
    <s v="NaN"/>
    <s v="NaN"/>
    <s v="NaN"/>
    <s v="NaN"/>
    <s v="Catch-up"/>
    <n v="37.036999999999999"/>
    <s v="NaN"/>
    <n v="1"/>
    <s v="NaN"/>
    <n v="0.75"/>
    <d v="2025-06-16T22:26:57"/>
    <x v="3"/>
  </r>
  <r>
    <x v="875"/>
    <x v="0"/>
    <n v="2424"/>
    <x v="1244"/>
    <x v="1039"/>
    <n v="618"/>
    <n v="618"/>
    <n v="410"/>
    <n v="208"/>
    <n v="143"/>
    <n v="475"/>
    <n v="404"/>
    <n v="71"/>
    <n v="0.21199999999999999"/>
    <n v="0.124"/>
    <n v="8.2000000000000003E-2"/>
    <n v="0.23899999999999999"/>
    <n v="0.254"/>
    <n v="0.247"/>
    <n v="0.94099999999999995"/>
    <n v="0.63100000000000001"/>
    <n v="0.75600000000000001"/>
    <n v="297.07100000000003"/>
    <s v="Scale-up"/>
    <n v="4.1840000000000002"/>
    <n v="0.91400000000000003"/>
    <n v="0.99"/>
    <n v="0.96399999999999997"/>
    <n v="0.94599999999999995"/>
    <d v="2025-06-16T22:31:35"/>
    <x v="3"/>
  </r>
  <r>
    <x v="391"/>
    <x v="1"/>
    <n v="83"/>
    <x v="1245"/>
    <x v="442"/>
    <s v=" "/>
    <s v=" "/>
    <n v="2"/>
    <n v="5"/>
    <n v="1"/>
    <s v="N/A"/>
    <n v="3"/>
    <n v="2"/>
    <n v="4.4999999999999998E-2"/>
    <n v="6.6000000000000003E-2"/>
    <s v="NaN"/>
    <n v="2.5000000000000001E-2"/>
    <n v="0.111"/>
    <n v="8.2000000000000003E-2"/>
    <s v="NaN"/>
    <s v="NaN"/>
    <s v="NaN"/>
    <s v="NaN"/>
    <s v="Catch-up"/>
    <n v="40"/>
    <n v="1"/>
    <n v="0.89600000000000002"/>
    <s v="NaN"/>
    <n v="0.83799999999999997"/>
    <d v="2025-06-16T22:27:16"/>
    <x v="3"/>
  </r>
  <r>
    <x v="876"/>
    <x v="0"/>
    <n v="1981"/>
    <x v="1246"/>
    <x v="1040"/>
    <n v="355"/>
    <n v="355"/>
    <n v="165"/>
    <n v="190"/>
    <n v="42"/>
    <n v="313"/>
    <n v="294"/>
    <n v="19"/>
    <n v="7.9000000000000001E-2"/>
    <n v="0.114"/>
    <n v="2.3E-2"/>
    <n v="0.16"/>
    <n v="0.17"/>
    <n v="0.16500000000000001"/>
    <n v="0.94099999999999995"/>
    <n v="0.40899999999999997"/>
    <n v="0.88100000000000001"/>
    <n v="118.75"/>
    <s v="Scale-up"/>
    <n v="6.25"/>
    <n v="0.95399999999999996"/>
    <n v="0.85799999999999998"/>
    <n v="0.92700000000000005"/>
    <n v="0.97399999999999998"/>
    <d v="2025-06-16T22:43:43"/>
    <x v="3"/>
  </r>
  <r>
    <x v="877"/>
    <x v="1"/>
    <n v="0"/>
    <x v="1247"/>
    <x v="1041"/>
    <s v=" "/>
    <s v=" "/>
    <n v="1"/>
    <n v="1"/>
    <n v="1"/>
    <s v="N/A"/>
    <n v="2"/>
    <n v="-1"/>
    <s v="NaN"/>
    <s v="NaN"/>
    <s v="NaN"/>
    <n v="1"/>
    <n v="0"/>
    <n v="1"/>
    <s v="NaN"/>
    <s v="NaN"/>
    <s v="NaN"/>
    <s v="NaN"/>
    <s v="Scale-up"/>
    <n v="1"/>
    <s v="NaN"/>
    <s v="NaN"/>
    <s v="NaN"/>
    <n v="1"/>
    <d v="2025-06-16T22:27:34"/>
    <x v="3"/>
  </r>
  <r>
    <x v="878"/>
    <x v="1"/>
    <n v="85"/>
    <x v="1248"/>
    <x v="1042"/>
    <s v=" "/>
    <s v=" "/>
    <n v="2"/>
    <n v="1"/>
    <n v="1"/>
    <s v="N/A"/>
    <n v="5"/>
    <n v="-3"/>
    <n v="5.2999999999999999E-2"/>
    <s v="NaN"/>
    <s v="NaN"/>
    <n v="8.1000000000000003E-2"/>
    <n v="0"/>
    <n v="2.1000000000000001E-2"/>
    <s v="NaN"/>
    <s v="NaN"/>
    <s v="NaN"/>
    <s v="NaN"/>
    <s v="Scale-up"/>
    <n v="12.346"/>
    <n v="1"/>
    <s v="NaN"/>
    <s v="NaN"/>
    <n v="0.66400000000000003"/>
    <d v="2025-06-16T22:27:53"/>
    <x v="3"/>
  </r>
  <r>
    <x v="75"/>
    <x v="1"/>
    <n v="99"/>
    <x v="1249"/>
    <x v="79"/>
    <s v=" "/>
    <s v=" "/>
    <n v="36"/>
    <n v="16"/>
    <n v="8"/>
    <s v="N/A"/>
    <n v="46"/>
    <n v="-3"/>
    <n v="0.39900000000000002"/>
    <n v="0.16400000000000001"/>
    <n v="8.6999999999999994E-2"/>
    <n v="0.53300000000000003"/>
    <s v="0.4760000000000001"/>
    <n v="0.441"/>
    <n v="1.1200000000000001"/>
    <n v="0.70899999999999996"/>
    <n v="0.84499999999999997"/>
    <n v="43.152000000000001"/>
    <s v="Catch-up"/>
    <n v="1.8759999999999999"/>
    <n v="0.96799999999999997"/>
    <n v="0.876"/>
    <n v="0.88400000000000001"/>
    <n v="0.97599999999999998"/>
    <d v="2025-06-16T22:28:17"/>
    <x v="3"/>
  </r>
  <r>
    <x v="699"/>
    <x v="0"/>
    <n v="5844"/>
    <x v="1250"/>
    <x v="1043"/>
    <n v="3372"/>
    <n v="3372"/>
    <n v="1751"/>
    <n v="1621"/>
    <n v="618"/>
    <n v="2754"/>
    <n v="2510"/>
    <n v="244"/>
    <n v="0.33700000000000002"/>
    <n v="0.33500000000000002"/>
    <n v="0.14399999999999999"/>
    <n v="0.497"/>
    <n v="0.52800000000000002"/>
    <n v="0.53200000000000003"/>
    <n v="0.94099999999999995"/>
    <n v="0.501"/>
    <n v="0.78600000000000003"/>
    <n v="490.94600000000003"/>
    <s v="Scale-up"/>
    <n v="2.012"/>
    <n v="0.96599999999999997"/>
    <n v="0.95399999999999996"/>
    <n v="0.92800000000000005"/>
    <n v="0.96499999999999997"/>
    <d v="2025-06-17T06:16:37"/>
    <x v="10"/>
  </r>
  <r>
    <x v="879"/>
    <x v="1"/>
    <n v="69"/>
    <x v="1251"/>
    <x v="1044"/>
    <s v=" "/>
    <s v=" "/>
    <n v="1"/>
    <n v="6"/>
    <n v="1"/>
    <s v="N/A"/>
    <n v="4"/>
    <n v="2"/>
    <s v="NaN"/>
    <n v="9.8000000000000004E-2"/>
    <s v="NaN"/>
    <n v="3.5999999999999997E-2"/>
    <n v="0"/>
    <n v="0.123"/>
    <s v="NaN"/>
    <s v="NaN"/>
    <s v="NaN"/>
    <s v="NaN"/>
    <s v="Scale-up"/>
    <n v="27.777999999999999"/>
    <s v="NaN"/>
    <n v="0.74099999999999999"/>
    <s v="NaN"/>
    <n v="0.61399999999999999"/>
    <d v="2025-06-16T22:28:36"/>
    <x v="3"/>
  </r>
  <r>
    <x v="880"/>
    <x v="0"/>
    <n v="2592"/>
    <x v="1252"/>
    <x v="1045"/>
    <n v="106"/>
    <n v="106"/>
    <n v="46"/>
    <n v="60"/>
    <n v="37"/>
    <n v="69"/>
    <n v="68"/>
    <n v="1"/>
    <n v="2.4E-2"/>
    <n v="2.9000000000000001E-2"/>
    <n v="1.9E-2"/>
    <n v="3.2000000000000001E-2"/>
    <n v="3.4000000000000002E-2"/>
    <n v="3.1E-2"/>
    <n v="0.94099999999999995"/>
    <n v="0.45300000000000001"/>
    <n v="0.64200000000000002"/>
    <n v="31.25"/>
    <s v="Scale-up"/>
    <n v="31.25"/>
    <n v="0.88100000000000001"/>
    <d v="1899-12-30T20:48:29"/>
    <n v="0.89200000000000002"/>
    <n v="0.69199999999999995"/>
    <d v="2025-06-17T04:44:33"/>
    <x v="11"/>
  </r>
  <r>
    <x v="881"/>
    <x v="1"/>
    <n v="48"/>
    <x v="1253"/>
    <x v="1046"/>
    <s v=" "/>
    <s v=" "/>
    <n v="1"/>
    <n v="1"/>
    <n v="1"/>
    <s v="N/A"/>
    <n v="2"/>
    <n v="1"/>
    <s v="NaN"/>
    <s v="NaN"/>
    <s v="NaN"/>
    <s v="NaN"/>
    <n v="0"/>
    <n v="0.02"/>
    <s v="NaN"/>
    <s v="NaN"/>
    <s v="NaN"/>
    <s v="NaN"/>
    <s v="Scale-up"/>
    <s v="NaN"/>
    <s v="NaN"/>
    <s v="NaN"/>
    <s v="NaN"/>
    <s v="NaN"/>
    <d v="2025-06-16T22:28:54"/>
    <x v="3"/>
  </r>
  <r>
    <x v="206"/>
    <x v="0"/>
    <n v="1737"/>
    <x v="1254"/>
    <x v="1016"/>
    <n v="292"/>
    <n v="292"/>
    <n v="188"/>
    <n v="104"/>
    <n v="14"/>
    <n v="278"/>
    <n v="198"/>
    <n v="80"/>
    <n v="0.188"/>
    <n v="5.6000000000000001E-2"/>
    <n v="6.0999999999999999E-2"/>
    <n v="0.17199999999999999"/>
    <n v="0.183"/>
    <n v="0.188"/>
    <n v="0.94"/>
    <n v="0.77"/>
    <n v="0.75"/>
    <n v="465.11599999999999"/>
    <s v="Scale-up"/>
    <n v="5.8140000000000001"/>
    <n v="0.48199999999999998"/>
    <n v="0.56100000000000005"/>
    <n v="0.90300000000000002"/>
    <n v="0.40200000000000002"/>
    <d v="2025-06-16T22:19:32"/>
    <x v="3"/>
  </r>
  <r>
    <x v="882"/>
    <x v="1"/>
    <n v="70"/>
    <x v="1255"/>
    <x v="1047"/>
    <s v=" "/>
    <s v=" "/>
    <n v="1"/>
    <n v="1"/>
    <n v="6"/>
    <s v="N/A"/>
    <n v="2"/>
    <n v="-7"/>
    <s v="NaN"/>
    <s v="NaN"/>
    <n v="0.13200000000000001"/>
    <n v="1.4999999999999999E-2"/>
    <n v="0"/>
    <n v="-0.13200000000000001"/>
    <s v="NaN"/>
    <s v="NaN"/>
    <s v="NaN"/>
    <s v="NaN"/>
    <s v="Scale-up"/>
    <n v="66.667000000000002"/>
    <s v="NaN"/>
    <s v="NaN"/>
    <n v="0.50900000000000001"/>
    <n v="1"/>
    <d v="2025-06-16T22:29:14"/>
    <x v="3"/>
  </r>
  <r>
    <x v="883"/>
    <x v="0"/>
    <n v="2397"/>
    <x v="1256"/>
    <x v="1048"/>
    <n v="2031"/>
    <n v="2031"/>
    <n v="476"/>
    <n v="1555"/>
    <n v="313"/>
    <n v="1718"/>
    <n v="1475"/>
    <n v="243"/>
    <n v="0.193"/>
    <n v="0.63400000000000001"/>
    <n v="0.13100000000000001"/>
    <n v="0.65400000000000003"/>
    <n v="0.69599999999999995"/>
    <n v="0.69299999999999995"/>
    <n v="0.94"/>
    <n v="0.23300000000000001"/>
    <n v="0.84199999999999997"/>
    <n v="371.56"/>
    <s v="Scale-up"/>
    <n v="1.5289999999999999"/>
    <n v="0.85399999999999998"/>
    <n v="0.89300000000000002"/>
    <n v="0.86299999999999999"/>
    <n v="0.81899999999999995"/>
    <d v="2025-06-16T23:07:55"/>
    <x v="8"/>
  </r>
  <r>
    <x v="884"/>
    <x v="1"/>
    <n v="56"/>
    <x v="1257"/>
    <x v="1049"/>
    <s v=" "/>
    <s v=" "/>
    <n v="1"/>
    <n v="1"/>
    <n v="1"/>
    <s v="N/A"/>
    <n v="1"/>
    <n v="0"/>
    <s v="NaN"/>
    <s v="NaN"/>
    <s v="NaN"/>
    <s v="NaN"/>
    <n v="0"/>
    <n v="8.9999999999999993E-3"/>
    <s v="NaN"/>
    <s v="NaN"/>
    <s v="NaN"/>
    <s v="NaN"/>
    <s v="Start-up"/>
    <s v="NaN"/>
    <s v="NaN"/>
    <s v="NaN"/>
    <s v="NaN"/>
    <s v="NaN"/>
    <d v="2025-06-16T22:29:36"/>
    <x v="3"/>
  </r>
  <r>
    <x v="613"/>
    <x v="0"/>
    <n v="6155"/>
    <x v="1258"/>
    <x v="1050"/>
    <n v="367"/>
    <n v="367"/>
    <n v="70"/>
    <n v="297"/>
    <n v="79"/>
    <n v="288"/>
    <n v="274"/>
    <n v="14"/>
    <n v="1.0999999999999999E-2"/>
    <n v="5.2999999999999999E-2"/>
    <n v="1.4E-2"/>
    <n v="4.7E-2"/>
    <n v="0.05"/>
    <n v="4.8000000000000001E-2"/>
    <n v="0.94"/>
    <n v="0.17199999999999999"/>
    <n v="0.78100000000000003"/>
    <n v="297.87200000000001"/>
    <s v="Scale-up"/>
    <n v="21.277000000000001"/>
    <n v="0.98699999999999999"/>
    <n v="0.95699999999999996"/>
    <n v="0.98"/>
    <n v="0.94"/>
    <d v="2025-06-17T02:28:45"/>
    <x v="2"/>
  </r>
  <r>
    <x v="466"/>
    <x v="1"/>
    <n v="95"/>
    <x v="1259"/>
    <x v="1051"/>
    <s v=" "/>
    <s v=" "/>
    <n v="5"/>
    <n v="5"/>
    <n v="1"/>
    <s v="N/A"/>
    <n v="3"/>
    <n v="5"/>
    <n v="3.5000000000000003E-2"/>
    <n v="0.03"/>
    <s v="NaN"/>
    <n v="1.5"/>
    <n v="6.5000000000000002E-2"/>
    <n v="5.8000000000000003E-2"/>
    <s v="NaN"/>
    <s v="NaN"/>
    <s v="NaN"/>
    <s v="NaN"/>
    <s v="Scale-up"/>
    <n v="0.66700000000000004"/>
    <n v="0.82199999999999995"/>
    <n v="0.84899999999999998"/>
    <s v="NaN"/>
    <n v="0.75"/>
    <d v="2025-06-16T22:29:54"/>
    <x v="3"/>
  </r>
  <r>
    <x v="885"/>
    <x v="1"/>
    <n v="99"/>
    <x v="1260"/>
    <x v="1052"/>
    <s v=" "/>
    <s v=" "/>
    <n v="47"/>
    <n v="43"/>
    <n v="16"/>
    <s v="N/A"/>
    <n v="62"/>
    <n v="11"/>
    <n v="0.436"/>
    <n v="0.376"/>
    <n v="0.16500000000000001"/>
    <n v="0.67700000000000005"/>
    <n v="0.64700000000000002"/>
    <n v="0.624"/>
    <n v="1.046"/>
    <n v="0.53700000000000003"/>
    <n v="0.79700000000000004"/>
    <n v="686.85400000000004"/>
    <s v="Catch-up"/>
    <n v="1.4770000000000001"/>
    <n v="0.88700000000000001"/>
    <n v="0.97399999999999998"/>
    <n v="0.85299999999999998"/>
    <n v="0.96399999999999997"/>
    <d v="2025-06-16T22:30:23"/>
    <x v="3"/>
  </r>
  <r>
    <x v="238"/>
    <x v="1"/>
    <n v="99"/>
    <x v="1261"/>
    <x v="260"/>
    <s v=" "/>
    <s v=" "/>
    <n v="16"/>
    <n v="83"/>
    <n v="366"/>
    <s v="N/A"/>
    <n v="49"/>
    <n v="-317"/>
    <n v="0.24299999999999999"/>
    <n v="1.3680000000000001"/>
    <n v="4.5819999999999999"/>
    <n v="0.68700000000000006"/>
    <n v="-2.9709999999999899"/>
    <n v="-2.5390000000000001"/>
    <n v="-0.23100000000000001"/>
    <n v="0.151"/>
    <n v="-1.8440000000000001"/>
    <n v="1.456"/>
    <s v="Start-up"/>
    <n v="1.456"/>
    <n v="0.92600000000000005"/>
    <n v="0.96199999999999997"/>
    <n v="6.3E-2"/>
    <n v="0.89700000000000002"/>
    <d v="2025-06-16T22:30:48"/>
    <x v="3"/>
  </r>
  <r>
    <x v="886"/>
    <x v="1"/>
    <n v="100"/>
    <x v="1262"/>
    <x v="1053"/>
    <s v=" "/>
    <s v=" "/>
    <n v="27"/>
    <n v="18"/>
    <n v="6"/>
    <s v="N/A"/>
    <n v="45"/>
    <n v="-5"/>
    <n v="0.34799999999999998"/>
    <n v="0.14199999999999999"/>
    <n v="8.6999999999999994E-2"/>
    <n v="0.38600000000000001"/>
    <n v="0.40300000000000002"/>
    <n v="0.35499999999999998"/>
    <n v="0.95799999999999996"/>
    <n v="0.71"/>
    <n v="0.82199999999999995"/>
    <n v="1142.4870000000001"/>
    <s v="Scale-up"/>
    <n v="2.5910000000000002"/>
    <n v="0.92400000000000004"/>
    <n v="0.95299999999999996"/>
    <n v="0.98199999999999998"/>
    <n v="0.65300000000000002"/>
    <d v="2025-06-16T22:31:16"/>
    <x v="3"/>
  </r>
  <r>
    <x v="875"/>
    <x v="1"/>
    <n v="77"/>
    <x v="1263"/>
    <x v="1039"/>
    <s v=" "/>
    <s v=" "/>
    <n v="1"/>
    <n v="8"/>
    <n v="1"/>
    <s v="N/A"/>
    <n v="1"/>
    <n v="6"/>
    <s v="NaN"/>
    <n v="0.115"/>
    <s v="NaN"/>
    <s v="NaN"/>
    <n v="0"/>
    <n v="0.10100000000000001"/>
    <s v="NaN"/>
    <s v="NaN"/>
    <s v="NaN"/>
    <s v="NaN"/>
    <s v="Scale-up"/>
    <s v="NaN"/>
    <s v="NaN"/>
    <n v="0.80600000000000005"/>
    <s v="NaN"/>
    <s v="NaN"/>
    <d v="2025-06-16T22:31:35"/>
    <x v="3"/>
  </r>
  <r>
    <x v="692"/>
    <x v="0"/>
    <n v="5959"/>
    <x v="1264"/>
    <x v="1054"/>
    <n v="296"/>
    <n v="296"/>
    <n v="74"/>
    <n v="222"/>
    <n v="89"/>
    <n v="207"/>
    <n v="194"/>
    <n v="13"/>
    <n v="1.2E-2"/>
    <n v="3.6999999999999998E-2"/>
    <n v="1.6E-2"/>
    <n v="3.1E-2"/>
    <n v="3.3000000000000002E-2"/>
    <n v="3.2000000000000001E-2"/>
    <n v="0.93899999999999995"/>
    <n v="0.245"/>
    <n v="0.67300000000000004"/>
    <n v="419.35500000000002"/>
    <s v="Scale-up"/>
    <n v="32.258000000000003"/>
    <n v="0.97199999999999998"/>
    <n v="0.97399999999999998"/>
    <n v="0.96699999999999997"/>
    <n v="0.98499999999999999"/>
    <d v="2025-06-17T02:38:47"/>
    <x v="2"/>
  </r>
  <r>
    <x v="667"/>
    <x v="1"/>
    <n v="99"/>
    <x v="1265"/>
    <x v="774"/>
    <s v=" "/>
    <s v=" "/>
    <n v="57"/>
    <n v="66"/>
    <n v="266"/>
    <s v="N/A"/>
    <n v="79"/>
    <n v="-221"/>
    <n v="0.97"/>
    <n v="0.995"/>
    <n v="3.1989999999999998"/>
    <n v="0.94799999999999995"/>
    <n v="-1.234"/>
    <n v="-1.6779999999999999"/>
    <n v="-0.76800000000000002"/>
    <n v="0.49399999999999999"/>
    <n v="-0.628"/>
    <n v="0"/>
    <s v="Start-up"/>
    <n v="1.0549999999999999"/>
    <n v="0.70699999999999996"/>
    <n v="0.97399999999999998"/>
    <n v="0.82399999999999995"/>
    <n v="0.97099999999999997"/>
    <d v="2025-06-16T22:32:00"/>
    <x v="3"/>
  </r>
  <r>
    <x v="517"/>
    <x v="0"/>
    <n v="2411"/>
    <x v="1266"/>
    <x v="593"/>
    <n v="56"/>
    <n v="56"/>
    <n v="23"/>
    <n v="33"/>
    <n v="3"/>
    <n v="53"/>
    <n v="51"/>
    <n v="2"/>
    <n v="6.0000000000000001E-3"/>
    <n v="0.01"/>
    <n v="0"/>
    <n v="1.4999999999999999E-2"/>
    <n v="1.6E-2"/>
    <n v="1.4999999999999999E-2"/>
    <n v="0.93799999999999994"/>
    <n v="0.375"/>
    <n v="1"/>
    <n v="133.333"/>
    <s v="Scale-up"/>
    <n v="66.667000000000002"/>
    <n v="0.90500000000000003"/>
    <n v="0.89500000000000002"/>
    <n v="0"/>
    <n v="0.87"/>
    <d v="2025-06-16T20:37:08"/>
    <x v="0"/>
  </r>
  <r>
    <x v="546"/>
    <x v="1"/>
    <n v="45"/>
    <x v="1267"/>
    <x v="631"/>
    <s v=" "/>
    <s v=" "/>
    <n v="1"/>
    <n v="1"/>
    <n v="2"/>
    <s v="N/A"/>
    <n v="3"/>
    <n v="-2"/>
    <s v="NaN"/>
    <s v="NaN"/>
    <s v="NaN"/>
    <n v="0.19700000000000001"/>
    <n v="0"/>
    <n v="0.03"/>
    <s v="NaN"/>
    <s v="NaN"/>
    <s v="NaN"/>
    <s v="NaN"/>
    <s v="Plan-up"/>
    <n v="5.0759999999999996"/>
    <s v="NaN"/>
    <s v="NaN"/>
    <s v="NaN"/>
    <n v="0.98699999999999999"/>
    <d v="2025-06-16T22:32:20"/>
    <x v="3"/>
  </r>
  <r>
    <x v="779"/>
    <x v="0"/>
    <n v="2471"/>
    <x v="1268"/>
    <x v="910"/>
    <n v="2288"/>
    <n v="2288"/>
    <n v="1055"/>
    <n v="1233"/>
    <n v="428"/>
    <n v="1860"/>
    <n v="1707"/>
    <n v="153"/>
    <n v="0.42399999999999999"/>
    <n v="0.57499999999999996"/>
    <n v="0.19500000000000001"/>
    <n v="0.754"/>
    <n v="0.80400000000000005"/>
    <n v="0.80100000000000005"/>
    <n v="0.93799999999999994"/>
    <n v="0.42399999999999999"/>
    <n v="0.80500000000000005"/>
    <n v="202.91800000000001"/>
    <s v="Scale-up"/>
    <n v="1.3260000000000001"/>
    <n v="0.96799999999999997"/>
    <n v="0.96199999999999997"/>
    <n v="0.95899999999999996"/>
    <n v="0.997"/>
    <d v="2025-06-16T21:49:34"/>
    <x v="3"/>
  </r>
  <r>
    <x v="887"/>
    <x v="1"/>
    <n v="0"/>
    <x v="1269"/>
    <x v="1055"/>
    <s v=" "/>
    <s v=" "/>
    <n v="1"/>
    <n v="1"/>
    <n v="1"/>
    <s v="N/A"/>
    <n v="1"/>
    <n v="0"/>
    <s v="NaN"/>
    <s v="NaN"/>
    <s v="NaN"/>
    <s v="NaN"/>
    <n v="0"/>
    <s v="NaN"/>
    <s v="NaN"/>
    <s v="NaN"/>
    <s v="NaN"/>
    <s v="NaN"/>
    <s v="Scale-up"/>
    <s v="NaN"/>
    <s v="NaN"/>
    <s v="NaN"/>
    <s v="NaN"/>
    <s v="NaN"/>
    <d v="2025-06-16T22:32:37"/>
    <x v="3"/>
  </r>
  <r>
    <x v="888"/>
    <x v="0"/>
    <n v="413"/>
    <x v="1270"/>
    <x v="1056"/>
    <n v="132"/>
    <n v="132"/>
    <n v="111"/>
    <n v="21"/>
    <n v="16"/>
    <n v="116"/>
    <n v="80"/>
    <n v="36"/>
    <n v="0.38600000000000001"/>
    <n v="7.6999999999999999E-2"/>
    <n v="0.06"/>
    <n v="0.378"/>
    <n v="0.40300000000000002"/>
    <n v="0.40600000000000003"/>
    <n v="0.93799999999999994"/>
    <n v="0.83399999999999996"/>
    <n v="0.87"/>
    <n v="95.238"/>
    <s v="Scale-up"/>
    <n v="2.6459999999999999"/>
    <n v="0.93799999999999994"/>
    <n v="0.98499999999999999"/>
    <n v="0.97899999999999998"/>
    <n v="0.96299999999999997"/>
    <d v="2025-06-16T22:53:33"/>
    <x v="3"/>
  </r>
  <r>
    <x v="889"/>
    <x v="1"/>
    <n v="31"/>
    <x v="1271"/>
    <x v="1057"/>
    <s v=" "/>
    <s v=" "/>
    <n v="1"/>
    <n v="2"/>
    <n v="1"/>
    <s v="N/A"/>
    <n v="1"/>
    <n v="0"/>
    <s v="NaN"/>
    <n v="3.1E-2"/>
    <s v="NaN"/>
    <s v="NaN"/>
    <n v="0"/>
    <n v="3.1E-2"/>
    <s v="NaN"/>
    <s v="NaN"/>
    <s v="NaN"/>
    <s v="NaN"/>
    <s v="Scale-up"/>
    <s v="NaN"/>
    <s v="NaN"/>
    <n v="1"/>
    <s v="NaN"/>
    <s v="NaN"/>
    <d v="2025-06-16T22:32:56"/>
    <x v="3"/>
  </r>
  <r>
    <x v="890"/>
    <x v="0"/>
    <n v="1199"/>
    <x v="1272"/>
    <x v="1058"/>
    <n v="518"/>
    <n v="518"/>
    <n v="355"/>
    <n v="163"/>
    <n v="48"/>
    <n v="470"/>
    <n v="425"/>
    <n v="45"/>
    <n v="0.27500000000000002"/>
    <n v="0.12"/>
    <n v="0.04"/>
    <n v="0.33300000000000002"/>
    <n v="0.35499999999999998"/>
    <n v="0.35399999999999998"/>
    <n v="0.93799999999999994"/>
    <n v="0.69599999999999995"/>
    <n v="0.89900000000000002"/>
    <n v="135.13499999999999"/>
    <s v="Scale-up"/>
    <n v="3.0030000000000001"/>
    <n v="0.96299999999999997"/>
    <n v="0.73699999999999999"/>
    <n v="0.92200000000000004"/>
    <n v="0.88100000000000001"/>
    <d v="2025-06-17T06:13:22"/>
    <x v="10"/>
  </r>
  <r>
    <x v="712"/>
    <x v="1"/>
    <n v="99"/>
    <x v="1273"/>
    <x v="828"/>
    <s v=" "/>
    <s v=" "/>
    <n v="15"/>
    <n v="8"/>
    <n v="1"/>
    <s v="N/A"/>
    <n v="39"/>
    <n v="-17"/>
    <n v="0.23799999999999999"/>
    <n v="0.109"/>
    <s v="NaN"/>
    <n v="0.47899999999999998"/>
    <n v="0.34699999999999998"/>
    <n v="0.317"/>
    <s v="NaN"/>
    <s v="NaN"/>
    <s v="NaN"/>
    <s v="NaN"/>
    <s v="Start-up"/>
    <n v="2.0880000000000001"/>
    <n v="0.94"/>
    <n v="0.71799999999999997"/>
    <s v="NaN"/>
    <n v="0.80800000000000005"/>
    <d v="2025-06-16T22:33:15"/>
    <x v="3"/>
  </r>
  <r>
    <x v="891"/>
    <x v="0"/>
    <n v="4437"/>
    <x v="1274"/>
    <x v="1059"/>
    <n v="1102"/>
    <n v="1102"/>
    <n v="562"/>
    <n v="540"/>
    <n v="156"/>
    <n v="946"/>
    <n v="805"/>
    <n v="141"/>
    <n v="0.19500000000000001"/>
    <n v="0.19800000000000001"/>
    <n v="5.3999999999999999E-2"/>
    <n v="0.318"/>
    <n v="0.33900000000000002"/>
    <n v="0.33600000000000002"/>
    <n v="0.93799999999999994"/>
    <n v="0.496"/>
    <n v="0.86299999999999999"/>
    <n v="443.39600000000002"/>
    <s v="Scale-up"/>
    <n v="3.145"/>
    <n v="0.95399999999999996"/>
    <n v="0.94"/>
    <n v="0.93400000000000005"/>
    <n v="0.94499999999999995"/>
    <d v="2025-06-17T06:33:48"/>
    <x v="10"/>
  </r>
  <r>
    <x v="892"/>
    <x v="1"/>
    <n v="0"/>
    <x v="1275"/>
    <x v="1060"/>
    <s v=" "/>
    <s v=" "/>
    <n v="1"/>
    <n v="1"/>
    <n v="1"/>
    <s v="N/A"/>
    <n v="1"/>
    <n v="0"/>
    <s v="NaN"/>
    <s v="NaN"/>
    <s v="NaN"/>
    <s v="NaN"/>
    <n v="0"/>
    <s v="NaN"/>
    <s v="NaN"/>
    <s v="NaN"/>
    <s v="NaN"/>
    <s v="NaN"/>
    <s v="Scale-up"/>
    <s v="NaN"/>
    <s v="NaN"/>
    <s v="NaN"/>
    <s v="NaN"/>
    <s v="NaN"/>
    <d v="2025-06-16T22:33:33"/>
    <x v="3"/>
  </r>
  <r>
    <x v="893"/>
    <x v="0"/>
    <n v="4882"/>
    <x v="1276"/>
    <x v="1061"/>
    <n v="357"/>
    <n v="357"/>
    <n v="121"/>
    <n v="236"/>
    <n v="100"/>
    <n v="257"/>
    <n v="245"/>
    <n v="12"/>
    <n v="3.5000000000000003E-2"/>
    <n v="6.4000000000000001E-2"/>
    <n v="3.4000000000000002E-2"/>
    <n v="6.0999999999999999E-2"/>
    <n v="6.5000000000000002E-2"/>
    <n v="7.1999999999999995E-2"/>
    <n v="0.93799999999999994"/>
    <n v="0.35399999999999998"/>
    <n v="0.65700000000000003"/>
    <n v="196.721"/>
    <s v="Scale-up"/>
    <n v="16.393000000000001"/>
    <n v="0.95199999999999996"/>
    <d v="1899-12-30T22:32:10"/>
    <n v="0.69899999999999995"/>
    <n v="0.92600000000000005"/>
    <d v="2025-06-17T04:44:51"/>
    <x v="11"/>
  </r>
  <r>
    <x v="894"/>
    <x v="1"/>
    <n v="8"/>
    <x v="1277"/>
    <x v="1062"/>
    <s v=" "/>
    <s v=" "/>
    <n v="1"/>
    <n v="1"/>
    <n v="1"/>
    <s v="N/A"/>
    <n v="1"/>
    <n v="-1"/>
    <s v="NaN"/>
    <s v="NaN"/>
    <s v="NaN"/>
    <s v="NaN"/>
    <n v="0"/>
    <s v="NaN"/>
    <s v="NaN"/>
    <s v="NaN"/>
    <s v="NaN"/>
    <s v="NaN"/>
    <s v="Scale-up"/>
    <s v="NaN"/>
    <s v="NaN"/>
    <s v="NaN"/>
    <s v="NaN"/>
    <s v="NaN"/>
    <d v="2025-06-16T22:33:52"/>
    <x v="3"/>
  </r>
  <r>
    <x v="366"/>
    <x v="0"/>
    <n v="3755"/>
    <x v="1278"/>
    <x v="1063"/>
    <n v="24593"/>
    <n v="24593"/>
    <n v="5041"/>
    <n v="19552"/>
    <n v="1214"/>
    <n v="23379"/>
    <n v="21387"/>
    <n v="1992"/>
    <n v="2.3620000000000001"/>
    <n v="8.8469999999999995"/>
    <n v="0.45900000000000002"/>
    <n v="10.087"/>
    <n v="10.75"/>
    <n v="10.64"/>
    <n v="0.93799999999999994"/>
    <n v="0.21099999999999999"/>
    <n v="0.95899999999999996"/>
    <n v="197.482"/>
    <s v="Scale-up"/>
    <n v="9.9000000000000005E-2"/>
    <n v="0.90800000000000003"/>
    <n v="0.96599999999999997"/>
    <n v="0.95699999999999996"/>
    <n v="0.96899999999999997"/>
    <d v="2025-06-17T04:12:47"/>
    <x v="2"/>
  </r>
  <r>
    <x v="895"/>
    <x v="1"/>
    <n v="0"/>
    <x v="1279"/>
    <x v="1064"/>
    <s v=" "/>
    <s v=" "/>
    <n v="1"/>
    <n v="1"/>
    <n v="1"/>
    <s v="N/A"/>
    <n v="1"/>
    <n v="-1"/>
    <s v="NaN"/>
    <s v="NaN"/>
    <s v="NaN"/>
    <s v="NaN"/>
    <n v="0"/>
    <s v="NaN"/>
    <s v="NaN"/>
    <s v="NaN"/>
    <s v="NaN"/>
    <s v="NaN"/>
    <s v="Scale-up"/>
    <s v="NaN"/>
    <s v="NaN"/>
    <s v="NaN"/>
    <s v="NaN"/>
    <s v="NaN"/>
    <d v="2025-06-16T22:34:12"/>
    <x v="3"/>
  </r>
  <r>
    <x v="277"/>
    <x v="0"/>
    <n v="3121"/>
    <x v="1280"/>
    <x v="307"/>
    <n v="722"/>
    <n v="722"/>
    <n v="206"/>
    <n v="516"/>
    <n v="56"/>
    <n v="666"/>
    <n v="614"/>
    <n v="52"/>
    <n v="7.5999999999999998E-2"/>
    <n v="0.193"/>
    <n v="1.7000000000000001E-2"/>
    <n v="0.23599999999999999"/>
    <n v="0.252"/>
    <n v="0.24099999999999999"/>
    <n v="0.93700000000000006"/>
    <n v="0.28299999999999997"/>
    <n v="0.93700000000000006"/>
    <n v="220.339"/>
    <s v="Scale-up"/>
    <n v="4.2370000000000001"/>
    <n v="0.88500000000000001"/>
    <n v="0.70899999999999996"/>
    <n v="0.76100000000000001"/>
    <n v="0.71099999999999997"/>
    <d v="2025-06-16T19:10:50"/>
    <x v="1"/>
  </r>
  <r>
    <x v="352"/>
    <x v="1"/>
    <n v="0"/>
    <x v="1281"/>
    <x v="398"/>
    <s v=" "/>
    <s v=" "/>
    <n v="1"/>
    <n v="1"/>
    <n v="1"/>
    <s v="N/A"/>
    <n v="1"/>
    <n v="0"/>
    <s v="NaN"/>
    <s v="NaN"/>
    <s v="NaN"/>
    <s v="NaN"/>
    <n v="0"/>
    <s v="NaN"/>
    <s v="NaN"/>
    <s v="NaN"/>
    <s v="NaN"/>
    <s v="NaN"/>
    <s v="Catch-up"/>
    <s v="NaN"/>
    <s v="NaN"/>
    <s v="NaN"/>
    <s v="NaN"/>
    <s v="NaN"/>
    <d v="2025-06-16T22:34:30"/>
    <x v="3"/>
  </r>
  <r>
    <x v="360"/>
    <x v="0"/>
    <n v="2690"/>
    <x v="1282"/>
    <x v="405"/>
    <n v="297"/>
    <n v="297"/>
    <n v="22"/>
    <n v="275"/>
    <n v="51"/>
    <n v="246"/>
    <n v="202"/>
    <n v="44"/>
    <n v="1.0999999999999999E-2"/>
    <n v="0.121"/>
    <n v="2.1000000000000001E-2"/>
    <n v="0.104"/>
    <n v="0.111"/>
    <n v="0.105"/>
    <n v="0.93700000000000006"/>
    <n v="8.3000000000000004E-2"/>
    <n v="0.84099999999999997"/>
    <n v="423.077"/>
    <s v="Scale-up"/>
    <n v="9.6150000000000002"/>
    <n v="0.81299999999999994"/>
    <n v="0.84199999999999997"/>
    <n v="0.88900000000000001"/>
    <n v="0.81200000000000006"/>
    <d v="2025-06-16T19:32:56"/>
    <x v="1"/>
  </r>
  <r>
    <x v="120"/>
    <x v="1"/>
    <n v="84"/>
    <x v="1283"/>
    <x v="127"/>
    <s v=" "/>
    <s v=" "/>
    <n v="1"/>
    <n v="2"/>
    <n v="1"/>
    <s v="N/A"/>
    <n v="1"/>
    <n v="1"/>
    <s v="NaN"/>
    <n v="1.2E-2"/>
    <s v="NaN"/>
    <s v="NaN"/>
    <n v="0"/>
    <n v="1.2E-2"/>
    <s v="NaN"/>
    <s v="NaN"/>
    <s v="NaN"/>
    <s v="NaN"/>
    <s v="Catch-up"/>
    <s v="NaN"/>
    <s v="NaN"/>
    <n v="1"/>
    <s v="NaN"/>
    <s v="NaN"/>
    <d v="2025-06-16T22:34:47"/>
    <x v="3"/>
  </r>
  <r>
    <x v="454"/>
    <x v="1"/>
    <n v="97"/>
    <x v="1284"/>
    <x v="518"/>
    <s v=" "/>
    <s v=" "/>
    <n v="1"/>
    <n v="2"/>
    <n v="1"/>
    <s v="N/A"/>
    <n v="2"/>
    <n v="2"/>
    <s v="NaN"/>
    <n v="1.2999999999999999E-2"/>
    <s v="NaN"/>
    <n v="0.14299999999999999"/>
    <n v="0"/>
    <n v="1.9E-2"/>
    <s v="NaN"/>
    <s v="NaN"/>
    <s v="NaN"/>
    <s v="NaN"/>
    <s v="Catch-up"/>
    <n v="6.9930000000000003"/>
    <s v="NaN"/>
    <n v="1"/>
    <s v="NaN"/>
    <n v="1"/>
    <d v="2025-06-16T22:35:08"/>
    <x v="3"/>
  </r>
  <r>
    <x v="791"/>
    <x v="1"/>
    <n v="0"/>
    <x v="1285"/>
    <x v="927"/>
    <s v=" "/>
    <s v=" "/>
    <n v="1"/>
    <n v="1"/>
    <n v="1"/>
    <s v="N/A"/>
    <n v="1"/>
    <n v="0"/>
    <s v="NaN"/>
    <s v="NaN"/>
    <n v="0"/>
    <s v="NaN"/>
    <n v="0"/>
    <s v="NaN"/>
    <s v="NaN"/>
    <s v="NaN"/>
    <s v="NaN"/>
    <s v="NaN"/>
    <s v="Scale-up"/>
    <s v="NaN"/>
    <s v="NaN"/>
    <s v="NaN"/>
    <n v="0"/>
    <s v="NaN"/>
    <d v="2025-06-16T22:35:25"/>
    <x v="3"/>
  </r>
  <r>
    <x v="125"/>
    <x v="0"/>
    <n v="5522"/>
    <x v="1286"/>
    <x v="1065"/>
    <n v="1096"/>
    <n v="1096"/>
    <n v="117"/>
    <n v="979"/>
    <n v="91"/>
    <n v="1005"/>
    <n v="882"/>
    <n v="123"/>
    <n v="2.4E-2"/>
    <n v="0.23899999999999999"/>
    <n v="2.4E-2"/>
    <n v="0.224"/>
    <n v="0.23899999999999999"/>
    <n v="0.23699999999999999"/>
    <n v="0.93700000000000006"/>
    <n v="9.0999999999999998E-2"/>
    <n v="0.90900000000000003"/>
    <n v="549.10699999999997"/>
    <s v="Scale-up"/>
    <n v="4.4640000000000004"/>
    <n v="0.877"/>
    <n v="0.84199999999999997"/>
    <n v="0.93300000000000005"/>
    <n v="0.88400000000000001"/>
    <d v="2025-06-17T01:37:14"/>
    <x v="2"/>
  </r>
  <r>
    <x v="896"/>
    <x v="1"/>
    <n v="76"/>
    <x v="1287"/>
    <x v="1066"/>
    <s v=" "/>
    <s v=" "/>
    <n v="1"/>
    <n v="3"/>
    <n v="60"/>
    <s v="N/A"/>
    <n v="1"/>
    <n v="-57"/>
    <s v="NaN"/>
    <n v="9.5000000000000001E-2"/>
    <s v="NaN"/>
    <s v="NaN"/>
    <n v="0"/>
    <n v="-0.442"/>
    <s v="NaN"/>
    <s v="NaN"/>
    <s v="NaN"/>
    <s v="NaN"/>
    <s v="Start-up"/>
    <s v="NaN"/>
    <s v="NaN"/>
    <n v="0.94899999999999995"/>
    <s v="NaN"/>
    <s v="NaN"/>
    <d v="2025-06-16T22:35:43"/>
    <x v="3"/>
  </r>
  <r>
    <x v="186"/>
    <x v="0"/>
    <n v="1852"/>
    <x v="1288"/>
    <x v="200"/>
    <n v="903"/>
    <n v="903"/>
    <n v="141"/>
    <n v="762"/>
    <n v="63"/>
    <n v="840"/>
    <n v="785"/>
    <n v="55"/>
    <n v="6.5000000000000002E-2"/>
    <n v="0.42899999999999999"/>
    <n v="3.7999999999999999E-2"/>
    <n v="0.42699999999999999"/>
    <n v="0.45600000000000002"/>
    <n v="0.44700000000000001"/>
    <n v="0.93600000000000005"/>
    <n v="0.13200000000000001"/>
    <n v="0.92300000000000004"/>
    <n v="128.80600000000001"/>
    <s v="Scale-up"/>
    <n v="2.3420000000000001"/>
    <n v="0.873"/>
    <n v="0.96499999999999997"/>
    <n v="0.98399999999999999"/>
    <n v="0.95399999999999996"/>
    <d v="2025-06-16T18:48:19"/>
    <x v="1"/>
  </r>
  <r>
    <x v="897"/>
    <x v="1"/>
    <n v="99"/>
    <x v="1289"/>
    <x v="1067"/>
    <s v=" "/>
    <s v=" "/>
    <n v="2"/>
    <n v="4"/>
    <n v="52"/>
    <s v="N/A"/>
    <n v="6"/>
    <n v="-51"/>
    <n v="0.14299999999999999"/>
    <n v="6.8000000000000005E-2"/>
    <n v="0.26200000000000001"/>
    <n v="4.4999999999999998E-2"/>
    <n v="-5.0999999999999997E-2"/>
    <n v="-0.23699999999999999"/>
    <n v="-0.88200000000000001"/>
    <n v="0.67800000000000005"/>
    <n v="-0.24199999999999999"/>
    <n v="22.222000000000001"/>
    <s v="Start-up"/>
    <n v="22.222000000000001"/>
    <n v="1"/>
    <n v="0.83099999999999996"/>
    <n v="0.16300000000000001"/>
    <n v="0.60599999999999998"/>
    <d v="2025-06-16T22:36:07"/>
    <x v="3"/>
  </r>
  <r>
    <x v="898"/>
    <x v="1"/>
    <n v="0"/>
    <x v="1290"/>
    <x v="1068"/>
    <s v=" "/>
    <s v=" "/>
    <n v="1"/>
    <n v="1"/>
    <n v="1"/>
    <s v="N/A"/>
    <n v="1"/>
    <n v="-1"/>
    <s v="NaN"/>
    <s v="NaN"/>
    <s v="NaN"/>
    <s v="NaN"/>
    <n v="0"/>
    <s v="NaN"/>
    <s v="NaN"/>
    <s v="NaN"/>
    <s v="NaN"/>
    <s v="NaN"/>
    <s v="Scale-up"/>
    <s v="NaN"/>
    <s v="NaN"/>
    <s v="NaN"/>
    <s v="NaN"/>
    <s v="NaN"/>
    <d v="2025-06-16T22:36:25"/>
    <x v="3"/>
  </r>
  <r>
    <x v="608"/>
    <x v="1"/>
    <n v="0"/>
    <x v="1291"/>
    <x v="700"/>
    <s v=" "/>
    <s v=" "/>
    <n v="1"/>
    <n v="1"/>
    <n v="1"/>
    <s v="N/A"/>
    <n v="1"/>
    <n v="0"/>
    <s v="NaN"/>
    <s v="NaN"/>
    <s v="NaN"/>
    <s v="NaN"/>
    <n v="0"/>
    <s v="NaN"/>
    <s v="NaN"/>
    <s v="NaN"/>
    <s v="NaN"/>
    <s v="NaN"/>
    <s v="Catch-up"/>
    <s v="NaN"/>
    <s v="NaN"/>
    <s v="NaN"/>
    <s v="NaN"/>
    <s v="NaN"/>
    <d v="2025-06-16T22:36:43"/>
    <x v="3"/>
  </r>
  <r>
    <x v="899"/>
    <x v="0"/>
    <n v="3418"/>
    <x v="1292"/>
    <x v="1069"/>
    <n v="4026"/>
    <n v="4026"/>
    <n v="403"/>
    <n v="3623"/>
    <n v="1215"/>
    <n v="2811"/>
    <n v="2770"/>
    <n v="41"/>
    <n v="0.26800000000000002"/>
    <n v="2.2610000000000001"/>
    <n v="0.38500000000000001"/>
    <n v="2.0070000000000001"/>
    <n v="2.1440000000000001"/>
    <n v="1.266"/>
    <n v="0.93600000000000005"/>
    <n v="0.106"/>
    <n v="0.84799999999999998"/>
    <n v="20.428999999999998"/>
    <s v="Start-up"/>
    <n v="0.498"/>
    <n v="0.88800000000000001"/>
    <n v="0.95199999999999996"/>
    <n v="0.93799999999999994"/>
    <n v="0.85299999999999998"/>
    <d v="2025-06-17T05:56:34"/>
    <x v="10"/>
  </r>
  <r>
    <x v="900"/>
    <x v="1"/>
    <n v="0"/>
    <x v="1293"/>
    <x v="1070"/>
    <s v=" "/>
    <s v=" "/>
    <n v="1"/>
    <n v="1"/>
    <n v="1"/>
    <s v="N/A"/>
    <n v="1"/>
    <n v="0"/>
    <s v="NaN"/>
    <s v="NaN"/>
    <s v="NaN"/>
    <s v="NaN"/>
    <n v="0"/>
    <s v="NaN"/>
    <s v="NaN"/>
    <s v="NaN"/>
    <s v="NaN"/>
    <s v="NaN"/>
    <s v="Scale-up"/>
    <s v="NaN"/>
    <s v="NaN"/>
    <s v="NaN"/>
    <s v="NaN"/>
    <s v="NaN"/>
    <d v="2025-06-16T22:37:00"/>
    <x v="3"/>
  </r>
  <r>
    <x v="901"/>
    <x v="0"/>
    <n v="2244"/>
    <x v="1294"/>
    <x v="1071"/>
    <n v="218"/>
    <n v="218"/>
    <n v="112"/>
    <n v="106"/>
    <n v="24"/>
    <n v="194"/>
    <n v="163"/>
    <n v="31"/>
    <n v="5.6000000000000001E-2"/>
    <n v="5.1999999999999998E-2"/>
    <n v="1.4E-2"/>
    <n v="8.7999999999999995E-2"/>
    <n v="9.4E-2"/>
    <n v="9.0999999999999998E-2"/>
    <n v="0.93600000000000005"/>
    <n v="0.51900000000000002"/>
    <n v="0.87"/>
    <n v="352.27300000000002"/>
    <s v="Scale-up"/>
    <n v="11.364000000000001"/>
    <n v="0.874"/>
    <n v="0.99099999999999999"/>
    <n v="0.95199999999999996"/>
    <n v="0.94399999999999995"/>
    <d v="2025-06-17T02:26:12"/>
    <x v="2"/>
  </r>
  <r>
    <x v="313"/>
    <x v="1"/>
    <n v="62"/>
    <x v="1295"/>
    <x v="351"/>
    <s v=" "/>
    <s v=" "/>
    <n v="1"/>
    <n v="1"/>
    <n v="1"/>
    <s v="N/A"/>
    <n v="1"/>
    <n v="-1"/>
    <s v="NaN"/>
    <s v="NaN"/>
    <s v="NaN"/>
    <s v="NaN"/>
    <n v="0"/>
    <n v="-1.6E-2"/>
    <s v="NaN"/>
    <s v="NaN"/>
    <s v="NaN"/>
    <s v="NaN"/>
    <s v="Catch-up"/>
    <s v="NaN"/>
    <s v="NaN"/>
    <s v="NaN"/>
    <s v="NaN"/>
    <s v="NaN"/>
    <d v="2025-06-16T22:37:19"/>
    <x v="3"/>
  </r>
  <r>
    <x v="287"/>
    <x v="0"/>
    <n v="1920"/>
    <x v="1296"/>
    <x v="319"/>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6T19:13:40"/>
    <x v="1"/>
  </r>
  <r>
    <x v="902"/>
    <x v="1"/>
    <n v="84"/>
    <x v="1297"/>
    <x v="1072"/>
    <s v=" "/>
    <s v=" "/>
    <n v="1"/>
    <n v="3"/>
    <n v="1"/>
    <s v="N/A"/>
    <n v="3"/>
    <n v="-1"/>
    <s v="NaN"/>
    <n v="3.7999999999999999E-2"/>
    <s v="NaN"/>
    <n v="2.3E-2"/>
    <n v="0"/>
    <n v="2.8000000000000001E-2"/>
    <s v="NaN"/>
    <s v="NaN"/>
    <s v="NaN"/>
    <s v="NaN"/>
    <s v="Scale-up"/>
    <n v="43.478000000000002"/>
    <s v="NaN"/>
    <n v="0.94199999999999995"/>
    <s v="NaN"/>
    <n v="0.99199999999999999"/>
    <d v="2025-06-16T22:37:37"/>
    <x v="3"/>
  </r>
  <r>
    <x v="865"/>
    <x v="0"/>
    <n v="3200"/>
    <x v="1298"/>
    <x v="1026"/>
    <n v="239"/>
    <n v="239"/>
    <n v="135"/>
    <n v="104"/>
    <n v="22"/>
    <n v="217"/>
    <n v="199"/>
    <n v="19"/>
    <n v="0.06"/>
    <n v="5.6000000000000001E-2"/>
    <n v="8.0000000000000002E-3"/>
    <n v="0.10100000000000001"/>
    <n v="0.108"/>
    <n v="0.10100000000000001"/>
    <n v="0.93500000000000005"/>
    <n v="0.51700000000000002"/>
    <n v="0.93100000000000005"/>
    <n v="188.119"/>
    <s v="Scale-up"/>
    <n v="9.9009999999999998"/>
    <n v="0.98099999999999998"/>
    <n v="0.97599999999999998"/>
    <n v="0.95699999999999996"/>
    <n v="0.98099999999999998"/>
    <d v="2025-06-16T22:23:34"/>
    <x v="3"/>
  </r>
  <r>
    <x v="324"/>
    <x v="1"/>
    <n v="0"/>
    <x v="1299"/>
    <x v="363"/>
    <s v=" "/>
    <s v=" "/>
    <n v="1"/>
    <n v="1"/>
    <n v="1"/>
    <s v="N/A"/>
    <n v="1"/>
    <n v="-1"/>
    <s v="NaN"/>
    <s v="NaN"/>
    <s v="NaN"/>
    <s v="NaN"/>
    <n v="0"/>
    <s v="NaN"/>
    <s v="NaN"/>
    <s v="NaN"/>
    <s v="NaN"/>
    <s v="NaN"/>
    <s v="Catch-up"/>
    <s v="NaN"/>
    <s v="NaN"/>
    <s v="NaN"/>
    <s v="NaN"/>
    <s v="NaN"/>
    <d v="2025-06-16T22:37:56"/>
    <x v="3"/>
  </r>
  <r>
    <x v="894"/>
    <x v="0"/>
    <n v="2023"/>
    <x v="1300"/>
    <x v="1062"/>
    <n v="125"/>
    <n v="125"/>
    <n v="88"/>
    <n v="37"/>
    <n v="3"/>
    <n v="122"/>
    <n v="104"/>
    <n v="18"/>
    <n v="5.8000000000000003E-2"/>
    <n v="3.6999999999999998E-2"/>
    <n v="2E-3"/>
    <n v="8.6999999999999994E-2"/>
    <n v="9.2999999999999999E-2"/>
    <n v="8.3000000000000004E-2"/>
    <n v="0.93500000000000005"/>
    <n v="0.61099999999999999"/>
    <n v="0.97899999999999998"/>
    <n v="206.89699999999999"/>
    <s v="Scale-up"/>
    <n v="11.494"/>
    <n v="0.89700000000000002"/>
    <n v="0.83699999999999997"/>
    <n v="0.91700000000000004"/>
    <n v="0.872"/>
    <d v="2025-06-16T22:33:52"/>
    <x v="3"/>
  </r>
  <r>
    <x v="99"/>
    <x v="1"/>
    <n v="99"/>
    <x v="1301"/>
    <x v="105"/>
    <s v=" "/>
    <s v=" "/>
    <n v="32"/>
    <n v="85"/>
    <n v="13"/>
    <s v="N/A"/>
    <n v="125"/>
    <n v="-22"/>
    <n v="0.34399999999999997"/>
    <n v="0.86299999999999999"/>
    <n v="0.20399999999999999"/>
    <n v="1.655"/>
    <n v="1.0029999999999999"/>
    <n v="1.0549999999999999"/>
    <n v="1.65"/>
    <n v="0.28499999999999998"/>
    <n v="0.83099999999999996"/>
    <n v="62.84"/>
    <s v="Catch-up"/>
    <n v="0.60399999999999998"/>
    <n v="0.98"/>
    <n v="0.98599999999999999"/>
    <n v="0.80600000000000005"/>
    <n v="0.92500000000000004"/>
    <d v="2025-06-16T22:38:20"/>
    <x v="3"/>
  </r>
  <r>
    <x v="856"/>
    <x v="1"/>
    <n v="70"/>
    <x v="1302"/>
    <x v="1015"/>
    <s v=" "/>
    <s v=" "/>
    <n v="1"/>
    <n v="1"/>
    <n v="1"/>
    <s v="N/A"/>
    <n v="3"/>
    <n v="-2"/>
    <s v="NaN"/>
    <s v="NaN"/>
    <s v="NaN"/>
    <n v="0.75"/>
    <n v="0"/>
    <n v="1.4999999999999999E-2"/>
    <s v="NaN"/>
    <s v="NaN"/>
    <s v="NaN"/>
    <s v="NaN"/>
    <s v="Scale-up"/>
    <n v="1.333"/>
    <s v="NaN"/>
    <s v="NaN"/>
    <s v="NaN"/>
    <n v="0.75"/>
    <d v="2025-06-16T22:38:39"/>
    <x v="3"/>
  </r>
  <r>
    <x v="33"/>
    <x v="1"/>
    <n v="0"/>
    <x v="1303"/>
    <x v="33"/>
    <s v=" "/>
    <s v=" "/>
    <n v="1"/>
    <n v="1"/>
    <n v="1"/>
    <s v="N/A"/>
    <n v="1"/>
    <n v="-1"/>
    <s v="NaN"/>
    <s v="NaN"/>
    <s v="NaN"/>
    <s v="NaN"/>
    <n v="0"/>
    <s v="NaN"/>
    <s v="NaN"/>
    <s v="NaN"/>
    <s v="NaN"/>
    <s v="NaN"/>
    <s v="Catch-up"/>
    <s v="NaN"/>
    <s v="NaN"/>
    <s v="NaN"/>
    <s v="NaN"/>
    <s v="NaN"/>
    <d v="2025-06-16T22:38:58"/>
    <x v="3"/>
  </r>
  <r>
    <x v="287"/>
    <x v="0"/>
    <n v="1920"/>
    <x v="1304"/>
    <x v="1073"/>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7T03:08:16"/>
    <x v="2"/>
  </r>
  <r>
    <x v="172"/>
    <x v="1"/>
    <n v="0"/>
    <x v="1305"/>
    <x v="185"/>
    <s v=" "/>
    <s v=" "/>
    <n v="1"/>
    <n v="2"/>
    <n v="1"/>
    <s v="N/A"/>
    <n v="1"/>
    <n v="1"/>
    <s v="NaN"/>
    <n v="1"/>
    <s v="NaN"/>
    <s v="NaN"/>
    <n v="0"/>
    <n v="1"/>
    <s v="NaN"/>
    <s v="NaN"/>
    <s v="NaN"/>
    <s v="NaN"/>
    <s v="Catch-up"/>
    <s v="NaN"/>
    <s v="NaN"/>
    <n v="1"/>
    <s v="NaN"/>
    <s v="NaN"/>
    <d v="2025-06-16T22:39:16"/>
    <x v="3"/>
  </r>
  <r>
    <x v="903"/>
    <x v="0"/>
    <n v="3164"/>
    <x v="1306"/>
    <x v="1074"/>
    <n v="623"/>
    <n v="623"/>
    <n v="120"/>
    <n v="503"/>
    <n v="74"/>
    <n v="549"/>
    <n v="423"/>
    <n v="126"/>
    <n v="7.2999999999999995E-2"/>
    <n v="0.26100000000000001"/>
    <n v="4.4999999999999998E-2"/>
    <n v="0.27"/>
    <n v="0.28899999999999998"/>
    <n v="0.29299999999999998"/>
    <n v="0.93400000000000005"/>
    <n v="0.219"/>
    <n v="0.86499999999999999"/>
    <n v="466.66699999999997"/>
    <s v="Scale-up"/>
    <n v="3.7040000000000002"/>
    <n v="0.93400000000000005"/>
    <n v="0.88600000000000001"/>
    <n v="0.98099999999999998"/>
    <n v="0.97099999999999997"/>
    <d v="2025-06-16T23:18:45"/>
    <x v="8"/>
  </r>
  <r>
    <x v="691"/>
    <x v="1"/>
    <n v="62"/>
    <x v="1307"/>
    <x v="803"/>
    <s v=" "/>
    <s v=" "/>
    <n v="1"/>
    <n v="2"/>
    <n v="1"/>
    <s v="N/A"/>
    <n v="1"/>
    <n v="1"/>
    <s v="NaN"/>
    <n v="1.6E-2"/>
    <s v="NaN"/>
    <s v="NaN"/>
    <n v="0"/>
    <n v="1.6E-2"/>
    <s v="NaN"/>
    <s v="NaN"/>
    <s v="NaN"/>
    <s v="NaN"/>
    <s v="Scale-up"/>
    <s v="NaN"/>
    <s v="NaN"/>
    <n v="1"/>
    <s v="NaN"/>
    <s v="NaN"/>
    <d v="2025-06-16T22:39:33"/>
    <x v="3"/>
  </r>
  <r>
    <x v="836"/>
    <x v="1"/>
    <n v="0"/>
    <x v="1308"/>
    <x v="987"/>
    <s v=" "/>
    <s v=" "/>
    <n v="1"/>
    <n v="1"/>
    <n v="1"/>
    <s v="N/A"/>
    <n v="1"/>
    <n v="0"/>
    <s v="NaN"/>
    <s v="NaN"/>
    <s v="NaN"/>
    <s v="NaN"/>
    <n v="0"/>
    <s v="NaN"/>
    <s v="NaN"/>
    <s v="NaN"/>
    <s v="NaN"/>
    <s v="NaN"/>
    <s v="Scale-up"/>
    <s v="NaN"/>
    <s v="NaN"/>
    <s v="NaN"/>
    <s v="NaN"/>
    <s v="NaN"/>
    <d v="2025-06-16T22:39:53"/>
    <x v="3"/>
  </r>
  <r>
    <x v="904"/>
    <x v="1"/>
    <n v="0"/>
    <x v="1309"/>
    <x v="1075"/>
    <s v=" "/>
    <s v=" "/>
    <n v="1"/>
    <n v="1"/>
    <n v="1"/>
    <s v="N/A"/>
    <n v="1"/>
    <n v="0"/>
    <s v="NaN"/>
    <s v="NaN"/>
    <s v="NaN"/>
    <s v="NaN"/>
    <n v="0"/>
    <s v="NaN"/>
    <s v="NaN"/>
    <s v="NaN"/>
    <s v="NaN"/>
    <s v="NaN"/>
    <s v="Scale-up"/>
    <s v="NaN"/>
    <s v="NaN"/>
    <s v="NaN"/>
    <s v="NaN"/>
    <s v="NaN"/>
    <d v="2025-06-16T22:40:11"/>
    <x v="3"/>
  </r>
  <r>
    <x v="660"/>
    <x v="0"/>
    <n v="3709"/>
    <x v="1310"/>
    <x v="1076"/>
    <n v="296"/>
    <n v="296"/>
    <n v="167"/>
    <n v="129"/>
    <n v="32"/>
    <n v="264"/>
    <n v="215"/>
    <n v="49"/>
    <n v="6.2E-2"/>
    <n v="4.5999999999999999E-2"/>
    <n v="1.7000000000000001E-2"/>
    <n v="8.5000000000000006E-2"/>
    <n v="9.0999999999999998E-2"/>
    <n v="9.2999999999999999E-2"/>
    <n v="0.93400000000000005"/>
    <n v="0.57399999999999995"/>
    <n v="0.84299999999999997"/>
    <n v="576.471"/>
    <s v="Scale-up"/>
    <n v="11.765000000000001"/>
    <n v="0.82199999999999995"/>
    <n v="0.93200000000000005"/>
    <n v="0.97299999999999998"/>
    <n v="0.89"/>
    <d v="2025-06-17T05:51:47"/>
    <x v="10"/>
  </r>
  <r>
    <x v="463"/>
    <x v="1"/>
    <n v="91"/>
    <x v="1311"/>
    <x v="569"/>
    <s v=" "/>
    <s v=" "/>
    <n v="2"/>
    <n v="3"/>
    <n v="1"/>
    <s v="N/A"/>
    <n v="1"/>
    <n v="3"/>
    <n v="1.4999999999999999E-2"/>
    <n v="2.9000000000000001E-2"/>
    <s v="NaN"/>
    <s v="NaN"/>
    <n v="4.3999999999999997E-2"/>
    <n v="3.9E-2"/>
    <s v="NaN"/>
    <s v="NaN"/>
    <s v="NaN"/>
    <s v="NaN"/>
    <s v="Catch-up"/>
    <s v="NaN"/>
    <n v="1"/>
    <n v="0.99299999999999999"/>
    <s v="NaN"/>
    <s v="NaN"/>
    <d v="2025-06-16T22:40:34"/>
    <x v="3"/>
  </r>
  <r>
    <x v="731"/>
    <x v="0"/>
    <n v="1800"/>
    <x v="1312"/>
    <x v="850"/>
    <n v="405"/>
    <n v="405"/>
    <n v="144"/>
    <n v="261"/>
    <n v="48"/>
    <n v="357"/>
    <n v="229"/>
    <n v="128"/>
    <n v="0.19700000000000001"/>
    <n v="0.38800000000000001"/>
    <n v="9.5000000000000001E-2"/>
    <n v="0.45700000000000002"/>
    <n v="0.49"/>
    <n v="0.51700000000000002"/>
    <n v="0.93300000000000005"/>
    <n v="0.33700000000000002"/>
    <n v="0.83799999999999997"/>
    <n v="280.08800000000002"/>
    <s v="Scale-up"/>
    <n v="2.1880000000000002"/>
    <n v="0.90400000000000003"/>
    <n v="0.68300000000000005"/>
    <n v="0.96199999999999997"/>
    <n v="0.89200000000000002"/>
    <d v="2025-06-16T21:32:16"/>
    <x v="0"/>
  </r>
  <r>
    <x v="905"/>
    <x v="1"/>
    <n v="0"/>
    <x v="1313"/>
    <x v="1077"/>
    <s v=" "/>
    <s v=" "/>
    <n v="1"/>
    <n v="1"/>
    <n v="1"/>
    <s v="N/A"/>
    <n v="1"/>
    <n v="0"/>
    <s v="NaN"/>
    <s v="NaN"/>
    <s v="NaN"/>
    <s v="NaN"/>
    <n v="0"/>
    <s v="NaN"/>
    <s v="NaN"/>
    <s v="NaN"/>
    <s v="NaN"/>
    <s v="NaN"/>
    <s v="Scale-up"/>
    <s v="NaN"/>
    <s v="NaN"/>
    <s v="NaN"/>
    <s v="NaN"/>
    <s v="NaN"/>
    <d v="2025-06-16T22:40:52"/>
    <x v="3"/>
  </r>
  <r>
    <x v="520"/>
    <x v="1"/>
    <n v="0"/>
    <x v="1314"/>
    <x v="599"/>
    <s v=" "/>
    <s v=" "/>
    <n v="1"/>
    <n v="1"/>
    <n v="1"/>
    <s v="N/A"/>
    <n v="1"/>
    <n v="0"/>
    <s v="NaN"/>
    <s v="NaN"/>
    <s v="NaN"/>
    <s v="NaN"/>
    <n v="0"/>
    <s v="NaN"/>
    <s v="NaN"/>
    <s v="NaN"/>
    <s v="NaN"/>
    <s v="NaN"/>
    <s v="Catch-up"/>
    <s v="NaN"/>
    <s v="NaN"/>
    <s v="NaN"/>
    <s v="NaN"/>
    <s v="NaN"/>
    <d v="2025-06-16T22:41:10"/>
    <x v="3"/>
  </r>
  <r>
    <x v="906"/>
    <x v="1"/>
    <n v="95"/>
    <x v="1315"/>
    <x v="1078"/>
    <s v=" "/>
    <s v=" "/>
    <n v="1"/>
    <n v="1"/>
    <n v="1"/>
    <s v="N/A"/>
    <n v="3"/>
    <n v="-3"/>
    <s v="NaN"/>
    <s v="NaN"/>
    <s v="NaN"/>
    <n v="4.2999999999999997E-2"/>
    <n v="0"/>
    <s v="NaN"/>
    <s v="NaN"/>
    <s v="NaN"/>
    <s v="NaN"/>
    <s v="NaN"/>
    <s v="Scale-up"/>
    <n v="23.256"/>
    <s v="NaN"/>
    <s v="NaN"/>
    <s v="NaN"/>
    <n v="0.86"/>
    <d v="2025-06-16T22:41:28"/>
    <x v="3"/>
  </r>
  <r>
    <x v="820"/>
    <x v="0"/>
    <n v="4522"/>
    <x v="1316"/>
    <x v="1079"/>
    <n v="465"/>
    <n v="465"/>
    <n v="325"/>
    <n v="140"/>
    <n v="35"/>
    <n v="430"/>
    <n v="368"/>
    <n v="62"/>
    <n v="0.128"/>
    <n v="4.8000000000000001E-2"/>
    <n v="1.2999999999999999E-2"/>
    <n v="0.152"/>
    <n v="0.16300000000000001"/>
    <n v="0.157"/>
    <n v="0.93300000000000005"/>
    <n v="0.72699999999999998"/>
    <n v="0.92600000000000005"/>
    <n v="407.89499999999998"/>
    <s v="Scale-up"/>
    <n v="6.5789999999999997"/>
    <n v="0.72299999999999998"/>
    <n v="0.82799999999999996"/>
    <n v="0.85199999999999998"/>
    <n v="0.72399999999999998"/>
    <d v="2025-06-17T05:51:29"/>
    <x v="10"/>
  </r>
  <r>
    <x v="907"/>
    <x v="1"/>
    <n v="100"/>
    <x v="1317"/>
    <x v="1080"/>
    <s v=" "/>
    <s v=" "/>
    <n v="148"/>
    <n v="228"/>
    <n v="59"/>
    <s v="N/A"/>
    <n v="250"/>
    <n v="66"/>
    <n v="1.375"/>
    <n v="2.0409999999999999"/>
    <n v="0.51900000000000002"/>
    <n v="2.1560000000000001"/>
    <n v="2.8969999999999998"/>
    <n v="2.89"/>
    <n v="0.74399999999999999"/>
    <n v="0.40300000000000002"/>
    <n v="0.84799999999999998"/>
    <n v="286.642"/>
    <s v="Scale-up"/>
    <n v="0.46400000000000002"/>
    <n v="0.995"/>
    <n v="0.98899999999999999"/>
    <n v="0.92100000000000004"/>
    <n v="0.98199999999999998"/>
    <d v="2025-06-16T22:41:54"/>
    <x v="3"/>
  </r>
  <r>
    <x v="908"/>
    <x v="0"/>
    <n v="3268"/>
    <x v="1318"/>
    <x v="1081"/>
    <n v="16905"/>
    <n v="16905"/>
    <n v="4253"/>
    <n v="12652"/>
    <n v="3392"/>
    <n v="13513"/>
    <n v="12470"/>
    <n v="1043"/>
    <n v="1.7529999999999999"/>
    <n v="5.8090000000000002"/>
    <n v="1.4710000000000001"/>
    <n v="5.68"/>
    <n v="6.0910000000000002"/>
    <n v="5.7119999999999997"/>
    <n v="0.93300000000000005"/>
    <n v="0.23200000000000001"/>
    <n v="0.80500000000000005"/>
    <n v="183.62700000000001"/>
    <s v="Scale-up"/>
    <n v="0.17599999999999999"/>
    <n v="0.98"/>
    <n v="0.88400000000000001"/>
    <n v="0.98799999999999999"/>
    <n v="0.90700000000000003"/>
    <d v="2025-06-17T06:23:22"/>
    <x v="10"/>
  </r>
  <r>
    <x v="908"/>
    <x v="1"/>
    <n v="89"/>
    <x v="1319"/>
    <x v="1082"/>
    <s v=" "/>
    <s v=" "/>
    <n v="4"/>
    <n v="6"/>
    <n v="5"/>
    <s v="N/A"/>
    <n v="3"/>
    <n v="3"/>
    <n v="3.1E-2"/>
    <n v="6.5000000000000002E-2"/>
    <n v="8.1000000000000003E-2"/>
    <n v="7.4999999999999997E-2"/>
    <n v="1.4999999999999999E-2"/>
    <n v="1.2E-2"/>
    <n v="5"/>
    <n v="0.32300000000000001"/>
    <n v="0.156"/>
    <n v="200"/>
    <s v="Catch-up"/>
    <n v="13.333"/>
    <n v="0.95499999999999996"/>
    <n v="0.79100000000000004"/>
    <n v="0.94899999999999995"/>
    <n v="0.89800000000000002"/>
    <d v="2025-06-16T22:42:17"/>
    <x v="3"/>
  </r>
  <r>
    <x v="43"/>
    <x v="0"/>
    <n v="5580"/>
    <x v="1320"/>
    <x v="1083"/>
    <n v="954"/>
    <n v="954"/>
    <n v="31"/>
    <n v="923"/>
    <n v="248"/>
    <n v="706"/>
    <n v="449"/>
    <n v="257"/>
    <n v="1.0999999999999999E-2"/>
    <n v="0.32200000000000001"/>
    <n v="0.11"/>
    <n v="0.20799999999999999"/>
    <n v="0.223"/>
    <n v="0.19500000000000001"/>
    <n v="0.93300000000000005"/>
    <n v="3.3000000000000002E-2"/>
    <n v="0.67"/>
    <n v="1235.577"/>
    <s v="Scale-up"/>
    <n v="4.8079999999999998"/>
    <n v="0.91900000000000004"/>
    <n v="0.82099999999999995"/>
    <n v="0.4"/>
    <n v="0.43"/>
    <d v="2025-06-17T01:17:38"/>
    <x v="2"/>
  </r>
  <r>
    <x v="909"/>
    <x v="1"/>
    <n v="96"/>
    <x v="1321"/>
    <x v="1084"/>
    <s v=" "/>
    <s v=" "/>
    <n v="18"/>
    <n v="24"/>
    <n v="21"/>
    <s v="N/A"/>
    <n v="29"/>
    <n v="-9"/>
    <n v="0.185"/>
    <n v="0.255"/>
    <n v="0.25900000000000001"/>
    <n v="0.28299999999999997"/>
    <n v="0.18099999999999999"/>
    <n v="0.13900000000000001"/>
    <n v="1.5640000000000001"/>
    <n v="0.42"/>
    <n v="0.41099999999999998"/>
    <n v="1014.134"/>
    <s v="Catch-up"/>
    <n v="3.5339999999999998"/>
    <n v="0.97799999999999998"/>
    <n v="0.93300000000000005"/>
    <n v="0.436"/>
    <n v="0.97399999999999998"/>
    <d v="2025-06-16T22:42:41"/>
    <x v="3"/>
  </r>
  <r>
    <x v="165"/>
    <x v="0"/>
    <n v="5560"/>
    <x v="1322"/>
    <x v="1085"/>
    <n v="8279"/>
    <n v="8279"/>
    <n v="797"/>
    <n v="7482"/>
    <n v="1271"/>
    <n v="7008"/>
    <n v="6360"/>
    <n v="648"/>
    <n v="0.156"/>
    <n v="1.7290000000000001"/>
    <n v="0.311"/>
    <n v="1.4690000000000001"/>
    <n v="1.5740000000000001"/>
    <n v="1.577"/>
    <n v="0.93300000000000005"/>
    <n v="8.3000000000000004E-2"/>
    <n v="0.83499999999999996"/>
    <n v="441.11599999999999"/>
    <s v="Scale-up"/>
    <n v="0.68100000000000005"/>
    <n v="0.96599999999999997"/>
    <n v="0.98399999999999999"/>
    <n v="0.95399999999999996"/>
    <n v="0.98399999999999999"/>
    <d v="2025-06-17T02:00:22"/>
    <x v="2"/>
  </r>
  <r>
    <x v="910"/>
    <x v="1"/>
    <n v="97"/>
    <x v="1323"/>
    <x v="1086"/>
    <s v=" "/>
    <s v=" "/>
    <n v="9"/>
    <n v="45"/>
    <n v="19"/>
    <s v="N/A"/>
    <n v="41"/>
    <n v="-5"/>
    <n v="0.13100000000000001"/>
    <n v="0.45600000000000002"/>
    <n v="0.154"/>
    <n v="0.42499999999999999"/>
    <s v="0.43299999999999994"/>
    <n v="0.42199999999999999"/>
    <n v="0.98199999999999998"/>
    <n v="0.223"/>
    <n v="0.73799999999999999"/>
    <n v="317.64699999999999"/>
    <s v="Scale-up"/>
    <n v="2.3530000000000002"/>
    <n v="0.877"/>
    <n v="0.93700000000000006"/>
    <n v="0.93899999999999995"/>
    <n v="0.97699999999999998"/>
    <d v="2025-06-16T22:43:06"/>
    <x v="3"/>
  </r>
  <r>
    <x v="268"/>
    <x v="0"/>
    <n v="6421"/>
    <x v="1324"/>
    <x v="1087"/>
    <n v="94"/>
    <n v="94"/>
    <n v="42"/>
    <n v="52"/>
    <n v="8"/>
    <n v="86"/>
    <n v="72"/>
    <n v="14"/>
    <n v="7.0000000000000001E-3"/>
    <n v="8.9999999999999993E-3"/>
    <n v="1E-3"/>
    <n v="1.4E-2"/>
    <n v="1.4999999999999999E-2"/>
    <n v="1.6E-2"/>
    <n v="0.93300000000000005"/>
    <n v="0.438"/>
    <n v="0.93799999999999994"/>
    <n v="1000"/>
    <s v="Scale-up"/>
    <n v="71.429000000000002"/>
    <n v="0.91400000000000003"/>
    <n v="0.91300000000000003"/>
    <n v="0.93799999999999994"/>
    <n v="0.90300000000000002"/>
    <d v="2025-06-17T02:56:51"/>
    <x v="2"/>
  </r>
  <r>
    <x v="315"/>
    <x v="1"/>
    <n v="98"/>
    <x v="1325"/>
    <x v="353"/>
    <s v=" "/>
    <s v=" "/>
    <n v="1"/>
    <n v="1"/>
    <n v="2"/>
    <s v="N/A"/>
    <n v="1"/>
    <n v="-1"/>
    <s v="NaN"/>
    <s v="NaN"/>
    <n v="0.01"/>
    <s v="NaN"/>
    <n v="0"/>
    <n v="-0.01"/>
    <s v="NaN"/>
    <s v="NaN"/>
    <s v="NaN"/>
    <s v="NaN"/>
    <s v="Catch-up"/>
    <s v="NaN"/>
    <s v="NaN"/>
    <s v="NaN"/>
    <n v="1"/>
    <s v="NaN"/>
    <d v="2025-06-16T22:43:24"/>
    <x v="3"/>
  </r>
  <r>
    <x v="611"/>
    <x v="0"/>
    <n v="1564"/>
    <x v="1326"/>
    <x v="703"/>
    <n v="104"/>
    <n v="104"/>
    <n v="9"/>
    <n v="95"/>
    <n v="20"/>
    <n v="84"/>
    <n v="71"/>
    <n v="13"/>
    <n v="1.2999999999999999E-2"/>
    <n v="9.1999999999999998E-2"/>
    <n v="1.7000000000000001E-2"/>
    <n v="8.2000000000000003E-2"/>
    <n v="8.7999999999999995E-2"/>
    <n v="7.6999999999999999E-2"/>
    <n v="0.93200000000000005"/>
    <n v="0.124"/>
    <n v="0.83799999999999997"/>
    <n v="158.53700000000001"/>
    <s v="Scale-up"/>
    <n v="12.195"/>
    <n v="0.872"/>
    <n v="0.91600000000000004"/>
    <n v="0.61799999999999999"/>
    <n v="0.86199999999999999"/>
    <d v="2025-06-16T21:00:22"/>
    <x v="0"/>
  </r>
  <r>
    <x v="876"/>
    <x v="1"/>
    <n v="98"/>
    <x v="1327"/>
    <x v="1040"/>
    <s v=" "/>
    <s v=" "/>
    <n v="10"/>
    <n v="4"/>
    <n v="2"/>
    <s v="N/A"/>
    <n v="19"/>
    <n v="-8"/>
    <n v="9.8000000000000004E-2"/>
    <n v="4.2000000000000003E-2"/>
    <n v="2.1999999999999999E-2"/>
    <n v="0.16700000000000001"/>
    <s v="0.11800000000000002"/>
    <n v="0.104"/>
    <n v="1.415"/>
    <n v="0.7"/>
    <n v="0.84299999999999997"/>
    <n v="113.77200000000001"/>
    <s v="Catch-up"/>
    <n v="5.9880000000000004"/>
    <n v="0.85099999999999998"/>
    <n v="0.78600000000000003"/>
    <n v="1"/>
    <n v="0.91400000000000003"/>
    <d v="2025-06-16T22:43:47"/>
    <x v="3"/>
  </r>
  <r>
    <x v="544"/>
    <x v="1"/>
    <n v="92"/>
    <x v="1328"/>
    <x v="629"/>
    <s v=" "/>
    <s v=" "/>
    <n v="1"/>
    <n v="1"/>
    <n v="2"/>
    <s v="N/A"/>
    <n v="1"/>
    <n v="-1"/>
    <s v="NaN"/>
    <s v="NaN"/>
    <s v="NaN"/>
    <s v="NaN"/>
    <n v="0"/>
    <n v="-1.0999999999999999E-2"/>
    <s v="NaN"/>
    <s v="NaN"/>
    <s v="NaN"/>
    <s v="NaN"/>
    <s v="Catch-up"/>
    <s v="NaN"/>
    <s v="NaN"/>
    <s v="NaN"/>
    <s v="NaN"/>
    <s v="NaN"/>
    <d v="2025-06-16T22:44:07"/>
    <x v="3"/>
  </r>
  <r>
    <x v="500"/>
    <x v="1"/>
    <n v="20"/>
    <x v="1329"/>
    <x v="571"/>
    <s v=" "/>
    <s v=" "/>
    <n v="1"/>
    <n v="1"/>
    <n v="1"/>
    <s v="N/A"/>
    <n v="1"/>
    <n v="0"/>
    <s v="NaN"/>
    <s v="NaN"/>
    <s v="NaN"/>
    <s v="NaN"/>
    <n v="0"/>
    <n v="1.4999999999999999E-2"/>
    <s v="NaN"/>
    <s v="NaN"/>
    <s v="NaN"/>
    <s v="NaN"/>
    <s v="Catch-up"/>
    <s v="NaN"/>
    <s v="NaN"/>
    <s v="NaN"/>
    <s v="NaN"/>
    <s v="NaN"/>
    <d v="2025-06-16T22:44:26"/>
    <x v="3"/>
  </r>
  <r>
    <x v="525"/>
    <x v="0"/>
    <n v="6466"/>
    <x v="1330"/>
    <x v="1088"/>
    <n v="943"/>
    <n v="943"/>
    <n v="171"/>
    <n v="772"/>
    <n v="304"/>
    <n v="639"/>
    <n v="604"/>
    <n v="35"/>
    <n v="2.5999999999999999E-2"/>
    <n v="0.13600000000000001"/>
    <n v="5.8999999999999997E-2"/>
    <n v="9.6000000000000002E-2"/>
    <n v="0.10299999999999999"/>
    <n v="0.106"/>
    <n v="0.93200000000000005"/>
    <n v="0.16"/>
    <n v="0.63600000000000001"/>
    <n v="364.58300000000003"/>
    <s v="Scale-up"/>
    <n v="10.417"/>
    <n v="0.88200000000000001"/>
    <n v="0.93300000000000005"/>
    <n v="0.85099999999999998"/>
    <n v="0.90200000000000002"/>
    <d v="2025-06-17T01:50:49"/>
    <x v="2"/>
  </r>
  <r>
    <x v="911"/>
    <x v="1"/>
    <n v="9"/>
    <x v="1331"/>
    <x v="1089"/>
    <s v=" "/>
    <s v=" "/>
    <n v="1"/>
    <n v="1"/>
    <n v="2"/>
    <s v="N/A"/>
    <n v="1"/>
    <n v="-1"/>
    <s v="NaN"/>
    <s v="NaN"/>
    <n v="0.125"/>
    <s v="NaN"/>
    <n v="0"/>
    <n v="-1.2E-2"/>
    <s v="NaN"/>
    <s v="NaN"/>
    <s v="NaN"/>
    <s v="NaN"/>
    <s v="Scale-up"/>
    <s v="NaN"/>
    <s v="NaN"/>
    <s v="NaN"/>
    <n v="1"/>
    <s v="NaN"/>
    <d v="2025-06-16T22:44:45"/>
    <x v="3"/>
  </r>
  <r>
    <x v="382"/>
    <x v="0"/>
    <n v="4985"/>
    <x v="1332"/>
    <x v="1090"/>
    <n v="353"/>
    <n v="353"/>
    <n v="53"/>
    <n v="300"/>
    <n v="59"/>
    <n v="294"/>
    <n v="258"/>
    <n v="36"/>
    <n v="1.4E-2"/>
    <n v="7.5999999999999998E-2"/>
    <n v="1.7000000000000001E-2"/>
    <n v="6.8000000000000005E-2"/>
    <n v="7.2999999999999995E-2"/>
    <n v="7.1999999999999995E-2"/>
    <n v="0.93200000000000005"/>
    <n v="0.156"/>
    <n v="0.81100000000000005"/>
    <n v="529.41200000000003"/>
    <s v="Scale-up"/>
    <n v="14.706"/>
    <n v="0.96599999999999997"/>
    <n v="0.96799999999999997"/>
    <n v="0.96199999999999997"/>
    <n v="0.95699999999999996"/>
    <d v="2025-06-17T03:39:47"/>
    <x v="2"/>
  </r>
  <r>
    <x v="912"/>
    <x v="1"/>
    <n v="70"/>
    <x v="1333"/>
    <x v="1091"/>
    <s v=" "/>
    <s v=" "/>
    <n v="1"/>
    <n v="7"/>
    <n v="4"/>
    <s v="N/A"/>
    <n v="9"/>
    <n v="-7"/>
    <s v="NaN"/>
    <n v="7.5999999999999998E-2"/>
    <n v="8.6999999999999994E-2"/>
    <n v="0.109"/>
    <n v="-1.09999999999999E-2"/>
    <n v="3.9E-2"/>
    <s v="NaN"/>
    <s v="NaN"/>
    <s v="NaN"/>
    <s v="NaN"/>
    <s v="Scale-up"/>
    <n v="9.1739999999999995"/>
    <s v="NaN"/>
    <n v="0.63300000000000001"/>
    <n v="0.91900000000000004"/>
    <n v="0.80300000000000005"/>
    <d v="2025-06-16T22:45:04"/>
    <x v="3"/>
  </r>
  <r>
    <x v="208"/>
    <x v="0"/>
    <n v="2111"/>
    <x v="1334"/>
    <x v="225"/>
    <n v="61"/>
    <n v="61"/>
    <n v="5"/>
    <n v="56"/>
    <n v="8"/>
    <n v="53"/>
    <n v="38"/>
    <n v="15"/>
    <n v="5.0000000000000001E-3"/>
    <n v="2.8000000000000001E-2"/>
    <n v="4.0000000000000001E-3"/>
    <n v="2.7E-2"/>
    <n v="2.9000000000000001E-2"/>
    <n v="2.8000000000000001E-2"/>
    <n v="0.93100000000000005"/>
    <n v="0.152"/>
    <n v="0.879"/>
    <n v="555.55600000000004"/>
    <s v="Scale-up"/>
    <n v="37.036999999999999"/>
    <n v="0.92700000000000005"/>
    <n v="0.85499999999999998"/>
    <n v="0.92600000000000005"/>
    <n v="0.91700000000000004"/>
    <d v="2025-06-16T18:53:19"/>
    <x v="1"/>
  </r>
  <r>
    <x v="913"/>
    <x v="1"/>
    <n v="99"/>
    <x v="1335"/>
    <x v="952"/>
    <s v=" "/>
    <s v=" "/>
    <n v="10"/>
    <n v="11"/>
    <n v="1"/>
    <s v="N/A"/>
    <n v="28"/>
    <n v="-6"/>
    <n v="0.13200000000000001"/>
    <n v="0.111"/>
    <s v="NaN"/>
    <n v="0.28299999999999997"/>
    <n v="0.24299999999999999"/>
    <n v="0.24099999999999999"/>
    <s v="NaN"/>
    <s v="NaN"/>
    <s v="NaN"/>
    <s v="NaN"/>
    <s v="Scale-up"/>
    <n v="3.5339999999999998"/>
    <n v="0.97399999999999998"/>
    <n v="0.82699999999999996"/>
    <s v="NaN"/>
    <n v="0.93600000000000005"/>
    <d v="2025-06-16T22:45:23"/>
    <x v="3"/>
  </r>
  <r>
    <x v="302"/>
    <x v="0"/>
    <n v="1729"/>
    <x v="1336"/>
    <x v="513"/>
    <n v="53"/>
    <n v="53"/>
    <n v="14"/>
    <n v="39"/>
    <n v="4"/>
    <n v="49"/>
    <n v="46"/>
    <n v="3"/>
    <n v="8.0000000000000002E-3"/>
    <n v="2.4E-2"/>
    <n v="3.0000000000000001E-3"/>
    <n v="2.7E-2"/>
    <n v="2.9000000000000001E-2"/>
    <n v="0.03"/>
    <n v="0.93100000000000005"/>
    <n v="0.25"/>
    <n v="0.90600000000000003"/>
    <n v="111.111"/>
    <s v="Scale-up"/>
    <n v="37.036999999999999"/>
    <n v="0.75"/>
    <n v="0.753"/>
    <n v="0.89500000000000002"/>
    <n v="0.77800000000000002"/>
    <d v="2025-06-16T19:59:34"/>
    <x v="1"/>
  </r>
  <r>
    <x v="914"/>
    <x v="1"/>
    <n v="99"/>
    <x v="1337"/>
    <x v="1092"/>
    <s v=" "/>
    <s v=" "/>
    <n v="3"/>
    <n v="2"/>
    <n v="1"/>
    <s v="N/A"/>
    <n v="3"/>
    <n v="1"/>
    <n v="1.7000000000000001E-2"/>
    <n v="1.2E-2"/>
    <s v="NaN"/>
    <n v="0.02"/>
    <n v="2.9000000000000001E-2"/>
    <n v="0.03"/>
    <s v="NaN"/>
    <s v="NaN"/>
    <s v="NaN"/>
    <s v="NaN"/>
    <s v="Scale-up"/>
    <n v="50"/>
    <n v="0.81299999999999994"/>
    <n v="1"/>
    <s v="NaN"/>
    <n v="0.75"/>
    <d v="2025-06-16T22:45:41"/>
    <x v="3"/>
  </r>
  <r>
    <x v="885"/>
    <x v="0"/>
    <n v="3311"/>
    <x v="1338"/>
    <x v="1052"/>
    <n v="3616"/>
    <n v="3616"/>
    <n v="2008"/>
    <n v="1608"/>
    <n v="1059"/>
    <n v="2557"/>
    <n v="2092"/>
    <n v="465"/>
    <n v="0.68200000000000005"/>
    <n v="0.52700000000000002"/>
    <n v="0.46"/>
    <n v="0.69699999999999995"/>
    <n v="0.749"/>
    <n v="0.79500000000000004"/>
    <n v="0.93100000000000005"/>
    <n v="0.56399999999999995"/>
    <n v="0.62"/>
    <n v="667.14499999999998"/>
    <s v="Scale-up"/>
    <n v="1.4350000000000001"/>
    <n v="0.94299999999999995"/>
    <n v="0.98599999999999999"/>
    <n v="0.82099999999999995"/>
    <n v="0.97199999999999998"/>
    <d v="2025-06-16T22:30:19"/>
    <x v="3"/>
  </r>
  <r>
    <x v="915"/>
    <x v="1"/>
    <n v="0"/>
    <x v="1339"/>
    <x v="1093"/>
    <s v=" "/>
    <s v=" "/>
    <n v="1"/>
    <n v="1"/>
    <n v="1"/>
    <s v="N/A"/>
    <n v="1"/>
    <n v="0"/>
    <s v="NaN"/>
    <s v="NaN"/>
    <s v="NaN"/>
    <s v="NaN"/>
    <n v="0"/>
    <s v="NaN"/>
    <s v="NaN"/>
    <s v="NaN"/>
    <s v="NaN"/>
    <s v="NaN"/>
    <s v="Scale-up"/>
    <s v="NaN"/>
    <s v="NaN"/>
    <s v="NaN"/>
    <s v="NaN"/>
    <s v="NaN"/>
    <d v="2025-06-16T22:45:59"/>
    <x v="3"/>
  </r>
  <r>
    <x v="916"/>
    <x v="0"/>
    <n v="2512"/>
    <x v="1340"/>
    <x v="1094"/>
    <n v="1211"/>
    <n v="1211"/>
    <n v="1211"/>
    <n v="0"/>
    <n v="196"/>
    <n v="1015"/>
    <n v="758"/>
    <n v="257"/>
    <n v="0.86299999999999999"/>
    <n v="0"/>
    <n v="0.19500000000000001"/>
    <n v="0.622"/>
    <n v="0.66800000000000004"/>
    <n v="0.72199999999999998"/>
    <n v="0.93100000000000005"/>
    <n v="1"/>
    <n v="0.77400000000000002"/>
    <n v="413.18299999999999"/>
    <s v="Scale-up"/>
    <n v="1.6080000000000001"/>
    <n v="0.95799999999999996"/>
    <n v="0"/>
    <n v="0.92300000000000004"/>
    <n v="0.995"/>
    <d v="2025-06-17T01:10:36"/>
    <x v="16"/>
  </r>
  <r>
    <x v="85"/>
    <x v="1"/>
    <n v="0"/>
    <x v="1341"/>
    <x v="89"/>
    <s v=" "/>
    <s v=" "/>
    <n v="1"/>
    <n v="1"/>
    <n v="1"/>
    <s v="N/A"/>
    <n v="1"/>
    <n v="0"/>
    <s v="NaN"/>
    <s v="NaN"/>
    <s v="NaN"/>
    <s v="NaN"/>
    <n v="0"/>
    <s v="NaN"/>
    <s v="NaN"/>
    <s v="NaN"/>
    <s v="NaN"/>
    <s v="NaN"/>
    <s v="Catch-up"/>
    <s v="NaN"/>
    <s v="NaN"/>
    <s v="NaN"/>
    <s v="NaN"/>
    <s v="NaN"/>
    <d v="2025-06-16T22:46:16"/>
    <x v="3"/>
  </r>
  <r>
    <x v="437"/>
    <x v="1"/>
    <n v="0"/>
    <x v="1342"/>
    <x v="497"/>
    <s v=" "/>
    <s v=" "/>
    <n v="1"/>
    <n v="1"/>
    <n v="1"/>
    <s v="N/A"/>
    <n v="1"/>
    <n v="0"/>
    <s v="NaN"/>
    <s v="NaN"/>
    <s v="NaN"/>
    <s v="NaN"/>
    <n v="0"/>
    <s v="NaN"/>
    <s v="NaN"/>
    <s v="NaN"/>
    <s v="NaN"/>
    <s v="NaN"/>
    <s v="Catch-up"/>
    <s v="NaN"/>
    <s v="NaN"/>
    <s v="NaN"/>
    <s v="NaN"/>
    <s v="NaN"/>
    <d v="2025-06-16T22:46:36"/>
    <x v="3"/>
  </r>
  <r>
    <x v="917"/>
    <x v="1"/>
    <n v="70"/>
    <x v="1343"/>
    <x v="24"/>
    <s v=" "/>
    <s v=" "/>
    <n v="3"/>
    <n v="7"/>
    <n v="1"/>
    <s v="N/A"/>
    <n v="4"/>
    <n v="4"/>
    <n v="6.5000000000000002E-2"/>
    <n v="8.8999999999999996E-2"/>
    <s v="NaN"/>
    <n v="2"/>
    <n v="0.154"/>
    <n v="0.126"/>
    <s v="NaN"/>
    <s v="NaN"/>
    <s v="NaN"/>
    <s v="NaN"/>
    <s v="Scale-up"/>
    <n v="0.5"/>
    <n v="0.93700000000000006"/>
    <n v="0.85299999999999998"/>
    <s v="NaN"/>
    <n v="0.8"/>
    <d v="2025-06-16T22:46:58"/>
    <x v="3"/>
  </r>
  <r>
    <x v="93"/>
    <x v="0"/>
    <n v="4765"/>
    <x v="1344"/>
    <x v="1095"/>
    <n v="12322"/>
    <n v="12322"/>
    <n v="5537"/>
    <n v="6785"/>
    <n v="2226"/>
    <n v="10096"/>
    <n v="8835"/>
    <n v="1261"/>
    <n v="1.4930000000000001"/>
    <n v="2.1280000000000001"/>
    <n v="0.71399999999999997"/>
    <n v="2.7050000000000001"/>
    <n v="2.907"/>
    <n v="2.8780000000000001"/>
    <n v="0.93100000000000005"/>
    <n v="0.41199999999999998"/>
    <n v="0.80300000000000005"/>
    <n v="466.17399999999998"/>
    <s v="Scale-up"/>
    <n v="0.37"/>
    <n v="0.99399999999999999"/>
    <n v="0.98899999999999999"/>
    <n v="0.98499999999999999"/>
    <n v="0.998"/>
    <d v="2025-06-17T05:42:01"/>
    <x v="10"/>
  </r>
  <r>
    <x v="79"/>
    <x v="1"/>
    <n v="62"/>
    <x v="1345"/>
    <x v="83"/>
    <s v=" "/>
    <s v=" "/>
    <n v="2"/>
    <n v="1"/>
    <n v="1"/>
    <s v="N/A"/>
    <n v="1"/>
    <n v="1"/>
    <n v="1.6E-2"/>
    <s v="NaN"/>
    <s v="NaN"/>
    <s v="NaN"/>
    <n v="0"/>
    <n v="1.6E-2"/>
    <s v="NaN"/>
    <s v="NaN"/>
    <s v="NaN"/>
    <s v="NaN"/>
    <s v="Catch-up"/>
    <s v="NaN"/>
    <n v="1"/>
    <s v="NaN"/>
    <s v="NaN"/>
    <s v="NaN"/>
    <d v="2025-06-16T22:47:15"/>
    <x v="3"/>
  </r>
  <r>
    <x v="918"/>
    <x v="0"/>
    <n v="3364"/>
    <x v="1346"/>
    <x v="1096"/>
    <n v="31075"/>
    <n v="30786"/>
    <n v="4116"/>
    <n v="26670"/>
    <n v="11133"/>
    <n v="19653"/>
    <n v="17985"/>
    <n v="1897"/>
    <n v="1.3919999999999999"/>
    <n v="9.3870000000000005"/>
    <n v="4.2549999999999999"/>
    <n v="6.0739999999999998"/>
    <n v="6.524"/>
    <n v="6.5010000000000003"/>
    <n v="0.93100000000000005"/>
    <n v="0.129"/>
    <n v="0.60499999999999998"/>
    <n v="312.315"/>
    <s v="Scale-up"/>
    <n v="0.16500000000000001"/>
    <n v="0.96899999999999997"/>
    <n v="0.97399999999999998"/>
    <n v="0.97799999999999998"/>
    <n v="0.97099999999999997"/>
    <d v="2025-06-17T01:43:13"/>
    <x v="2"/>
  </r>
  <r>
    <x v="919"/>
    <x v="1"/>
    <n v="36"/>
    <x v="1347"/>
    <x v="1097"/>
    <s v=" "/>
    <s v=" "/>
    <n v="1"/>
    <n v="1"/>
    <n v="1"/>
    <s v="N/A"/>
    <n v="2"/>
    <n v="0"/>
    <s v="NaN"/>
    <s v="NaN"/>
    <s v="NaN"/>
    <s v="NaN"/>
    <n v="0"/>
    <s v="NaN"/>
    <s v="NaN"/>
    <s v="NaN"/>
    <s v="NaN"/>
    <s v="NaN"/>
    <s v="Scale-up"/>
    <s v="NaN"/>
    <s v="NaN"/>
    <s v="NaN"/>
    <s v="NaN"/>
    <s v="NaN"/>
    <d v="2025-06-16T22:47:35"/>
    <x v="3"/>
  </r>
  <r>
    <x v="889"/>
    <x v="0"/>
    <n v="2411"/>
    <x v="1348"/>
    <x v="1057"/>
    <n v="339"/>
    <n v="339"/>
    <n v="188"/>
    <n v="151"/>
    <n v="11"/>
    <n v="328"/>
    <n v="298"/>
    <n v="30"/>
    <n v="0.128"/>
    <n v="7.6999999999999999E-2"/>
    <n v="5.0000000000000001E-3"/>
    <n v="0.186"/>
    <n v="0.2"/>
    <n v="0.193"/>
    <n v="0.93"/>
    <n v="0.624"/>
    <n v="0.97599999999999998"/>
    <n v="161.29"/>
    <s v="Scale-up"/>
    <n v="5.3760000000000003"/>
    <n v="0.90100000000000002"/>
    <n v="0.875"/>
    <n v="0.96599999999999997"/>
    <n v="0.89400000000000002"/>
    <d v="2025-06-16T22:32:56"/>
    <x v="3"/>
  </r>
  <r>
    <x v="572"/>
    <x v="1"/>
    <n v="96"/>
    <x v="1349"/>
    <x v="1098"/>
    <s v=" "/>
    <s v=" "/>
    <n v="19"/>
    <n v="69"/>
    <n v="8"/>
    <s v="N/A"/>
    <n v="61"/>
    <n v="18"/>
    <n v="0.17199999999999999"/>
    <n v="0.81899999999999995"/>
    <n v="0.105"/>
    <n v="0.68899999999999995"/>
    <s v="0.8859999999999999"/>
    <n v="0.87"/>
    <n v="0.77800000000000002"/>
    <n v="0.17399999999999999"/>
    <n v="0.89400000000000002"/>
    <n v="149.49199999999999"/>
    <s v="Scale-up"/>
    <n v="1.4510000000000001"/>
    <n v="0.85899999999999999"/>
    <n v="0.98799999999999999"/>
    <n v="0.95099999999999996"/>
    <n v="0.98299999999999998"/>
    <d v="2025-06-16T22:47:59"/>
    <x v="3"/>
  </r>
  <r>
    <x v="920"/>
    <x v="0"/>
    <n v="1870"/>
    <x v="1350"/>
    <x v="1099"/>
    <n v="1906"/>
    <n v="1906"/>
    <n v="1587"/>
    <n v="319"/>
    <n v="210"/>
    <n v="1696"/>
    <n v="1478"/>
    <n v="218"/>
    <n v="1.1220000000000001"/>
    <n v="0.30599999999999999"/>
    <n v="0.17"/>
    <n v="1.17"/>
    <n v="1.258"/>
    <n v="1.2450000000000001"/>
    <n v="0.93"/>
    <n v="0.78600000000000003"/>
    <n v="0.88100000000000001"/>
    <n v="186.32499999999999"/>
    <s v="Scale-up"/>
    <n v="0.85499999999999998"/>
    <n v="0.95399999999999996"/>
    <n v="0.93300000000000005"/>
    <n v="0.89"/>
    <n v="0.93700000000000006"/>
    <d v="2025-06-17T06:35:29"/>
    <x v="10"/>
  </r>
  <r>
    <x v="921"/>
    <x v="1"/>
    <n v="100"/>
    <x v="1351"/>
    <x v="1100"/>
    <s v=" "/>
    <s v=" "/>
    <n v="65"/>
    <n v="42"/>
    <n v="5"/>
    <s v="N/A"/>
    <n v="86"/>
    <n v="15"/>
    <n v="0.69"/>
    <n v="0.438"/>
    <n v="8.4000000000000005E-2"/>
    <n v="0.89900000000000002"/>
    <s v="1.0439999999999998"/>
    <n v="1.0640000000000001"/>
    <n v="0.86099999999999999"/>
    <n v="0.61199999999999999"/>
    <n v="0.92600000000000005"/>
    <n v="439.37700000000001"/>
    <s v="Scale-up"/>
    <n v="1.1120000000000001"/>
    <n v="0.97799999999999998"/>
    <n v="0.97299999999999998"/>
    <n v="0.90800000000000003"/>
    <n v="0.96899999999999997"/>
    <d v="2025-06-16T22:48:24"/>
    <x v="3"/>
  </r>
  <r>
    <x v="922"/>
    <x v="0"/>
    <n v="1711"/>
    <x v="1352"/>
    <x v="1101"/>
    <n v="936"/>
    <n v="936"/>
    <n v="695"/>
    <n v="241"/>
    <n v="31"/>
    <n v="905"/>
    <n v="804"/>
    <n v="101"/>
    <n v="0.58199999999999996"/>
    <n v="0.188"/>
    <n v="0.03"/>
    <n v="0.68799999999999994"/>
    <n v="0.74"/>
    <n v="0.73099999999999998"/>
    <n v="0.93"/>
    <n v="0.75600000000000001"/>
    <n v="0.96099999999999997"/>
    <n v="146.80199999999999"/>
    <s v="Scale-up"/>
    <n v="1.4530000000000001"/>
    <n v="0.83299999999999996"/>
    <n v="0.879"/>
    <n v="0.94799999999999995"/>
    <n v="0.81499999999999995"/>
    <d v="2025-06-17T04:20:36"/>
    <x v="7"/>
  </r>
  <r>
    <x v="316"/>
    <x v="1"/>
    <n v="98"/>
    <x v="1353"/>
    <x v="355"/>
    <s v=" "/>
    <s v=" "/>
    <n v="26"/>
    <n v="4"/>
    <n v="7"/>
    <s v="N/A"/>
    <n v="30"/>
    <n v="-6"/>
    <n v="0.26700000000000002"/>
    <n v="4.2000000000000003E-2"/>
    <n v="7.5999999999999998E-2"/>
    <n v="0.34399999999999997"/>
    <s v="0.23299999999999998"/>
    <n v="0.26400000000000001"/>
    <n v="1.476"/>
    <n v="0.86399999999999999"/>
    <n v="0.754"/>
    <n v="75.581000000000003"/>
    <s v="Catch-up"/>
    <n v="2.907"/>
    <n v="0.95299999999999996"/>
    <n v="0.877"/>
    <n v="0.88500000000000001"/>
    <n v="0.97199999999999998"/>
    <d v="2025-06-16T22:48:47"/>
    <x v="3"/>
  </r>
  <r>
    <x v="401"/>
    <x v="0"/>
    <n v="1765"/>
    <x v="1354"/>
    <x v="453"/>
    <n v="570"/>
    <n v="570"/>
    <n v="44"/>
    <n v="526"/>
    <n v="68"/>
    <n v="502"/>
    <n v="380"/>
    <n v="122"/>
    <n v="3.5999999999999997E-2"/>
    <n v="0.55000000000000004"/>
    <n v="7.6999999999999999E-2"/>
    <n v="0.47299999999999998"/>
    <n v="0.50900000000000001"/>
    <n v="0.52"/>
    <n v="0.92900000000000005"/>
    <n v="6.0999999999999999E-2"/>
    <n v="0.86899999999999999"/>
    <n v="257.928"/>
    <s v="Scale-up"/>
    <n v="2.1139999999999999"/>
    <n v="0.88400000000000001"/>
    <n v="0.91800000000000004"/>
    <n v="0.97199999999999998"/>
    <n v="0.98799999999999999"/>
    <d v="2025-06-16T19:43:46"/>
    <x v="1"/>
  </r>
  <r>
    <x v="40"/>
    <x v="1"/>
    <n v="99"/>
    <x v="1355"/>
    <x v="41"/>
    <s v=" "/>
    <s v=" "/>
    <n v="33"/>
    <n v="90"/>
    <n v="16"/>
    <s v="N/A"/>
    <n v="94"/>
    <n v="12"/>
    <n v="0.379"/>
    <n v="0.85499999999999998"/>
    <n v="0.13"/>
    <n v="0.88"/>
    <n v="1.1040000000000001"/>
    <n v="1.052"/>
    <n v="0.79700000000000004"/>
    <n v="0.307"/>
    <n v="0.89500000000000002"/>
    <n v="75"/>
    <s v="Scale-up"/>
    <n v="1.1359999999999999"/>
    <n v="0.96399999999999997"/>
    <n v="0.85299999999999998"/>
    <n v="0.88200000000000001"/>
    <n v="0.83"/>
    <d v="2025-06-16T22:49:11"/>
    <x v="3"/>
  </r>
  <r>
    <x v="479"/>
    <x v="0"/>
    <n v="3802"/>
    <x v="1356"/>
    <x v="546"/>
    <n v="1863"/>
    <n v="1863"/>
    <n v="948"/>
    <n v="915"/>
    <n v="168"/>
    <n v="1695"/>
    <n v="1519"/>
    <n v="176"/>
    <n v="0.30099999999999999"/>
    <n v="0.25700000000000001"/>
    <n v="0.05"/>
    <n v="0.47199999999999998"/>
    <n v="0.50800000000000001"/>
    <n v="0.496"/>
    <n v="0.92900000000000005"/>
    <n v="0.53900000000000003"/>
    <n v="0.91"/>
    <n v="372.88099999999997"/>
    <s v="Scale-up"/>
    <n v="2.1190000000000002"/>
    <n v="0.91300000000000003"/>
    <n v="0.96799999999999997"/>
    <n v="0.98299999999999998"/>
    <n v="0.91700000000000004"/>
    <d v="2025-06-16T20:26:04"/>
    <x v="0"/>
  </r>
  <r>
    <x v="585"/>
    <x v="1"/>
    <n v="74"/>
    <x v="759"/>
    <x v="673"/>
    <s v=" "/>
    <s v=" "/>
    <n v="45"/>
    <n v="41"/>
    <n v="5"/>
    <s v="N/A"/>
    <n v="75"/>
    <n v="5"/>
    <n v="0.63800000000000001"/>
    <n v="0.67100000000000004"/>
    <n v="0.09"/>
    <n v="1.228"/>
    <n v="1.2190000000000001"/>
    <n v="1.21"/>
    <n v="1.0069999999999999"/>
    <n v="0.48699999999999999"/>
    <n v="0.93100000000000005"/>
    <n v="4.8860000000000001"/>
    <s v="Plan-up"/>
    <n v="0.81399999999999995"/>
    <n v="0.93100000000000005"/>
    <n v="0.92700000000000005"/>
    <n v="0.89200000000000002"/>
    <n v="0.95799999999999996"/>
    <d v="2025-06-16T22:49:34"/>
    <x v="3"/>
  </r>
  <r>
    <x v="673"/>
    <x v="0"/>
    <n v="1998"/>
    <x v="1357"/>
    <x v="781"/>
    <n v="366"/>
    <n v="366"/>
    <n v="41"/>
    <n v="325"/>
    <n v="121"/>
    <n v="245"/>
    <n v="215"/>
    <n v="30"/>
    <n v="3.2000000000000001E-2"/>
    <n v="0.19500000000000001"/>
    <n v="7.2999999999999995E-2"/>
    <n v="0.14299999999999999"/>
    <n v="0.154"/>
    <n v="0.14299999999999999"/>
    <n v="0.92900000000000005"/>
    <n v="0.14099999999999999"/>
    <n v="0.67800000000000005"/>
    <n v="209.79"/>
    <s v="Scale-up"/>
    <n v="6.9930000000000003"/>
    <n v="0.96199999999999997"/>
    <n v="0.90700000000000003"/>
    <n v="0.96199999999999997"/>
    <n v="0.90100000000000002"/>
    <d v="2025-06-16T21:16:27"/>
    <x v="0"/>
  </r>
  <r>
    <x v="923"/>
    <x v="1"/>
    <n v="0"/>
    <x v="1358"/>
    <x v="1102"/>
    <s v=" "/>
    <s v=" "/>
    <n v="1"/>
    <n v="1"/>
    <n v="2"/>
    <s v="N/A"/>
    <n v="1"/>
    <n v="-2"/>
    <s v="NaN"/>
    <s v="NaN"/>
    <s v="NaN"/>
    <s v="NaN"/>
    <n v="0"/>
    <s v="NaN"/>
    <s v="NaN"/>
    <s v="NaN"/>
    <s v="NaN"/>
    <s v="NaN"/>
    <s v="Start-up"/>
    <s v="NaN"/>
    <s v="NaN"/>
    <s v="NaN"/>
    <s v="NaN"/>
    <s v="NaN"/>
    <d v="2025-06-16T22:49:51"/>
    <x v="3"/>
  </r>
  <r>
    <x v="805"/>
    <x v="0"/>
    <n v="1996"/>
    <x v="1359"/>
    <x v="946"/>
    <n v="207"/>
    <n v="207"/>
    <n v="97"/>
    <n v="110"/>
    <n v="26"/>
    <n v="181"/>
    <n v="160"/>
    <n v="21"/>
    <n v="3.5999999999999997E-2"/>
    <n v="4.4999999999999998E-2"/>
    <n v="1.0999999999999999E-2"/>
    <n v="6.5000000000000002E-2"/>
    <n v="7.0000000000000007E-2"/>
    <n v="6.9000000000000006E-2"/>
    <n v="0.92900000000000005"/>
    <n v="0.44400000000000001"/>
    <n v="0.86399999999999999"/>
    <n v="323.077"/>
    <s v="Scale-up"/>
    <n v="15.385"/>
    <n v="0.91800000000000004"/>
    <n v="0.88100000000000001"/>
    <n v="0.92300000000000004"/>
    <n v="0.91600000000000004"/>
    <d v="2025-06-16T22:00:14"/>
    <x v="3"/>
  </r>
  <r>
    <x v="924"/>
    <x v="1"/>
    <n v="89"/>
    <x v="1360"/>
    <x v="1103"/>
    <s v=" "/>
    <s v=" "/>
    <n v="3"/>
    <n v="1"/>
    <n v="1"/>
    <s v="N/A"/>
    <n v="3"/>
    <n v="0"/>
    <n v="2.3E-2"/>
    <s v="NaN"/>
    <s v="NaN"/>
    <n v="3.1E-2"/>
    <n v="0"/>
    <n v="3.5999999999999997E-2"/>
    <s v="NaN"/>
    <s v="NaN"/>
    <s v="NaN"/>
    <s v="NaN"/>
    <s v="Scale-up"/>
    <n v="32.258000000000003"/>
    <n v="0.95599999999999996"/>
    <s v="NaN"/>
    <s v="NaN"/>
    <n v="1"/>
    <d v="2025-06-16T22:50:11"/>
    <x v="3"/>
  </r>
  <r>
    <x v="35"/>
    <x v="1"/>
    <n v="0"/>
    <x v="1361"/>
    <x v="35"/>
    <s v=" "/>
    <s v=" "/>
    <n v="1"/>
    <n v="1"/>
    <n v="1"/>
    <s v="N/A"/>
    <n v="1"/>
    <n v="0"/>
    <s v="NaN"/>
    <s v="NaN"/>
    <s v="NaN"/>
    <s v="NaN"/>
    <n v="0"/>
    <s v="NaN"/>
    <s v="NaN"/>
    <s v="NaN"/>
    <s v="NaN"/>
    <s v="NaN"/>
    <s v="Catch-up"/>
    <s v="NaN"/>
    <s v="NaN"/>
    <s v="NaN"/>
    <s v="NaN"/>
    <s v="NaN"/>
    <d v="2025-06-16T22:50:28"/>
    <x v="3"/>
  </r>
  <r>
    <x v="891"/>
    <x v="1"/>
    <n v="99"/>
    <x v="1362"/>
    <x v="1104"/>
    <s v=" "/>
    <s v=" "/>
    <n v="20"/>
    <n v="23"/>
    <n v="13"/>
    <s v="N/A"/>
    <n v="46"/>
    <n v="-15"/>
    <n v="0.17699999999999999"/>
    <n v="0.33100000000000002"/>
    <n v="0.22700000000000001"/>
    <n v="0.63"/>
    <n v="0.28100000000000003"/>
    <n v="0.27600000000000002"/>
    <n v="2.242"/>
    <n v="0.34799999999999998"/>
    <n v="0.55300000000000005"/>
    <n v="136.50800000000001"/>
    <s v="Catch-up"/>
    <n v="1.587"/>
    <n v="0.94299999999999995"/>
    <n v="0.89700000000000002"/>
    <n v="0.81399999999999995"/>
    <n v="0.98199999999999998"/>
    <d v="2025-06-16T22:50:52"/>
    <x v="3"/>
  </r>
  <r>
    <x v="918"/>
    <x v="0"/>
    <n v="2212"/>
    <x v="1363"/>
    <x v="1105"/>
    <n v="287"/>
    <n v="287"/>
    <n v="118"/>
    <n v="169"/>
    <n v="96"/>
    <n v="191"/>
    <n v="179"/>
    <n v="12"/>
    <n v="0.05"/>
    <n v="8.2000000000000003E-2"/>
    <n v="4.7E-2"/>
    <n v="7.9000000000000001E-2"/>
    <n v="8.5000000000000006E-2"/>
    <n v="0.08"/>
    <n v="0.92900000000000005"/>
    <n v="0.379"/>
    <n v="0.64400000000000002"/>
    <n v="151.899"/>
    <s v="Scale-up"/>
    <n v="12.657999999999999"/>
    <n v="0.98099999999999998"/>
    <d v="1899-12-30T22:12:00"/>
    <n v="0.97699999999999998"/>
    <n v="0.90900000000000003"/>
    <d v="2025-06-17T05:19:12"/>
    <x v="6"/>
  </r>
  <r>
    <x v="925"/>
    <x v="1"/>
    <n v="0"/>
    <x v="1364"/>
    <x v="1106"/>
    <s v=" "/>
    <s v=" "/>
    <n v="1"/>
    <n v="1"/>
    <n v="1"/>
    <s v="N/A"/>
    <n v="1"/>
    <n v="0"/>
    <s v="NaN"/>
    <s v="NaN"/>
    <s v="NaN"/>
    <s v="NaN"/>
    <n v="0"/>
    <s v="NaN"/>
    <s v="NaN"/>
    <s v="NaN"/>
    <s v="NaN"/>
    <s v="NaN"/>
    <s v="Scale-up"/>
    <s v="NaN"/>
    <s v="NaN"/>
    <s v="NaN"/>
    <s v="NaN"/>
    <s v="NaN"/>
    <d v="2025-06-16T22:51:10"/>
    <x v="3"/>
  </r>
  <r>
    <x v="926"/>
    <x v="0"/>
    <n v="4474"/>
    <x v="1365"/>
    <x v="1107"/>
    <n v="295"/>
    <n v="295"/>
    <n v="80"/>
    <n v="215"/>
    <n v="75"/>
    <n v="220"/>
    <n v="213"/>
    <n v="7"/>
    <n v="2.5999999999999999E-2"/>
    <n v="6.8000000000000005E-2"/>
    <n v="2.4E-2"/>
    <n v="6.5000000000000002E-2"/>
    <n v="7.0000000000000007E-2"/>
    <n v="7.0999999999999994E-2"/>
    <n v="0.92900000000000005"/>
    <n v="0.27700000000000002"/>
    <n v="0.745"/>
    <n v="107.69199999999999"/>
    <s v="Scale-up"/>
    <n v="15.385"/>
    <n v="0.78700000000000003"/>
    <d v="1899-12-30T20:31:12"/>
    <n v="0.68300000000000005"/>
    <n v="0.747"/>
    <d v="2025-06-17T04:48:45"/>
    <x v="11"/>
  </r>
  <r>
    <x v="358"/>
    <x v="1"/>
    <n v="98"/>
    <x v="1366"/>
    <x v="917"/>
    <s v=" "/>
    <s v=" "/>
    <n v="16"/>
    <n v="4"/>
    <n v="2"/>
    <s v="N/A"/>
    <n v="21"/>
    <n v="-2"/>
    <n v="0.13200000000000001"/>
    <n v="7.6999999999999999E-2"/>
    <n v="4.4999999999999998E-2"/>
    <n v="0.14599999999999999"/>
    <s v="0.16400000000000003"/>
    <n v="0.16300000000000001"/>
    <n v="0.89"/>
    <n v="0.63200000000000001"/>
    <n v="0.78500000000000003"/>
    <n v="178.08199999999999"/>
    <s v="Scale-up"/>
    <n v="6.8490000000000002"/>
    <n v="0.89300000000000002"/>
    <n v="0.89200000000000002"/>
    <n v="1"/>
    <n v="0.72099999999999997"/>
    <d v="2025-06-16T22:51:33"/>
    <x v="3"/>
  </r>
  <r>
    <x v="229"/>
    <x v="0"/>
    <n v="3592"/>
    <x v="1367"/>
    <x v="1108"/>
    <n v="8427"/>
    <n v="8427"/>
    <n v="1624"/>
    <n v="6803"/>
    <n v="1447"/>
    <n v="6980"/>
    <n v="6300"/>
    <n v="680"/>
    <n v="0.55800000000000005"/>
    <n v="2.34"/>
    <n v="0.57499999999999996"/>
    <n v="2.1579999999999999"/>
    <n v="2.323"/>
    <n v="2.35"/>
    <n v="0.92900000000000005"/>
    <n v="0.193"/>
    <n v="0.80200000000000005"/>
    <n v="315.10700000000003"/>
    <s v="Scale-up"/>
    <n v="0.46300000000000002"/>
    <n v="0.96899999999999997"/>
    <n v="0.97299999999999998"/>
    <n v="0.94199999999999995"/>
    <n v="0.97699999999999998"/>
    <d v="2025-06-17T02:14:59"/>
    <x v="2"/>
  </r>
  <r>
    <x v="927"/>
    <x v="1"/>
    <n v="98"/>
    <x v="1368"/>
    <x v="1109"/>
    <s v=" "/>
    <s v=" "/>
    <n v="1"/>
    <n v="8"/>
    <n v="1"/>
    <s v="N/A"/>
    <n v="5"/>
    <n v="3"/>
    <s v="NaN"/>
    <n v="0.10199999999999999"/>
    <s v="NaN"/>
    <n v="2.8000000000000001E-2"/>
    <n v="0"/>
    <n v="0.10100000000000001"/>
    <s v="NaN"/>
    <s v="NaN"/>
    <s v="NaN"/>
    <s v="NaN"/>
    <s v="Scale-up"/>
    <n v="35.713999999999999"/>
    <s v="NaN"/>
    <n v="0.95099999999999996"/>
    <s v="NaN"/>
    <n v="0.59299999999999997"/>
    <d v="2025-06-16T22:51:52"/>
    <x v="3"/>
  </r>
  <r>
    <x v="137"/>
    <x v="0"/>
    <n v="762"/>
    <x v="1369"/>
    <x v="148"/>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6T18:38:08"/>
    <x v="1"/>
  </r>
  <r>
    <x v="928"/>
    <x v="1"/>
    <n v="99"/>
    <x v="1370"/>
    <x v="1110"/>
    <s v=" "/>
    <s v=" "/>
    <n v="5"/>
    <n v="34"/>
    <n v="145"/>
    <s v="N/A"/>
    <n v="103"/>
    <n v="-208"/>
    <n v="7.0000000000000007E-2"/>
    <n v="0.69899999999999995"/>
    <n v="1.248"/>
    <n v="1.002"/>
    <n v="-0.47899999999999998"/>
    <n v="-0.78500000000000003"/>
    <n v="-2.0920000000000001"/>
    <n v="9.0999999999999998E-2"/>
    <n v="-0.623"/>
    <n v="0.998"/>
    <s v="Start-up"/>
    <n v="0.998"/>
    <n v="0.82099999999999995"/>
    <n v="0.89700000000000002"/>
    <n v="0.223"/>
    <n v="0.18"/>
    <d v="2025-06-16T22:52:17"/>
    <x v="3"/>
  </r>
  <r>
    <x v="137"/>
    <x v="0"/>
    <n v="762"/>
    <x v="1371"/>
    <x v="1111"/>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7T01:45:02"/>
    <x v="2"/>
  </r>
  <r>
    <x v="311"/>
    <x v="1"/>
    <n v="87"/>
    <x v="1372"/>
    <x v="349"/>
    <s v=" "/>
    <s v=" "/>
    <n v="1"/>
    <n v="1"/>
    <n v="1"/>
    <s v="N/A"/>
    <n v="1"/>
    <n v="-1"/>
    <s v="NaN"/>
    <s v="NaN"/>
    <s v="NaN"/>
    <s v="NaN"/>
    <n v="0"/>
    <n v="-1.0999999999999999E-2"/>
    <s v="NaN"/>
    <s v="NaN"/>
    <s v="NaN"/>
    <s v="NaN"/>
    <s v="Catch-up"/>
    <s v="NaN"/>
    <s v="NaN"/>
    <s v="NaN"/>
    <s v="NaN"/>
    <s v="NaN"/>
    <d v="2025-06-16T22:52:36"/>
    <x v="3"/>
  </r>
  <r>
    <x v="774"/>
    <x v="0"/>
    <n v="3976"/>
    <x v="1373"/>
    <x v="905"/>
    <n v="14055"/>
    <n v="14055"/>
    <n v="4529"/>
    <n v="9526"/>
    <n v="2576"/>
    <n v="11479"/>
    <n v="10255"/>
    <n v="1224"/>
    <n v="1.657"/>
    <n v="3.7669999999999999"/>
    <n v="0.96199999999999997"/>
    <n v="4.13"/>
    <n v="4.4619999999999997"/>
    <n v="4.524"/>
    <n v="0.92600000000000005"/>
    <n v="0.30499999999999999"/>
    <n v="0.82299999999999995"/>
    <n v="296.36799999999999"/>
    <s v="Scale-up"/>
    <n v="0.24199999999999999"/>
    <n v="0.96899999999999997"/>
    <n v="0.96899999999999997"/>
    <n v="0.97099999999999997"/>
    <n v="0.97699999999999998"/>
    <d v="2025-06-16T21:47:19"/>
    <x v="3"/>
  </r>
  <r>
    <x v="929"/>
    <x v="1"/>
    <n v="97"/>
    <x v="1374"/>
    <x v="1112"/>
    <s v=" "/>
    <s v=" "/>
    <n v="12"/>
    <n v="3"/>
    <n v="1"/>
    <s v="N/A"/>
    <n v="16"/>
    <n v="0"/>
    <n v="0.122"/>
    <n v="6.2E-2"/>
    <s v="NaN"/>
    <n v="0.17699999999999999"/>
    <n v="0.184"/>
    <n v="0.16500000000000001"/>
    <s v="NaN"/>
    <s v="NaN"/>
    <s v="NaN"/>
    <s v="NaN"/>
    <s v="Scale-up"/>
    <n v="5.65"/>
    <n v="0.91800000000000004"/>
    <n v="0.75"/>
    <s v="NaN"/>
    <n v="0.84899999999999998"/>
    <d v="2025-06-16T22:52:55"/>
    <x v="3"/>
  </r>
  <r>
    <x v="930"/>
    <x v="1"/>
    <n v="0"/>
    <x v="1375"/>
    <x v="1113"/>
    <s v=" "/>
    <s v=" "/>
    <n v="1"/>
    <n v="1"/>
    <n v="1"/>
    <s v="N/A"/>
    <n v="1"/>
    <n v="-1"/>
    <s v="NaN"/>
    <s v="NaN"/>
    <s v="NaN"/>
    <s v="NaN"/>
    <n v="0"/>
    <s v="NaN"/>
    <s v="NaN"/>
    <s v="NaN"/>
    <s v="NaN"/>
    <s v="NaN"/>
    <s v="Scale-up"/>
    <s v="NaN"/>
    <s v="NaN"/>
    <s v="NaN"/>
    <s v="NaN"/>
    <s v="NaN"/>
    <d v="2025-06-16T22:53:14"/>
    <x v="3"/>
  </r>
  <r>
    <x v="888"/>
    <x v="1"/>
    <n v="99"/>
    <x v="1376"/>
    <x v="1056"/>
    <s v=" "/>
    <s v=" "/>
    <n v="27"/>
    <n v="9"/>
    <n v="5"/>
    <s v="N/A"/>
    <n v="20"/>
    <n v="10"/>
    <n v="0.32200000000000001"/>
    <n v="7.5999999999999998E-2"/>
    <n v="0.05"/>
    <n v="0.222"/>
    <s v="0.34800000000000003"/>
    <n v="0.35"/>
    <n v="0.63800000000000001"/>
    <n v="0.80900000000000005"/>
    <n v="0.874"/>
    <n v="162.16200000000001"/>
    <s v="Scale-up"/>
    <n v="4.5049999999999999"/>
    <n v="0.93500000000000005"/>
    <n v="0.97199999999999998"/>
    <n v="0.94099999999999995"/>
    <n v="0.89800000000000002"/>
    <d v="2025-06-16T22:53:38"/>
    <x v="3"/>
  </r>
  <r>
    <x v="931"/>
    <x v="0"/>
    <n v="5507"/>
    <x v="1377"/>
    <x v="1114"/>
    <n v="174"/>
    <n v="174"/>
    <n v="65"/>
    <n v="109"/>
    <n v="26"/>
    <n v="148"/>
    <n v="134"/>
    <n v="14"/>
    <n v="1.2999999999999999E-2"/>
    <n v="1.7999999999999999E-2"/>
    <n v="4.0000000000000001E-3"/>
    <n v="2.5000000000000001E-2"/>
    <n v="2.7E-2"/>
    <n v="2.7E-2"/>
    <n v="0.92600000000000005"/>
    <n v="0.41899999999999998"/>
    <n v="0.871"/>
    <n v="560"/>
    <s v="Scale-up"/>
    <n v="40"/>
    <n v="0.95199999999999996"/>
    <n v="0.96099999999999997"/>
    <n v="0.94099999999999995"/>
    <n v="0.97799999999999998"/>
    <d v="2025-06-17T06:57:14"/>
    <x v="4"/>
  </r>
  <r>
    <x v="830"/>
    <x v="1"/>
    <n v="96"/>
    <x v="1378"/>
    <x v="979"/>
    <s v=" "/>
    <s v=" "/>
    <n v="3"/>
    <n v="1"/>
    <n v="1"/>
    <s v="N/A"/>
    <n v="1"/>
    <n v="2"/>
    <n v="0.02"/>
    <s v="NaN"/>
    <s v="NaN"/>
    <s v="NaN"/>
    <n v="0"/>
    <n v="2.5999999999999999E-2"/>
    <s v="NaN"/>
    <s v="NaN"/>
    <s v="NaN"/>
    <s v="NaN"/>
    <s v="Scale-up"/>
    <s v="NaN"/>
    <n v="0.96699999999999997"/>
    <s v="NaN"/>
    <s v="NaN"/>
    <s v="NaN"/>
    <d v="2025-06-16T22:53:56"/>
    <x v="3"/>
  </r>
  <r>
    <x v="932"/>
    <x v="0"/>
    <n v="4523"/>
    <x v="1379"/>
    <x v="1115"/>
    <n v="412"/>
    <n v="412"/>
    <n v="183"/>
    <n v="229"/>
    <n v="43"/>
    <n v="369"/>
    <n v="347"/>
    <n v="22"/>
    <n v="3.9E-2"/>
    <n v="5.1999999999999998E-2"/>
    <n v="0.01"/>
    <n v="7.4999999999999997E-2"/>
    <n v="8.1000000000000003E-2"/>
    <n v="7.9000000000000001E-2"/>
    <n v="0.92600000000000005"/>
    <n v="0.42899999999999999"/>
    <n v="0.89"/>
    <n v="293.33300000000003"/>
    <s v="Scale-up"/>
    <n v="13.333"/>
    <n v="0.93799999999999994"/>
    <n v="0.92600000000000005"/>
    <n v="0.97899999999999998"/>
    <n v="0.92"/>
    <d v="2025-06-17T06:48:40"/>
    <x v="10"/>
  </r>
  <r>
    <x v="838"/>
    <x v="1"/>
    <n v="65"/>
    <x v="1380"/>
    <x v="989"/>
    <s v=" "/>
    <s v=" "/>
    <n v="4"/>
    <n v="2"/>
    <n v="1"/>
    <s v="N/A"/>
    <n v="3"/>
    <n v="2"/>
    <n v="3.5000000000000003E-2"/>
    <n v="8.3000000000000004E-2"/>
    <s v="NaN"/>
    <n v="7.0999999999999994E-2"/>
    <s v="0.11800000000000001"/>
    <n v="6.4000000000000001E-2"/>
    <s v="NaN"/>
    <s v="NaN"/>
    <s v="NaN"/>
    <s v="NaN"/>
    <s v="Scale-up"/>
    <n v="14.085000000000001"/>
    <n v="0.88100000000000001"/>
    <n v="1"/>
    <s v="NaN"/>
    <n v="0.998"/>
    <d v="2025-06-16T22:54:15"/>
    <x v="3"/>
  </r>
  <r>
    <x v="933"/>
    <x v="0"/>
    <n v="1754"/>
    <x v="1381"/>
    <x v="1116"/>
    <n v="2081"/>
    <n v="2081"/>
    <n v="799"/>
    <n v="1282"/>
    <n v="601"/>
    <n v="1480"/>
    <n v="1217"/>
    <n v="263"/>
    <n v="0.501"/>
    <n v="0.90100000000000002"/>
    <n v="0.48799999999999999"/>
    <n v="0.84599999999999997"/>
    <n v="0.91400000000000003"/>
    <n v="0.92800000000000005"/>
    <n v="0.92600000000000005"/>
    <n v="0.35699999999999998"/>
    <n v="0.65200000000000002"/>
    <n v="310.875"/>
    <s v="Scale-up"/>
    <n v="1.1819999999999999"/>
    <n v="0.95199999999999996"/>
    <d v="1899-12-30T23:42:43"/>
    <n v="0.97399999999999998"/>
    <n v="0.98299999999999998"/>
    <d v="2025-06-17T05:25:38"/>
    <x v="6"/>
  </r>
  <r>
    <x v="934"/>
    <x v="1"/>
    <n v="0"/>
    <x v="1382"/>
    <x v="1117"/>
    <s v=" "/>
    <s v=" "/>
    <n v="1"/>
    <n v="1"/>
    <n v="1"/>
    <s v="N/A"/>
    <n v="1"/>
    <n v="0"/>
    <s v="NaN"/>
    <s v="NaN"/>
    <s v="NaN"/>
    <s v="NaN"/>
    <n v="0"/>
    <s v="NaN"/>
    <s v="NaN"/>
    <s v="NaN"/>
    <s v="NaN"/>
    <s v="NaN"/>
    <s v="Scale-up"/>
    <s v="NaN"/>
    <s v="NaN"/>
    <s v="NaN"/>
    <s v="NaN"/>
    <s v="NaN"/>
    <d v="2025-06-16T22:54:33"/>
    <x v="3"/>
  </r>
  <r>
    <x v="105"/>
    <x v="0"/>
    <n v="4966"/>
    <x v="1383"/>
    <x v="1118"/>
    <n v="1853"/>
    <n v="1853"/>
    <n v="997"/>
    <n v="856"/>
    <n v="152"/>
    <n v="1701"/>
    <n v="1585"/>
    <n v="116"/>
    <n v="0.43"/>
    <n v="0.33300000000000002"/>
    <n v="0.06"/>
    <n v="0.65100000000000002"/>
    <n v="0.70299999999999996"/>
    <n v="0.65900000000000003"/>
    <n v="0.92600000000000005"/>
    <n v="0.56399999999999995"/>
    <n v="0.92100000000000004"/>
    <n v="178.18700000000001"/>
    <s v="Scale-up"/>
    <n v="1.536"/>
    <n v="0.93600000000000005"/>
    <n v="0.89500000000000002"/>
    <n v="0.98399999999999999"/>
    <n v="0.99299999999999999"/>
    <d v="2025-06-17T01:45:21"/>
    <x v="2"/>
  </r>
  <r>
    <x v="935"/>
    <x v="1"/>
    <n v="82"/>
    <x v="1384"/>
    <x v="1119"/>
    <s v=" "/>
    <s v=" "/>
    <n v="1"/>
    <n v="2"/>
    <n v="1"/>
    <s v="N/A"/>
    <n v="1"/>
    <n v="-1"/>
    <s v="NaN"/>
    <n v="1.2E-2"/>
    <s v="NaN"/>
    <s v="NaN"/>
    <n v="0"/>
    <n v="6.0000000000000001E-3"/>
    <s v="NaN"/>
    <s v="NaN"/>
    <s v="NaN"/>
    <s v="NaN"/>
    <s v="Scale-up"/>
    <s v="NaN"/>
    <s v="NaN"/>
    <n v="1"/>
    <s v="NaN"/>
    <s v="NaN"/>
    <d v="2025-06-16T22:54:52"/>
    <x v="3"/>
  </r>
  <r>
    <x v="146"/>
    <x v="0"/>
    <n v="7051"/>
    <x v="1385"/>
    <x v="1120"/>
    <n v="2134"/>
    <n v="2134"/>
    <n v="266"/>
    <n v="1868"/>
    <n v="725"/>
    <n v="1409"/>
    <n v="1343"/>
    <n v="66"/>
    <n v="4.5999999999999999E-2"/>
    <n v="0.36299999999999999"/>
    <n v="0.14000000000000001"/>
    <n v="0.249"/>
    <n v="0.26900000000000002"/>
    <n v="0.26600000000000001"/>
    <n v="0.92600000000000005"/>
    <n v="0.112"/>
    <n v="0.65800000000000003"/>
    <n v="265.06"/>
    <s v="Scale-up"/>
    <n v="4.016"/>
    <n v="0.85599999999999998"/>
    <n v="0.753"/>
    <n v="0.94299999999999995"/>
    <n v="0.88300000000000001"/>
    <d v="2025-06-17T01:54:53"/>
    <x v="2"/>
  </r>
  <r>
    <x v="936"/>
    <x v="1"/>
    <n v="89"/>
    <x v="1386"/>
    <x v="1121"/>
    <s v=" "/>
    <s v=" "/>
    <n v="14"/>
    <n v="9"/>
    <n v="3"/>
    <s v="N/A"/>
    <n v="11"/>
    <n v="8"/>
    <n v="0.14099999999999999"/>
    <n v="9.2999999999999999E-2"/>
    <n v="0.25"/>
    <n v="0.11600000000000001"/>
    <n v="-1.6E-2"/>
    <n v="0.192"/>
    <n v="-7.25"/>
    <n v="0.60299999999999998"/>
    <n v="-6.8000000000000005E-2"/>
    <n v="775.86199999999997"/>
    <s v="Scale-up"/>
    <n v="8.6210000000000004"/>
    <n v="0.92800000000000005"/>
    <n v="0.96299999999999997"/>
    <n v="0.75"/>
    <n v="0.93"/>
    <d v="2025-06-16T22:55:15"/>
    <x v="3"/>
  </r>
  <r>
    <x v="873"/>
    <x v="0"/>
    <n v="2121"/>
    <x v="1387"/>
    <x v="1037"/>
    <n v="263"/>
    <n v="263"/>
    <n v="152"/>
    <n v="111"/>
    <n v="48"/>
    <n v="215"/>
    <n v="170"/>
    <n v="45"/>
    <n v="8.6999999999999994E-2"/>
    <n v="6.6000000000000003E-2"/>
    <n v="3.3000000000000002E-2"/>
    <n v="0.111"/>
    <n v="0.12"/>
    <n v="0.11700000000000001"/>
    <n v="0.92500000000000004"/>
    <n v="0.56899999999999995"/>
    <n v="0.78400000000000003"/>
    <n v="405.40499999999997"/>
    <s v="Scale-up"/>
    <n v="9.0090000000000003"/>
    <n v="0.92"/>
    <n v="0.92"/>
    <n v="0.872"/>
    <n v="0.90800000000000003"/>
    <d v="2025-06-16T22:26:21"/>
    <x v="3"/>
  </r>
  <r>
    <x v="204"/>
    <x v="1"/>
    <n v="0"/>
    <x v="1388"/>
    <x v="220"/>
    <s v=" "/>
    <s v=" "/>
    <n v="1"/>
    <n v="1"/>
    <n v="1"/>
    <s v="N/A"/>
    <n v="1"/>
    <n v="0"/>
    <s v="NaN"/>
    <s v="NaN"/>
    <s v="NaN"/>
    <s v="NaN"/>
    <n v="0"/>
    <s v="NaN"/>
    <s v="NaN"/>
    <s v="NaN"/>
    <s v="NaN"/>
    <s v="NaN"/>
    <s v="Catch-up"/>
    <s v="NaN"/>
    <s v="NaN"/>
    <s v="NaN"/>
    <s v="NaN"/>
    <s v="NaN"/>
    <d v="2025-06-16T22:55:32"/>
    <x v="3"/>
  </r>
  <r>
    <x v="897"/>
    <x v="0"/>
    <n v="1540"/>
    <x v="1389"/>
    <x v="1067"/>
    <n v="312"/>
    <n v="312"/>
    <n v="83"/>
    <n v="229"/>
    <n v="95"/>
    <n v="217"/>
    <n v="217"/>
    <n v="1"/>
    <n v="6.4000000000000001E-2"/>
    <n v="0.161"/>
    <n v="5.1999999999999998E-2"/>
    <n v="0.16"/>
    <n v="0.17299999999999999"/>
    <n v="0.16300000000000001"/>
    <n v="0.92500000000000004"/>
    <n v="0.28399999999999997"/>
    <n v="0.76900000000000002"/>
    <n v="6.25"/>
    <s v="Start-up"/>
    <n v="6.25"/>
    <n v="0.93500000000000005"/>
    <n v="0.94499999999999995"/>
    <n v="0.755"/>
    <n v="0.92300000000000004"/>
    <d v="2025-06-16T22:36:02"/>
    <x v="3"/>
  </r>
  <r>
    <x v="785"/>
    <x v="1"/>
    <n v="89"/>
    <x v="1390"/>
    <x v="1122"/>
    <s v=" "/>
    <s v=" "/>
    <n v="13"/>
    <n v="2"/>
    <n v="1"/>
    <s v="N/A"/>
    <n v="1"/>
    <n v="14"/>
    <n v="0.14499999999999999"/>
    <n v="2.7E-2"/>
    <s v="NaN"/>
    <s v="NaN"/>
    <n v="0.17199999999999999"/>
    <n v="0.17"/>
    <s v="NaN"/>
    <s v="NaN"/>
    <s v="NaN"/>
    <s v="NaN"/>
    <s v="Scale-up"/>
    <s v="NaN"/>
    <n v="0.95099999999999996"/>
    <n v="1"/>
    <s v="NaN"/>
    <s v="NaN"/>
    <d v="2025-06-16T22:55:49"/>
    <x v="3"/>
  </r>
  <r>
    <x v="682"/>
    <x v="0"/>
    <n v="5023"/>
    <x v="1391"/>
    <x v="1123"/>
    <n v="9313"/>
    <n v="9313"/>
    <n v="395"/>
    <n v="8918"/>
    <n v="3214"/>
    <n v="6099"/>
    <n v="4925"/>
    <n v="1174"/>
    <n v="0.13400000000000001"/>
    <n v="1.679"/>
    <n v="0.77700000000000002"/>
    <n v="0.95799999999999996"/>
    <n v="1.036"/>
    <n v="1"/>
    <n v="0.92500000000000004"/>
    <n v="7.3999999999999996E-2"/>
    <n v="0.57099999999999995"/>
    <n v="1225.47"/>
    <s v="Scale-up"/>
    <n v="1.044"/>
    <n v="0.96199999999999997"/>
    <n v="0.98499999999999999"/>
    <n v="0.91500000000000004"/>
    <n v="0.98499999999999999"/>
    <d v="2025-06-17T07:05:04"/>
    <x v="19"/>
  </r>
  <r>
    <x v="937"/>
    <x v="1"/>
    <n v="99"/>
    <x v="1392"/>
    <x v="1124"/>
    <s v=" "/>
    <s v=" "/>
    <n v="2"/>
    <n v="7"/>
    <n v="1"/>
    <s v="N/A"/>
    <n v="5"/>
    <n v="2"/>
    <n v="0.01"/>
    <n v="0.13700000000000001"/>
    <s v="NaN"/>
    <n v="4.9000000000000002E-2"/>
    <s v="0.14700000000000002"/>
    <n v="7.5999999999999998E-2"/>
    <s v="NaN"/>
    <s v="NaN"/>
    <s v="NaN"/>
    <s v="NaN"/>
    <s v="Scale-up"/>
    <n v="20.408000000000001"/>
    <n v="1"/>
    <n v="0.78500000000000003"/>
    <s v="NaN"/>
    <n v="0.65100000000000002"/>
    <d v="2025-06-16T22:56:08"/>
    <x v="3"/>
  </r>
  <r>
    <x v="902"/>
    <x v="0"/>
    <n v="4687"/>
    <x v="1393"/>
    <x v="1125"/>
    <n v="220"/>
    <n v="220"/>
    <n v="67"/>
    <n v="153"/>
    <n v="28"/>
    <n v="192"/>
    <n v="176"/>
    <n v="16"/>
    <n v="1.4E-2"/>
    <n v="3.2000000000000001E-2"/>
    <n v="6.0000000000000001E-3"/>
    <n v="3.6999999999999998E-2"/>
    <n v="0.04"/>
    <n v="3.9E-2"/>
    <n v="0.92500000000000004"/>
    <n v="0.30399999999999999"/>
    <n v="0.87"/>
    <n v="432.43200000000002"/>
    <s v="Scale-up"/>
    <n v="27.027000000000001"/>
    <n v="0.69199999999999995"/>
    <n v="0.92700000000000005"/>
    <n v="0.98"/>
    <n v="0.83499999999999996"/>
    <d v="2025-06-17T06:20:08"/>
    <x v="10"/>
  </r>
  <r>
    <x v="938"/>
    <x v="1"/>
    <n v="0"/>
    <x v="1394"/>
    <x v="1126"/>
    <s v=" "/>
    <s v=" "/>
    <n v="1"/>
    <n v="1"/>
    <n v="1"/>
    <s v="N/A"/>
    <n v="1"/>
    <n v="0"/>
    <s v="NaN"/>
    <s v="NaN"/>
    <s v="NaN"/>
    <s v="NaN"/>
    <n v="0"/>
    <s v="NaN"/>
    <s v="NaN"/>
    <s v="NaN"/>
    <s v="NaN"/>
    <s v="NaN"/>
    <s v="Scale-up"/>
    <s v="NaN"/>
    <s v="NaN"/>
    <s v="NaN"/>
    <s v="NaN"/>
    <s v="NaN"/>
    <d v="2025-06-16T22:56:25"/>
    <x v="3"/>
  </r>
  <r>
    <x v="897"/>
    <x v="0"/>
    <n v="1540"/>
    <x v="1395"/>
    <x v="1127"/>
    <n v="312"/>
    <n v="312"/>
    <n v="83"/>
    <n v="229"/>
    <n v="95"/>
    <n v="217"/>
    <n v="217"/>
    <n v="0"/>
    <n v="6.4000000000000001E-2"/>
    <n v="0.161"/>
    <n v="5.1999999999999998E-2"/>
    <n v="0.16"/>
    <n v="0.17299999999999999"/>
    <n v="0.16300000000000001"/>
    <n v="0.92500000000000004"/>
    <n v="0.28399999999999997"/>
    <n v="0.76900000000000002"/>
    <n v="0"/>
    <s v="Start-up"/>
    <n v="6.25"/>
    <n v="0.93500000000000005"/>
    <n v="0.94499999999999995"/>
    <n v="0.755"/>
    <n v="0.92300000000000004"/>
    <d v="2025-06-17T06:21:45"/>
    <x v="10"/>
  </r>
  <r>
    <x v="939"/>
    <x v="1"/>
    <n v="97"/>
    <x v="1396"/>
    <x v="1128"/>
    <s v=" "/>
    <s v=" "/>
    <n v="16"/>
    <n v="18"/>
    <n v="17"/>
    <s v="N/A"/>
    <n v="32"/>
    <n v="-14"/>
    <n v="0.17"/>
    <n v="0.14299999999999999"/>
    <n v="0.128"/>
    <n v="0.39900000000000002"/>
    <n v="0.185"/>
    <n v="0.193"/>
    <n v="2.157"/>
    <n v="0.54300000000000004"/>
    <n v="0.59099999999999997"/>
    <n v="0"/>
    <s v="Plan-up"/>
    <n v="2.5059999999999998"/>
    <n v="0.94299999999999995"/>
    <n v="0.90500000000000003"/>
    <n v="0.36799999999999999"/>
    <n v="0.95799999999999996"/>
    <d v="2025-06-16T22:56:49"/>
    <x v="3"/>
  </r>
  <r>
    <x v="940"/>
    <x v="0"/>
    <n v="2885"/>
    <x v="1397"/>
    <x v="1129"/>
    <n v="632"/>
    <n v="632"/>
    <n v="235"/>
    <n v="397"/>
    <n v="37"/>
    <n v="595"/>
    <n v="490"/>
    <n v="105"/>
    <n v="9.2999999999999999E-2"/>
    <n v="0.17699999999999999"/>
    <n v="1.7999999999999999E-2"/>
    <n v="0.23300000000000001"/>
    <n v="0.252"/>
    <n v="0.245"/>
    <n v="0.92500000000000004"/>
    <n v="0.34399999999999997"/>
    <n v="0.93300000000000005"/>
    <n v="450.64400000000001"/>
    <s v="Scale-up"/>
    <n v="4.2919999999999998"/>
    <n v="0.95799999999999996"/>
    <n v="0.90400000000000003"/>
    <n v="0.64900000000000002"/>
    <n v="0.95099999999999996"/>
    <d v="2025-06-17T01:38:41"/>
    <x v="2"/>
  </r>
  <r>
    <x v="941"/>
    <x v="1"/>
    <n v="80"/>
    <x v="1398"/>
    <x v="1130"/>
    <s v=" "/>
    <s v=" "/>
    <n v="1"/>
    <n v="8"/>
    <n v="3"/>
    <s v="N/A"/>
    <n v="1"/>
    <n v="5"/>
    <s v="NaN"/>
    <n v="9.7000000000000003E-2"/>
    <n v="0.13600000000000001"/>
    <s v="NaN"/>
    <n v="-3.9E-2"/>
    <n v="6.2E-2"/>
    <s v="NaN"/>
    <s v="NaN"/>
    <s v="NaN"/>
    <s v="NaN"/>
    <s v="Scale-up"/>
    <s v="NaN"/>
    <s v="NaN"/>
    <n v="0.90800000000000003"/>
    <n v="0.75"/>
    <s v="NaN"/>
    <d v="2025-06-16T22:57:08"/>
    <x v="3"/>
  </r>
  <r>
    <x v="932"/>
    <x v="1"/>
    <n v="85"/>
    <x v="1399"/>
    <x v="1131"/>
    <s v=" "/>
    <s v=" "/>
    <n v="4"/>
    <n v="5"/>
    <n v="1"/>
    <s v="N/A"/>
    <n v="8"/>
    <n v="-1"/>
    <n v="3.7999999999999999E-2"/>
    <n v="4.8000000000000001E-2"/>
    <s v="NaN"/>
    <n v="0.48099999999999998"/>
    <n v="8.5999999999999993E-2"/>
    <n v="7.5999999999999998E-2"/>
    <s v="NaN"/>
    <s v="NaN"/>
    <s v="NaN"/>
    <s v="NaN"/>
    <s v="Scale-up"/>
    <n v="2.0790000000000002"/>
    <n v="0.89800000000000002"/>
    <n v="0.88200000000000001"/>
    <s v="NaN"/>
    <n v="0.85899999999999999"/>
    <d v="2025-06-16T22:57:26"/>
    <x v="3"/>
  </r>
  <r>
    <x v="942"/>
    <x v="1"/>
    <n v="89"/>
    <x v="1400"/>
    <x v="1132"/>
    <s v=" "/>
    <s v=" "/>
    <n v="35"/>
    <n v="1"/>
    <n v="1"/>
    <s v="N/A"/>
    <n v="21"/>
    <n v="14"/>
    <n v="0.36699999999999999"/>
    <s v="NaN"/>
    <n v="0"/>
    <n v="0.255"/>
    <n v="0.36699999999999999"/>
    <n v="0.378"/>
    <s v="NaN"/>
    <s v="NaN"/>
    <s v="NaN"/>
    <s v="NaN"/>
    <s v="Scale-up"/>
    <n v="3.9220000000000002"/>
    <n v="0.96899999999999997"/>
    <s v="NaN"/>
    <n v="0"/>
    <n v="0.92700000000000005"/>
    <d v="2025-06-16T22:57:44"/>
    <x v="3"/>
  </r>
  <r>
    <x v="943"/>
    <x v="1"/>
    <n v="0"/>
    <x v="1401"/>
    <x v="1133"/>
    <s v=" "/>
    <s v=" "/>
    <n v="1"/>
    <n v="1"/>
    <n v="1"/>
    <s v="N/A"/>
    <n v="1"/>
    <n v="0"/>
    <s v="NaN"/>
    <s v="NaN"/>
    <s v="NaN"/>
    <s v="NaN"/>
    <n v="0"/>
    <s v="NaN"/>
    <s v="NaN"/>
    <s v="NaN"/>
    <s v="NaN"/>
    <s v="NaN"/>
    <s v="Start-up"/>
    <s v="NaN"/>
    <s v="NaN"/>
    <s v="NaN"/>
    <s v="NaN"/>
    <s v="NaN"/>
    <d v="2025-06-16T22:58:03"/>
    <x v="3"/>
  </r>
  <r>
    <x v="273"/>
    <x v="1"/>
    <n v="0"/>
    <x v="1402"/>
    <x v="303"/>
    <s v=" "/>
    <s v=" "/>
    <n v="1"/>
    <n v="1"/>
    <n v="1"/>
    <s v="N/A"/>
    <n v="1"/>
    <n v="0"/>
    <s v="NaN"/>
    <s v="NaN"/>
    <s v="NaN"/>
    <s v="NaN"/>
    <n v="0"/>
    <s v="NaN"/>
    <s v="NaN"/>
    <s v="NaN"/>
    <s v="NaN"/>
    <s v="NaN"/>
    <s v="Catch-up"/>
    <s v="NaN"/>
    <s v="NaN"/>
    <s v="NaN"/>
    <s v="NaN"/>
    <s v="NaN"/>
    <d v="2025-06-16T22:58:20"/>
    <x v="3"/>
  </r>
  <r>
    <x v="944"/>
    <x v="1"/>
    <n v="97"/>
    <x v="1403"/>
    <x v="1134"/>
    <s v=" "/>
    <s v=" "/>
    <n v="83"/>
    <n v="14"/>
    <n v="7"/>
    <s v="N/A"/>
    <n v="74"/>
    <n v="17"/>
    <n v="1.1719999999999999"/>
    <n v="0.20599999999999999"/>
    <n v="0.193"/>
    <n v="0.84099999999999997"/>
    <s v="1.1849999999999998"/>
    <n v="1.306"/>
    <n v="0.71"/>
    <n v="0.85099999999999998"/>
    <n v="0.86"/>
    <n v="103.44799999999999"/>
    <s v="Scale-up"/>
    <n v="1.1890000000000001"/>
    <n v="0.92200000000000004"/>
    <n v="0.78500000000000003"/>
    <n v="0.85299999999999998"/>
    <n v="0.91600000000000004"/>
    <d v="2025-06-16T22:58:44"/>
    <x v="3"/>
  </r>
  <r>
    <x v="945"/>
    <x v="1"/>
    <n v="76"/>
    <x v="1404"/>
    <x v="1135"/>
    <s v=" "/>
    <s v=" "/>
    <n v="12"/>
    <n v="7"/>
    <n v="1"/>
    <s v="N/A"/>
    <n v="15"/>
    <n v="2"/>
    <n v="0.106"/>
    <n v="0.114"/>
    <s v="NaN"/>
    <n v="0.57299999999999995"/>
    <n v="0.22"/>
    <n v="0.191"/>
    <s v="NaN"/>
    <s v="NaN"/>
    <s v="NaN"/>
    <s v="NaN"/>
    <s v="Scale-up"/>
    <n v="1.7450000000000001"/>
    <n v="0.92200000000000004"/>
    <n v="0.72599999999999998"/>
    <s v="NaN"/>
    <n v="0.90600000000000003"/>
    <d v="2025-06-16T22:59:03"/>
    <x v="3"/>
  </r>
  <r>
    <x v="99"/>
    <x v="0"/>
    <n v="5664"/>
    <x v="1405"/>
    <x v="1136"/>
    <n v="5799"/>
    <n v="5799"/>
    <n v="2620"/>
    <n v="3179"/>
    <n v="938"/>
    <n v="4861"/>
    <n v="3974"/>
    <n v="887"/>
    <n v="0.81799999999999995"/>
    <n v="0.97299999999999998"/>
    <n v="0.34399999999999997"/>
    <n v="1.337"/>
    <n v="1.4470000000000001"/>
    <n v="1.5049999999999999"/>
    <n v="0.92400000000000004"/>
    <n v="0.45700000000000002"/>
    <n v="0.80800000000000005"/>
    <n v="663.42600000000004"/>
    <s v="Scale-up"/>
    <n v="0.748"/>
    <n v="0.83899999999999997"/>
    <n v="0.96399999999999997"/>
    <n v="0.90700000000000003"/>
    <n v="0.91500000000000004"/>
    <d v="2025-06-17T06:39:52"/>
    <x v="10"/>
  </r>
  <r>
    <x v="946"/>
    <x v="1"/>
    <n v="81"/>
    <x v="1406"/>
    <x v="1137"/>
    <s v=" "/>
    <s v=" "/>
    <n v="19"/>
    <n v="4"/>
    <n v="1"/>
    <s v="N/A"/>
    <n v="14"/>
    <n v="8"/>
    <n v="0.20499999999999999"/>
    <n v="0.16700000000000001"/>
    <n v="0"/>
    <n v="0.57599999999999996"/>
    <n v="0.372"/>
    <n v="0.27400000000000002"/>
    <n v="1.548"/>
    <n v="0.55100000000000005"/>
    <n v="1"/>
    <n v="46.875"/>
    <s v="Catch-up"/>
    <n v="1.736"/>
    <n v="0.45400000000000001"/>
    <n v="0.6"/>
    <n v="0"/>
    <n v="0.92800000000000005"/>
    <d v="2025-06-16T22:59:25"/>
    <x v="3"/>
  </r>
  <r>
    <x v="947"/>
    <x v="0"/>
    <n v="1873"/>
    <x v="1407"/>
    <x v="1138"/>
    <n v="116"/>
    <n v="116"/>
    <n v="116"/>
    <n v="0"/>
    <n v="14"/>
    <n v="102"/>
    <n v="87"/>
    <n v="15"/>
    <n v="0.107"/>
    <n v="0"/>
    <n v="1.4999999999999999E-2"/>
    <n v="8.5000000000000006E-2"/>
    <n v="9.1999999999999998E-2"/>
    <n v="9.6000000000000002E-2"/>
    <n v="0.92400000000000004"/>
    <n v="1"/>
    <n v="0.86"/>
    <n v="176.471"/>
    <s v="Scale-up"/>
    <n v="11.765000000000001"/>
    <n v="0.86899999999999999"/>
    <d v="1899-12-30T00:00:00"/>
    <n v="0.94299999999999995"/>
    <n v="0.85099999999999998"/>
    <d v="2025-06-17T04:59:42"/>
    <x v="11"/>
  </r>
  <r>
    <x v="473"/>
    <x v="1"/>
    <n v="0"/>
    <x v="1408"/>
    <x v="540"/>
    <s v=" "/>
    <s v=" "/>
    <n v="1"/>
    <n v="1"/>
    <n v="1"/>
    <s v="N/A"/>
    <n v="1"/>
    <n v="0"/>
    <s v="NaN"/>
    <s v="NaN"/>
    <s v="NaN"/>
    <s v="NaN"/>
    <n v="0"/>
    <s v="NaN"/>
    <s v="NaN"/>
    <s v="NaN"/>
    <s v="NaN"/>
    <s v="NaN"/>
    <s v="Catch-up"/>
    <s v="NaN"/>
    <s v="NaN"/>
    <s v="NaN"/>
    <s v="NaN"/>
    <s v="NaN"/>
    <d v="2025-06-16T22:59:42"/>
    <x v="3"/>
  </r>
  <r>
    <x v="948"/>
    <x v="0"/>
    <n v="3065"/>
    <x v="1409"/>
    <x v="1139"/>
    <n v="549"/>
    <n v="549"/>
    <n v="162"/>
    <n v="387"/>
    <n v="48"/>
    <n v="501"/>
    <n v="478"/>
    <n v="23"/>
    <n v="5.8999999999999997E-2"/>
    <n v="0.16900000000000001"/>
    <n v="1.7000000000000001E-2"/>
    <n v="0.19500000000000001"/>
    <n v="0.21099999999999999"/>
    <n v="0.20200000000000001"/>
    <n v="0.92400000000000004"/>
    <n v="0.25900000000000001"/>
    <n v="0.92500000000000004"/>
    <n v="117.949"/>
    <s v="Scale-up"/>
    <n v="5.1280000000000001"/>
    <n v="0.98899999999999999"/>
    <n v="0.94399999999999995"/>
    <n v="0.96099999999999997"/>
    <n v="0.95299999999999996"/>
    <d v="2025-06-17T01:59:39"/>
    <x v="2"/>
  </r>
  <r>
    <x v="949"/>
    <x v="1"/>
    <n v="0"/>
    <x v="1410"/>
    <x v="1140"/>
    <s v=" "/>
    <s v=" "/>
    <n v="1"/>
    <n v="1"/>
    <n v="1"/>
    <s v="N/A"/>
    <n v="1"/>
    <n v="-1"/>
    <s v="NaN"/>
    <n v="0"/>
    <s v="NaN"/>
    <s v="NaN"/>
    <n v="0"/>
    <s v="NaN"/>
    <s v="NaN"/>
    <s v="NaN"/>
    <s v="NaN"/>
    <s v="NaN"/>
    <s v="Scale-up"/>
    <s v="NaN"/>
    <s v="NaN"/>
    <n v="0"/>
    <s v="NaN"/>
    <s v="NaN"/>
    <d v="2025-06-16T23:00:01"/>
    <x v="3"/>
  </r>
  <r>
    <x v="304"/>
    <x v="0"/>
    <n v="3205"/>
    <x v="1411"/>
    <x v="341"/>
    <n v="41"/>
    <n v="41"/>
    <n v="10"/>
    <n v="31"/>
    <n v="4"/>
    <n v="37"/>
    <n v="22"/>
    <n v="15"/>
    <n v="3.0000000000000001E-3"/>
    <n v="1.2E-2"/>
    <n v="2E-3"/>
    <n v="1.2E-2"/>
    <n v="1.2999999999999999E-2"/>
    <n v="1.4E-2"/>
    <n v="0.92300000000000004"/>
    <n v="0.2"/>
    <n v="0.86699999999999999"/>
    <n v="1250"/>
    <s v="Scale-up"/>
    <n v="83.332999999999998"/>
    <n v="0.77800000000000002"/>
    <n v="0.85699999999999998"/>
    <n v="0.88800000000000001"/>
    <n v="0.72099999999999997"/>
    <d v="2025-06-16T19:18:41"/>
    <x v="1"/>
  </r>
  <r>
    <x v="950"/>
    <x v="1"/>
    <n v="97"/>
    <x v="1412"/>
    <x v="1141"/>
    <s v=" "/>
    <s v=" "/>
    <n v="12"/>
    <n v="1"/>
    <n v="1"/>
    <s v="N/A"/>
    <n v="1"/>
    <n v="10"/>
    <n v="0.11799999999999999"/>
    <s v="NaN"/>
    <n v="0"/>
    <s v="NaN"/>
    <n v="0.11799999999999999"/>
    <n v="0.11799999999999999"/>
    <s v="NaN"/>
    <s v="NaN"/>
    <s v="NaN"/>
    <s v="NaN"/>
    <s v="Indeterminate"/>
    <s v="NaN"/>
    <n v="0.94"/>
    <s v="NaN"/>
    <n v="0"/>
    <s v="NaN"/>
    <d v="2025-06-16T23:00:17"/>
    <x v="3"/>
  </r>
  <r>
    <x v="407"/>
    <x v="0"/>
    <n v="1936"/>
    <x v="1413"/>
    <x v="458"/>
    <n v="201"/>
    <n v="201"/>
    <n v="33"/>
    <n v="168"/>
    <n v="13"/>
    <n v="188"/>
    <n v="174"/>
    <n v="14"/>
    <n v="1.6E-2"/>
    <n v="8.2000000000000003E-2"/>
    <n v="7.0000000000000001E-3"/>
    <n v="8.4000000000000005E-2"/>
    <n v="9.0999999999999998E-2"/>
    <n v="9.1999999999999998E-2"/>
    <n v="0.92300000000000004"/>
    <n v="0.16300000000000001"/>
    <n v="0.92900000000000005"/>
    <n v="166.667"/>
    <s v="Scale-up"/>
    <n v="11.904999999999999"/>
    <n v="0.95799999999999996"/>
    <n v="0.98899999999999999"/>
    <n v="0.93100000000000005"/>
    <n v="0.98899999999999999"/>
    <d v="2025-06-16T19:46:18"/>
    <x v="1"/>
  </r>
  <r>
    <x v="263"/>
    <x v="1"/>
    <n v="95"/>
    <x v="1414"/>
    <x v="291"/>
    <s v=" "/>
    <s v=" "/>
    <n v="44"/>
    <n v="16"/>
    <n v="4"/>
    <s v="N/A"/>
    <n v="41"/>
    <n v="16"/>
    <n v="0.54"/>
    <n v="0.183"/>
    <n v="3.2000000000000001E-2"/>
    <n v="0.42399999999999999"/>
    <s v="0.6910000000000001"/>
    <n v="0.61399999999999999"/>
    <n v="0.61399999999999999"/>
    <n v="0.747"/>
    <n v="0.95599999999999996"/>
    <n v="80.188999999999993"/>
    <s v="Scale-up"/>
    <n v="2.3580000000000001"/>
    <n v="0.89800000000000002"/>
    <n v="0.91"/>
    <n v="0.98899999999999999"/>
    <n v="0.95599999999999996"/>
    <d v="2025-06-16T23:00:40"/>
    <x v="3"/>
  </r>
  <r>
    <x v="801"/>
    <x v="0"/>
    <n v="1764"/>
    <x v="1415"/>
    <x v="940"/>
    <n v="3056"/>
    <n v="3056"/>
    <n v="749"/>
    <n v="2307"/>
    <n v="858"/>
    <n v="2198"/>
    <n v="2192"/>
    <n v="6"/>
    <n v="0.504"/>
    <n v="1.446"/>
    <n v="0.47799999999999998"/>
    <n v="1.3580000000000001"/>
    <n v="1.472"/>
    <n v="1.5429999999999999"/>
    <n v="0.92300000000000004"/>
    <n v="0.25800000000000001"/>
    <n v="0.755"/>
    <n v="4.4180000000000001"/>
    <s v="Start-up"/>
    <n v="0.73599999999999999"/>
    <n v="0.99"/>
    <n v="0.99299999999999999"/>
    <n v="0.86699999999999999"/>
    <n v="0.99399999999999999"/>
    <d v="2025-06-16T21:59:07"/>
    <x v="3"/>
  </r>
  <r>
    <x v="951"/>
    <x v="1"/>
    <n v="99"/>
    <x v="1416"/>
    <x v="1142"/>
    <s v=" "/>
    <s v=" "/>
    <n v="291"/>
    <n v="40"/>
    <n v="48"/>
    <s v="N/A"/>
    <n v="228"/>
    <n v="54"/>
    <n v="2.9529999999999998"/>
    <n v="0.36599999999999999"/>
    <n v="0.52500000000000002"/>
    <n v="2.3660000000000001"/>
    <n v="2.794"/>
    <n v="2.798"/>
    <n v="0.84699999999999998"/>
    <n v="0.89"/>
    <n v="0.84199999999999997"/>
    <n v="124.26"/>
    <s v="Scale-up"/>
    <n v="0.42299999999999999"/>
    <n v="0.99299999999999999"/>
    <n v="0.98599999999999999"/>
    <n v="0.94899999999999995"/>
    <n v="0.996"/>
    <d v="2025-06-16T23:01:06"/>
    <x v="8"/>
  </r>
  <r>
    <x v="878"/>
    <x v="0"/>
    <n v="2484"/>
    <x v="1417"/>
    <x v="1042"/>
    <n v="184"/>
    <n v="184"/>
    <n v="109"/>
    <n v="75"/>
    <n v="8"/>
    <n v="176"/>
    <n v="151"/>
    <n v="25"/>
    <n v="0.06"/>
    <n v="3.9E-2"/>
    <n v="8.0000000000000002E-3"/>
    <n v="8.4000000000000005E-2"/>
    <n v="9.0999999999999998E-2"/>
    <n v="9.5000000000000001E-2"/>
    <n v="0.92300000000000004"/>
    <n v="0.60599999999999998"/>
    <n v="0.91900000000000004"/>
    <n v="297.61900000000003"/>
    <s v="Scale-up"/>
    <n v="11.904999999999999"/>
    <n v="0.76300000000000001"/>
    <n v="0.93200000000000005"/>
    <n v="0.90600000000000003"/>
    <n v="0.751"/>
    <d v="2025-06-16T22:27:53"/>
    <x v="3"/>
  </r>
  <r>
    <x v="323"/>
    <x v="1"/>
    <n v="69"/>
    <x v="1418"/>
    <x v="1143"/>
    <s v=" "/>
    <s v=" "/>
    <n v="1"/>
    <n v="2"/>
    <n v="1"/>
    <s v="N/A"/>
    <n v="1"/>
    <n v="0"/>
    <s v="NaN"/>
    <n v="1.4E-2"/>
    <s v="NaN"/>
    <s v="NaN"/>
    <n v="0"/>
    <n v="7.0000000000000001E-3"/>
    <s v="NaN"/>
    <s v="NaN"/>
    <s v="NaN"/>
    <s v="NaN"/>
    <s v="Scale-up"/>
    <s v="NaN"/>
    <s v="NaN"/>
    <n v="1"/>
    <s v="NaN"/>
    <s v="NaN"/>
    <d v="2025-06-16T23:01:25"/>
    <x v="8"/>
  </r>
  <r>
    <x v="952"/>
    <x v="1"/>
    <n v="99"/>
    <x v="1419"/>
    <x v="1144"/>
    <s v=" "/>
    <s v=" "/>
    <n v="39"/>
    <n v="65"/>
    <n v="19"/>
    <s v="N/A"/>
    <n v="146"/>
    <n v="-62"/>
    <n v="0.36"/>
    <n v="0.65500000000000003"/>
    <n v="0.217"/>
    <n v="1.456"/>
    <s v="0.7980000000000002"/>
    <n v="0.79700000000000004"/>
    <n v="1.825"/>
    <n v="0.35499999999999998"/>
    <n v="0.78600000000000003"/>
    <n v="213.59899999999999"/>
    <s v="Catch-up"/>
    <n v="0.68700000000000006"/>
    <n v="0.99299999999999999"/>
    <n v="0.98899999999999999"/>
    <n v="0.90900000000000003"/>
    <n v="0.98199999999999998"/>
    <d v="2025-06-16T23:01:51"/>
    <x v="8"/>
  </r>
  <r>
    <x v="953"/>
    <x v="1"/>
    <n v="99"/>
    <x v="1420"/>
    <x v="1145"/>
    <s v=" "/>
    <s v=" "/>
    <n v="1"/>
    <n v="10"/>
    <n v="3"/>
    <s v="N/A"/>
    <n v="7"/>
    <n v="0"/>
    <s v="NaN"/>
    <n v="0.11799999999999999"/>
    <n v="5.3999999999999999E-2"/>
    <n v="5.7000000000000002E-2"/>
    <n v="6.4000000000000001E-2"/>
    <n v="9.6000000000000002E-2"/>
    <s v="NaN"/>
    <s v="NaN"/>
    <s v="NaN"/>
    <s v="NaN"/>
    <s v="Scale-up"/>
    <n v="17.544"/>
    <s v="NaN"/>
    <n v="0.86399999999999999"/>
    <n v="0.75"/>
    <n v="0.98799999999999999"/>
    <d v="2025-06-16T23:02:11"/>
    <x v="8"/>
  </r>
  <r>
    <x v="954"/>
    <x v="0"/>
    <n v="2877"/>
    <x v="1421"/>
    <x v="1146"/>
    <n v="48"/>
    <n v="48"/>
    <n v="22"/>
    <n v="26"/>
    <n v="6"/>
    <n v="42"/>
    <n v="36"/>
    <n v="6"/>
    <n v="7.0000000000000001E-3"/>
    <n v="8.9999999999999993E-3"/>
    <n v="3.0000000000000001E-3"/>
    <n v="1.2E-2"/>
    <n v="1.2999999999999999E-2"/>
    <n v="1.4E-2"/>
    <n v="0.92300000000000004"/>
    <n v="0.438"/>
    <n v="0.81200000000000006"/>
    <n v="500"/>
    <s v="Scale-up"/>
    <n v="83.332999999999998"/>
    <n v="0.94399999999999995"/>
    <n v="0.98199999999999998"/>
    <n v="0.95"/>
    <n v="0.95"/>
    <d v="2025-06-17T06:25:36"/>
    <x v="10"/>
  </r>
  <r>
    <x v="160"/>
    <x v="1"/>
    <n v="86"/>
    <x v="1422"/>
    <x v="1147"/>
    <s v=" "/>
    <s v=" "/>
    <n v="1"/>
    <n v="3"/>
    <n v="1"/>
    <s v="N/A"/>
    <n v="1"/>
    <n v="2"/>
    <s v="NaN"/>
    <n v="2.1000000000000001E-2"/>
    <s v="NaN"/>
    <s v="NaN"/>
    <n v="0"/>
    <n v="2.1000000000000001E-2"/>
    <s v="NaN"/>
    <s v="NaN"/>
    <s v="NaN"/>
    <s v="NaN"/>
    <s v="Scale-up"/>
    <s v="NaN"/>
    <s v="NaN"/>
    <n v="0.90400000000000003"/>
    <s v="NaN"/>
    <s v="NaN"/>
    <d v="2025-06-16T23:02:29"/>
    <x v="8"/>
  </r>
  <r>
    <x v="955"/>
    <x v="0"/>
    <n v="4436"/>
    <x v="1423"/>
    <x v="1148"/>
    <n v="3637"/>
    <n v="3637"/>
    <n v="2142"/>
    <n v="1495"/>
    <n v="913"/>
    <n v="2724"/>
    <n v="2277"/>
    <n v="447"/>
    <n v="0.496"/>
    <n v="0.36799999999999999"/>
    <n v="0.23"/>
    <n v="0.58499999999999996"/>
    <n v="0.63400000000000001"/>
    <n v="0.63"/>
    <n v="0.92300000000000004"/>
    <n v="0.57399999999999995"/>
    <n v="0.73399999999999999"/>
    <n v="764.10299999999995"/>
    <s v="Scale-up"/>
    <n v="1.7090000000000001"/>
    <n v="0.85599999999999998"/>
    <d v="1899-12-30T21:47:31"/>
    <n v="0.93100000000000005"/>
    <n v="0.84799999999999998"/>
    <d v="2025-06-17T05:31:13"/>
    <x v="13"/>
  </r>
  <r>
    <x v="956"/>
    <x v="1"/>
    <n v="83"/>
    <x v="1424"/>
    <x v="1149"/>
    <s v=" "/>
    <s v=" "/>
    <n v="4"/>
    <n v="5"/>
    <n v="1"/>
    <s v="N/A"/>
    <n v="2"/>
    <n v="6"/>
    <n v="4.4999999999999998E-2"/>
    <n v="5.3999999999999999E-2"/>
    <s v="NaN"/>
    <n v="6.7000000000000004E-2"/>
    <n v="9.9000000000000005E-2"/>
    <n v="8.4000000000000005E-2"/>
    <s v="NaN"/>
    <s v="NaN"/>
    <s v="NaN"/>
    <s v="NaN"/>
    <s v="Scale-up"/>
    <n v="14.925000000000001"/>
    <n v="0.99"/>
    <n v="0.75"/>
    <s v="NaN"/>
    <n v="1"/>
    <d v="2025-06-16T23:02:48"/>
    <x v="8"/>
  </r>
  <r>
    <x v="407"/>
    <x v="0"/>
    <n v="4816"/>
    <x v="1425"/>
    <x v="1150"/>
    <n v="360"/>
    <n v="360"/>
    <n v="37"/>
    <n v="323"/>
    <n v="31"/>
    <n v="329"/>
    <n v="304"/>
    <n v="25"/>
    <n v="0.01"/>
    <n v="6.2E-2"/>
    <n v="7.0000000000000001E-3"/>
    <n v="0.06"/>
    <n v="6.5000000000000002E-2"/>
    <n v="6.2E-2"/>
    <n v="0.92300000000000004"/>
    <n v="0.13900000000000001"/>
    <n v="0.90300000000000002"/>
    <n v="416.66699999999997"/>
    <s v="Scale-up"/>
    <n v="16.667000000000002"/>
    <n v="0.78200000000000003"/>
    <n v="0.98599999999999999"/>
    <n v="0.91400000000000003"/>
    <n v="0.97399999999999998"/>
    <d v="2025-06-17T03:31:46"/>
    <x v="2"/>
  </r>
  <r>
    <x v="957"/>
    <x v="1"/>
    <n v="86"/>
    <x v="1426"/>
    <x v="1151"/>
    <s v=" "/>
    <s v=" "/>
    <n v="1"/>
    <n v="8"/>
    <n v="1"/>
    <s v="N/A"/>
    <n v="1"/>
    <n v="7"/>
    <s v="NaN"/>
    <n v="6.9000000000000006E-2"/>
    <s v="NaN"/>
    <s v="NaN"/>
    <n v="0"/>
    <n v="6.9000000000000006E-2"/>
    <s v="NaN"/>
    <s v="NaN"/>
    <s v="NaN"/>
    <s v="NaN"/>
    <s v="Scale-up"/>
    <s v="NaN"/>
    <s v="NaN"/>
    <n v="0.94499999999999995"/>
    <s v="NaN"/>
    <s v="NaN"/>
    <d v="2025-06-16T23:03:06"/>
    <x v="8"/>
  </r>
  <r>
    <x v="363"/>
    <x v="0"/>
    <n v="1819"/>
    <x v="1427"/>
    <x v="408"/>
    <n v="698"/>
    <n v="698"/>
    <n v="116"/>
    <n v="582"/>
    <n v="134"/>
    <n v="564"/>
    <n v="498"/>
    <n v="66"/>
    <n v="7.5999999999999998E-2"/>
    <n v="0.36299999999999999"/>
    <n v="9.2999999999999999E-2"/>
    <n v="0.31900000000000001"/>
    <n v="0.34599999999999997"/>
    <n v="0.34"/>
    <n v="0.92200000000000004"/>
    <n v="0.17299999999999999"/>
    <n v="0.78800000000000003"/>
    <n v="206.89699999999999"/>
    <s v="Scale-up"/>
    <n v="3.1349999999999998"/>
    <n v="0.90900000000000003"/>
    <n v="0.99299999999999999"/>
    <n v="0.97399999999999998"/>
    <n v="0.97099999999999997"/>
    <d v="2025-06-16T19:33:37"/>
    <x v="1"/>
  </r>
  <r>
    <x v="958"/>
    <x v="1"/>
    <n v="83"/>
    <x v="1428"/>
    <x v="1152"/>
    <s v=" "/>
    <s v=" "/>
    <n v="3"/>
    <n v="11"/>
    <n v="1"/>
    <s v="N/A"/>
    <n v="11"/>
    <n v="2"/>
    <n v="7.9000000000000001E-2"/>
    <n v="0.11"/>
    <s v="NaN"/>
    <n v="0.309"/>
    <n v="0.189"/>
    <n v="0.13500000000000001"/>
    <s v="NaN"/>
    <s v="NaN"/>
    <s v="NaN"/>
    <s v="NaN"/>
    <s v="Scale-up"/>
    <n v="3.2360000000000002"/>
    <n v="0.75"/>
    <n v="0.92"/>
    <s v="NaN"/>
    <n v="0.94899999999999995"/>
    <d v="2025-06-16T23:03:26"/>
    <x v="8"/>
  </r>
  <r>
    <x v="902"/>
    <x v="0"/>
    <n v="1905"/>
    <x v="1429"/>
    <x v="1072"/>
    <n v="155"/>
    <n v="155"/>
    <n v="55"/>
    <n v="100"/>
    <n v="14"/>
    <n v="141"/>
    <n v="132"/>
    <n v="9"/>
    <n v="3.5999999999999997E-2"/>
    <n v="4.8000000000000001E-2"/>
    <n v="7.0000000000000001E-3"/>
    <n v="7.0999999999999994E-2"/>
    <n v="7.6999999999999999E-2"/>
    <n v="6.9000000000000006E-2"/>
    <n v="0.92200000000000004"/>
    <n v="0.42899999999999999"/>
    <n v="0.91700000000000004"/>
    <n v="126.761"/>
    <s v="Scale-up"/>
    <n v="14.085000000000001"/>
    <n v="0.78600000000000003"/>
    <n v="0.90200000000000002"/>
    <n v="0.90600000000000003"/>
    <n v="0.86699999999999999"/>
    <d v="2025-06-16T22:37:37"/>
    <x v="3"/>
  </r>
  <r>
    <x v="822"/>
    <x v="1"/>
    <n v="97"/>
    <x v="1430"/>
    <x v="969"/>
    <s v=" "/>
    <s v=" "/>
    <n v="1"/>
    <n v="3"/>
    <n v="1"/>
    <s v="N/A"/>
    <n v="1"/>
    <n v="0"/>
    <s v="NaN"/>
    <n v="1.7999999999999999E-2"/>
    <s v="NaN"/>
    <s v="NaN"/>
    <n v="0"/>
    <n v="1.2E-2"/>
    <s v="NaN"/>
    <s v="NaN"/>
    <s v="NaN"/>
    <s v="NaN"/>
    <s v="Scale-up"/>
    <s v="NaN"/>
    <s v="NaN"/>
    <n v="0.89700000000000002"/>
    <s v="NaN"/>
    <s v="NaN"/>
    <d v="2025-06-16T23:03:45"/>
    <x v="8"/>
  </r>
  <r>
    <x v="959"/>
    <x v="1"/>
    <n v="99"/>
    <x v="1431"/>
    <x v="1153"/>
    <s v=" "/>
    <s v=" "/>
    <n v="72"/>
    <n v="257"/>
    <n v="63"/>
    <s v="N/A"/>
    <n v="233"/>
    <n v="32"/>
    <n v="0.80700000000000005"/>
    <n v="2.4870000000000001"/>
    <n v="0.72"/>
    <n v="2.4510000000000001"/>
    <n v="2.5739999999999998"/>
    <n v="2.5310000000000001"/>
    <n v="0.95199999999999996"/>
    <n v="0.245"/>
    <n v="0.78100000000000003"/>
    <n v="746.63400000000001"/>
    <s v="Scale-up"/>
    <n v="0.40799999999999997"/>
    <n v="0.85"/>
    <n v="0.99399999999999999"/>
    <n v="0.95699999999999996"/>
    <n v="0.97199999999999998"/>
    <d v="2025-06-16T23:04:16"/>
    <x v="8"/>
  </r>
  <r>
    <x v="794"/>
    <x v="1"/>
    <n v="99"/>
    <x v="1432"/>
    <x v="930"/>
    <s v=" "/>
    <s v=" "/>
    <n v="23"/>
    <n v="109"/>
    <n v="19"/>
    <s v="N/A"/>
    <n v="87"/>
    <n v="25"/>
    <n v="0.19700000000000001"/>
    <n v="0.96499999999999997"/>
    <n v="0.17199999999999999"/>
    <n v="0.753"/>
    <n v="0.99"/>
    <n v="0.98699999999999999"/>
    <n v="0.76100000000000001"/>
    <n v="0.17"/>
    <n v="0.85199999999999998"/>
    <n v="274.89999999999998"/>
    <s v="Scale-up"/>
    <n v="1.3280000000000001"/>
    <n v="0.94899999999999995"/>
    <n v="0.98699999999999999"/>
    <n v="0.96099999999999997"/>
    <n v="0.96799999999999997"/>
    <d v="2025-06-16T23:04:41"/>
    <x v="8"/>
  </r>
  <r>
    <x v="960"/>
    <x v="1"/>
    <n v="50"/>
    <x v="1433"/>
    <x v="1154"/>
    <s v=" "/>
    <s v=" "/>
    <n v="1"/>
    <n v="4"/>
    <n v="1"/>
    <s v="N/A"/>
    <n v="8"/>
    <n v="-4"/>
    <s v="NaN"/>
    <n v="6.2E-2"/>
    <s v="NaN"/>
    <n v="3.5"/>
    <n v="0"/>
    <n v="7.5999999999999998E-2"/>
    <s v="NaN"/>
    <s v="NaN"/>
    <s v="NaN"/>
    <s v="NaN"/>
    <s v="Scale-up"/>
    <n v="0.28599999999999998"/>
    <s v="NaN"/>
    <n v="0.90900000000000003"/>
    <s v="NaN"/>
    <n v="0.58299999999999996"/>
    <d v="2025-06-16T23:05:01"/>
    <x v="8"/>
  </r>
  <r>
    <x v="961"/>
    <x v="1"/>
    <n v="88"/>
    <x v="1434"/>
    <x v="1155"/>
    <s v=" "/>
    <s v=" "/>
    <n v="3"/>
    <n v="3"/>
    <n v="1"/>
    <s v="N/A"/>
    <n v="4"/>
    <n v="0"/>
    <n v="3.9E-2"/>
    <n v="1.5"/>
    <s v="NaN"/>
    <n v="5.2999999999999999E-2"/>
    <n v="1.5389999999999999"/>
    <n v="3.7999999999999999E-2"/>
    <s v="NaN"/>
    <s v="NaN"/>
    <s v="NaN"/>
    <s v="NaN"/>
    <s v="Scale-up"/>
    <n v="18.867999999999999"/>
    <n v="0.94499999999999995"/>
    <n v="0.75"/>
    <s v="NaN"/>
    <n v="0.89700000000000002"/>
    <d v="2025-06-16T23:05:21"/>
    <x v="8"/>
  </r>
  <r>
    <x v="962"/>
    <x v="1"/>
    <n v="94"/>
    <x v="1435"/>
    <x v="1156"/>
    <s v=" "/>
    <s v=" "/>
    <n v="28"/>
    <n v="25"/>
    <n v="2"/>
    <s v="N/A"/>
    <n v="41"/>
    <n v="9"/>
    <n v="0.30299999999999999"/>
    <n v="0.23400000000000001"/>
    <n v="5.8999999999999997E-2"/>
    <n v="0.45600000000000002"/>
    <s v="0.47800000000000004"/>
    <n v="0.52500000000000002"/>
    <n v="0.95399999999999996"/>
    <n v="0.56399999999999995"/>
    <n v="0.89"/>
    <n v="116.22799999999999"/>
    <s v="Scale-up"/>
    <n v="2.1930000000000001"/>
    <n v="0.95899999999999996"/>
    <n v="0.95699999999999996"/>
    <n v="1"/>
    <n v="0.94399999999999995"/>
    <d v="2025-06-16T23:05:45"/>
    <x v="8"/>
  </r>
  <r>
    <x v="867"/>
    <x v="1"/>
    <n v="99"/>
    <x v="1436"/>
    <x v="1157"/>
    <s v=" "/>
    <s v=" "/>
    <n v="10"/>
    <n v="23"/>
    <n v="7"/>
    <s v="N/A"/>
    <n v="37"/>
    <n v="-12"/>
    <n v="0.121"/>
    <n v="0.19400000000000001"/>
    <n v="6.2E-2"/>
    <n v="0.379"/>
    <n v="0.253"/>
    <n v="0.24399999999999999"/>
    <n v="1.498"/>
    <n v="0.38400000000000001"/>
    <n v="0.80300000000000005"/>
    <n v="13.193"/>
    <s v="Plan-up"/>
    <n v="2.6389999999999998"/>
    <n v="0.96099999999999997"/>
    <n v="0.96799999999999997"/>
    <n v="0.873"/>
    <n v="0.96399999999999997"/>
    <d v="2025-06-16T23:06:08"/>
    <x v="8"/>
  </r>
  <r>
    <x v="801"/>
    <x v="0"/>
    <n v="1764"/>
    <x v="1437"/>
    <x v="1158"/>
    <n v="3056"/>
    <n v="3056"/>
    <n v="748"/>
    <n v="2308"/>
    <n v="859"/>
    <n v="2197"/>
    <n v="2191"/>
    <n v="6"/>
    <n v="0.503"/>
    <n v="1.4470000000000001"/>
    <n v="0.47799999999999998"/>
    <n v="1.357"/>
    <n v="1.472"/>
    <n v="1.542"/>
    <n v="0.92200000000000004"/>
    <n v="0.25800000000000001"/>
    <n v="0.755"/>
    <n v="4.4219999999999997"/>
    <s v="Start-up"/>
    <n v="0.73699999999999999"/>
    <n v="0.99"/>
    <n v="0.99299999999999999"/>
    <n v="0.86699999999999999"/>
    <n v="0.99399999999999999"/>
    <d v="2025-06-17T05:50:49"/>
    <x v="10"/>
  </r>
  <r>
    <x v="963"/>
    <x v="1"/>
    <n v="99"/>
    <x v="1438"/>
    <x v="1159"/>
    <s v=" "/>
    <s v=" "/>
    <n v="11"/>
    <n v="29"/>
    <n v="4"/>
    <s v="N/A"/>
    <n v="29"/>
    <n v="6"/>
    <n v="0.107"/>
    <n v="0.28499999999999998"/>
    <n v="3.6999999999999998E-2"/>
    <n v="0.27"/>
    <n v="0.35499999999999998"/>
    <n v="0.35299999999999998"/>
    <n v="0.76100000000000001"/>
    <n v="0.27300000000000002"/>
    <n v="0.90600000000000003"/>
    <n v="296.29599999999999"/>
    <s v="Scale-up"/>
    <n v="3.7040000000000002"/>
    <n v="0.94599999999999995"/>
    <n v="0.98599999999999999"/>
    <n v="0.90200000000000002"/>
    <n v="0.97099999999999997"/>
    <d v="2025-06-16T23:06:32"/>
    <x v="8"/>
  </r>
  <r>
    <x v="964"/>
    <x v="0"/>
    <n v="3371"/>
    <x v="1439"/>
    <x v="1160"/>
    <n v="684"/>
    <n v="684"/>
    <n v="439"/>
    <n v="245"/>
    <n v="127"/>
    <n v="557"/>
    <n v="482"/>
    <n v="75"/>
    <n v="0.14699999999999999"/>
    <n v="0.09"/>
    <n v="4.4999999999999998E-2"/>
    <n v="0.17699999999999999"/>
    <n v="0.192"/>
    <n v="0.192"/>
    <n v="0.92200000000000004"/>
    <n v="0.62"/>
    <n v="0.81"/>
    <n v="423.72899999999998"/>
    <s v="Scale-up"/>
    <n v="5.65"/>
    <n v="0.99299999999999999"/>
    <d v="1899-12-30T23:48:29"/>
    <n v="0.98699999999999999"/>
    <n v="0.99099999999999999"/>
    <d v="2025-06-17T05:21:52"/>
    <x v="6"/>
  </r>
  <r>
    <x v="73"/>
    <x v="1"/>
    <n v="1"/>
    <x v="1440"/>
    <x v="1161"/>
    <s v=" "/>
    <s v=" "/>
    <n v="1"/>
    <n v="2"/>
    <n v="1"/>
    <s v="N/A"/>
    <n v="1"/>
    <n v="-1"/>
    <s v="NaN"/>
    <s v="NaN"/>
    <s v="NaN"/>
    <s v="NaN"/>
    <n v="0"/>
    <n v="-0.25"/>
    <s v="NaN"/>
    <s v="NaN"/>
    <s v="NaN"/>
    <s v="NaN"/>
    <s v="Start-up"/>
    <s v="NaN"/>
    <s v="NaN"/>
    <s v="NaN"/>
    <s v="NaN"/>
    <s v="NaN"/>
    <d v="2025-06-16T23:06:51"/>
    <x v="8"/>
  </r>
  <r>
    <x v="408"/>
    <x v="0"/>
    <n v="6361"/>
    <x v="1441"/>
    <x v="1162"/>
    <n v="580"/>
    <n v="580"/>
    <n v="59"/>
    <n v="521"/>
    <n v="99"/>
    <n v="481"/>
    <n v="413"/>
    <n v="68"/>
    <n v="1.2E-2"/>
    <n v="9.8000000000000004E-2"/>
    <n v="0.02"/>
    <n v="8.3000000000000004E-2"/>
    <n v="0.09"/>
    <n v="9.0999999999999998E-2"/>
    <n v="0.92200000000000004"/>
    <n v="0.109"/>
    <n v="0.81799999999999995"/>
    <n v="819.27700000000004"/>
    <s v="Scale-up"/>
    <n v="12.048"/>
    <n v="0.98599999999999999"/>
    <n v="0.99099999999999999"/>
    <n v="0.99099999999999999"/>
    <n v="0.995"/>
    <d v="2025-06-17T03:48:38"/>
    <x v="2"/>
  </r>
  <r>
    <x v="529"/>
    <x v="1"/>
    <n v="94"/>
    <x v="1442"/>
    <x v="1163"/>
    <s v=" "/>
    <s v=" "/>
    <n v="15"/>
    <n v="20"/>
    <n v="2"/>
    <s v="N/A"/>
    <n v="22"/>
    <n v="10"/>
    <n v="0.14199999999999999"/>
    <n v="0.19400000000000001"/>
    <n v="6.2E-2"/>
    <n v="0.20200000000000001"/>
    <s v="0.27399999999999997"/>
    <n v="0.29199999999999998"/>
    <n v="0.73699999999999999"/>
    <n v="0.42299999999999999"/>
    <n v="0.81499999999999995"/>
    <n v="603.96"/>
    <s v="Scale-up"/>
    <n v="4.95"/>
    <n v="0.90400000000000003"/>
    <n v="0.97599999999999998"/>
    <n v="1"/>
    <n v="0.95099999999999996"/>
    <d v="2025-06-16T23:07:15"/>
    <x v="8"/>
  </r>
  <r>
    <x v="965"/>
    <x v="0"/>
    <n v="1182"/>
    <x v="1443"/>
    <x v="1164"/>
    <n v="84"/>
    <n v="84"/>
    <n v="56"/>
    <n v="28"/>
    <n v="7"/>
    <n v="77"/>
    <n v="65"/>
    <n v="12"/>
    <n v="4.2000000000000003E-2"/>
    <n v="2.7E-2"/>
    <n v="6.0000000000000001E-3"/>
    <n v="5.8000000000000003E-2"/>
    <n v="6.3E-2"/>
    <n v="6.0999999999999999E-2"/>
    <n v="0.92100000000000004"/>
    <n v="0.60899999999999999"/>
    <n v="0.91300000000000003"/>
    <n v="206.89699999999999"/>
    <s v="Scale-up"/>
    <n v="17.241"/>
    <n v="0.94099999999999995"/>
    <n v="0.90100000000000002"/>
    <n v="0.89100000000000001"/>
    <n v="0.90900000000000003"/>
    <d v="2025-06-16T23:14:02"/>
    <x v="8"/>
  </r>
  <r>
    <x v="966"/>
    <x v="1"/>
    <n v="97"/>
    <x v="1444"/>
    <x v="1165"/>
    <s v=" "/>
    <s v=" "/>
    <n v="14"/>
    <n v="29"/>
    <n v="1"/>
    <s v="N/A"/>
    <n v="40"/>
    <n v="4"/>
    <n v="0.152"/>
    <n v="0.32800000000000001"/>
    <s v="NaN"/>
    <n v="0.41699999999999998"/>
    <n v="0.48"/>
    <n v="0.48099999999999998"/>
    <s v="NaN"/>
    <s v="NaN"/>
    <s v="NaN"/>
    <s v="NaN"/>
    <s v="Scale-up"/>
    <n v="2.3980000000000001"/>
    <n v="0.95799999999999996"/>
    <n v="0.97399999999999998"/>
    <s v="NaN"/>
    <n v="0.98799999999999999"/>
    <d v="2025-06-16T23:07:34"/>
    <x v="8"/>
  </r>
  <r>
    <x v="883"/>
    <x v="1"/>
    <n v="99"/>
    <x v="1445"/>
    <x v="1048"/>
    <s v=" "/>
    <s v=" "/>
    <n v="18"/>
    <n v="41"/>
    <n v="11"/>
    <s v="N/A"/>
    <n v="20"/>
    <n v="29"/>
    <n v="0.184"/>
    <n v="0.39800000000000002"/>
    <n v="0.112"/>
    <n v="0.16400000000000001"/>
    <s v="0.4700000000000001"/>
    <n v="0.47"/>
    <n v="0.34899999999999998"/>
    <n v="0.316"/>
    <n v="0.80800000000000005"/>
    <n v="1481.7070000000001"/>
    <s v="Scale-up"/>
    <n v="6.0979999999999999"/>
    <n v="0.94099999999999995"/>
    <n v="0.98799999999999999"/>
    <n v="0.97"/>
    <n v="0.95299999999999996"/>
    <d v="2025-06-16T23:07:59"/>
    <x v="8"/>
  </r>
  <r>
    <x v="713"/>
    <x v="1"/>
    <n v="97"/>
    <x v="1446"/>
    <x v="1166"/>
    <s v=" "/>
    <s v=" "/>
    <n v="5"/>
    <n v="13"/>
    <n v="3"/>
    <s v="N/A"/>
    <n v="17"/>
    <n v="-3"/>
    <n v="4.1000000000000002E-2"/>
    <n v="0.10100000000000001"/>
    <n v="2.1000000000000001E-2"/>
    <n v="0.14399999999999999"/>
    <s v="0.12100000000000001"/>
    <n v="0.111"/>
    <n v="1.19"/>
    <n v="0.28899999999999998"/>
    <n v="0.85199999999999998"/>
    <n v="298.61099999999999"/>
    <s v="Catch-up"/>
    <n v="6.944"/>
    <n v="0.84"/>
    <n v="0.93600000000000005"/>
    <n v="0.85599999999999998"/>
    <n v="0.89100000000000001"/>
    <d v="2025-06-16T23:08:23"/>
    <x v="8"/>
  </r>
  <r>
    <x v="967"/>
    <x v="1"/>
    <n v="0"/>
    <x v="1447"/>
    <x v="1167"/>
    <s v=" "/>
    <s v=" "/>
    <n v="1"/>
    <n v="1"/>
    <n v="1"/>
    <s v="N/A"/>
    <n v="1"/>
    <n v="0"/>
    <s v="NaN"/>
    <s v="NaN"/>
    <s v="NaN"/>
    <s v="NaN"/>
    <n v="0"/>
    <s v="NaN"/>
    <s v="NaN"/>
    <s v="NaN"/>
    <s v="NaN"/>
    <s v="NaN"/>
    <s v="Scale-up"/>
    <s v="NaN"/>
    <s v="NaN"/>
    <s v="NaN"/>
    <s v="NaN"/>
    <s v="NaN"/>
    <d v="2025-06-16T23:08:41"/>
    <x v="8"/>
  </r>
  <r>
    <x v="968"/>
    <x v="1"/>
    <n v="62"/>
    <x v="1448"/>
    <x v="1168"/>
    <s v=" "/>
    <s v=" "/>
    <n v="5"/>
    <n v="2"/>
    <n v="2"/>
    <s v="N/A"/>
    <n v="6"/>
    <n v="-2"/>
    <n v="5.2999999999999999E-2"/>
    <n v="0.16700000000000001"/>
    <s v="NaN"/>
    <n v="6.8000000000000005E-2"/>
    <n v="0.22"/>
    <n v="6.4000000000000001E-2"/>
    <s v="NaN"/>
    <s v="NaN"/>
    <s v="NaN"/>
    <s v="NaN"/>
    <s v="Scale-up"/>
    <n v="14.706"/>
    <n v="0.67200000000000004"/>
    <n v="1"/>
    <s v="NaN"/>
    <n v="0.44400000000000001"/>
    <d v="2025-06-16T23:08:59"/>
    <x v="8"/>
  </r>
  <r>
    <x v="778"/>
    <x v="0"/>
    <n v="4012"/>
    <x v="1449"/>
    <x v="1169"/>
    <n v="241"/>
    <n v="241"/>
    <n v="133"/>
    <n v="108"/>
    <n v="19"/>
    <n v="222"/>
    <n v="213"/>
    <n v="9"/>
    <n v="0.03"/>
    <n v="2.5000000000000001E-2"/>
    <n v="5.0000000000000001E-3"/>
    <n v="4.5999999999999999E-2"/>
    <n v="0.05"/>
    <n v="4.9000000000000002E-2"/>
    <n v="0.92"/>
    <n v="0.54500000000000004"/>
    <n v="0.90900000000000003"/>
    <n v="195.65199999999999"/>
    <s v="Scale-up"/>
    <n v="21.739000000000001"/>
    <n v="0.88900000000000001"/>
    <n v="0.94699999999999995"/>
    <n v="0.91600000000000004"/>
    <n v="0.90800000000000003"/>
    <d v="2025-06-17T06:08:24"/>
    <x v="10"/>
  </r>
  <r>
    <x v="969"/>
    <x v="1"/>
    <n v="95"/>
    <x v="1450"/>
    <x v="1170"/>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6T23:09:21"/>
    <x v="8"/>
  </r>
  <r>
    <x v="354"/>
    <x v="0"/>
    <n v="1746"/>
    <x v="1451"/>
    <x v="399"/>
    <n v="6300"/>
    <n v="6300"/>
    <n v="740"/>
    <n v="5560"/>
    <n v="1755"/>
    <n v="4545"/>
    <n v="4117"/>
    <n v="428"/>
    <n v="0.41299999999999998"/>
    <n v="3.4430000000000001"/>
    <n v="1.1319999999999999"/>
    <n v="2.5019999999999998"/>
    <n v="2.7240000000000002"/>
    <n v="2.754"/>
    <n v="0.91900000000000004"/>
    <n v="0.107"/>
    <n v="0.70599999999999996"/>
    <n v="171.06299999999999"/>
    <s v="Scale-up"/>
    <n v="0.4"/>
    <n v="0.98399999999999999"/>
    <n v="0.99299999999999999"/>
    <n v="0.98699999999999999"/>
    <n v="0.995"/>
    <d v="2025-06-16T19:31:28"/>
    <x v="1"/>
  </r>
  <r>
    <x v="970"/>
    <x v="1"/>
    <n v="95"/>
    <x v="1452"/>
    <x v="1171"/>
    <s v=" "/>
    <s v=" "/>
    <n v="6"/>
    <n v="13"/>
    <n v="2"/>
    <s v="N/A"/>
    <n v="10"/>
    <n v="6"/>
    <n v="5.2999999999999999E-2"/>
    <n v="0.112"/>
    <n v="0.33300000000000002"/>
    <n v="7.6999999999999999E-2"/>
    <n v="-0.16800000000000001"/>
    <n v="0.14199999999999999"/>
    <n v="-0.45800000000000002"/>
    <n v="0.32100000000000001"/>
    <n v="-1.018"/>
    <n v="350.649"/>
    <s v="Scale-up"/>
    <n v="12.987"/>
    <n v="0.78600000000000003"/>
    <n v="0.95399999999999996"/>
    <n v="1"/>
    <n v="0.89900000000000002"/>
    <d v="2025-06-16T23:09:44"/>
    <x v="8"/>
  </r>
  <r>
    <x v="726"/>
    <x v="0"/>
    <n v="1507"/>
    <x v="1453"/>
    <x v="843"/>
    <n v="50"/>
    <n v="50"/>
    <n v="9"/>
    <n v="41"/>
    <n v="0"/>
    <n v="50"/>
    <n v="21"/>
    <n v="29"/>
    <n v="8.9999999999999993E-3"/>
    <n v="2.8000000000000001E-2"/>
    <n v="0"/>
    <n v="3.4000000000000002E-2"/>
    <n v="3.6999999999999998E-2"/>
    <n v="3.4000000000000002E-2"/>
    <n v="0.91900000000000004"/>
    <n v="0.24299999999999999"/>
    <n v="1"/>
    <n v="852.94100000000003"/>
    <s v="Scale-up"/>
    <n v="29.411999999999999"/>
    <n v="0.73199999999999998"/>
    <n v="0.89300000000000002"/>
    <n v="0"/>
    <n v="0.629"/>
    <d v="2025-06-16T21:30:57"/>
    <x v="0"/>
  </r>
  <r>
    <x v="446"/>
    <x v="1"/>
    <n v="97"/>
    <x v="1454"/>
    <x v="1172"/>
    <s v=" "/>
    <s v=" "/>
    <n v="9"/>
    <n v="37"/>
    <n v="11"/>
    <s v="N/A"/>
    <n v="28"/>
    <n v="6"/>
    <n v="0.127"/>
    <n v="0.438"/>
    <n v="0.19700000000000001"/>
    <n v="0.33500000000000002"/>
    <s v="0.36799999999999994"/>
    <n v="0.40400000000000003"/>
    <n v="0.91"/>
    <n v="0.22500000000000001"/>
    <n v="0.65100000000000002"/>
    <n v="74.626999999999995"/>
    <s v="Scale-up"/>
    <n v="2.9849999999999999"/>
    <n v="0.82199999999999995"/>
    <n v="0.94699999999999995"/>
    <n v="0.89900000000000002"/>
    <n v="0.89"/>
    <d v="2025-06-16T23:10:08"/>
    <x v="8"/>
  </r>
  <r>
    <x v="550"/>
    <x v="0"/>
    <n v="2698"/>
    <x v="1455"/>
    <x v="1173"/>
    <n v="497"/>
    <n v="488"/>
    <n v="163"/>
    <n v="325"/>
    <n v="128"/>
    <n v="360"/>
    <n v="333"/>
    <n v="27"/>
    <n v="6.0999999999999999E-2"/>
    <n v="0.126"/>
    <n v="5.1999999999999998E-2"/>
    <n v="0.124"/>
    <n v="0.13500000000000001"/>
    <n v="0.123"/>
    <n v="0.91900000000000004"/>
    <n v="0.32600000000000001"/>
    <n v="0.72199999999999998"/>
    <n v="217.74199999999999"/>
    <s v="Scale-up"/>
    <n v="8.0649999999999995"/>
    <n v="0.77400000000000002"/>
    <n v="0.98899999999999999"/>
    <n v="0.97599999999999998"/>
    <n v="0.98"/>
    <d v="2025-06-17T00:52:01"/>
    <x v="5"/>
  </r>
  <r>
    <x v="971"/>
    <x v="1"/>
    <n v="0"/>
    <x v="1456"/>
    <x v="1174"/>
    <s v=" "/>
    <s v=" "/>
    <n v="1"/>
    <n v="1"/>
    <n v="55"/>
    <s v="N/A"/>
    <n v="1"/>
    <n v="-54"/>
    <s v="NaN"/>
    <s v="NaN"/>
    <s v="NaN"/>
    <s v="NaN"/>
    <n v="0"/>
    <s v="NaN"/>
    <s v="NaN"/>
    <s v="NaN"/>
    <s v="NaN"/>
    <s v="NaN"/>
    <s v="Start-up"/>
    <s v="NaN"/>
    <s v="NaN"/>
    <s v="NaN"/>
    <s v="NaN"/>
    <s v="NaN"/>
    <d v="2025-06-16T23:10:26"/>
    <x v="8"/>
  </r>
  <r>
    <x v="745"/>
    <x v="0"/>
    <n v="1477"/>
    <x v="1457"/>
    <x v="1175"/>
    <n v="494"/>
    <n v="398"/>
    <n v="190"/>
    <n v="208"/>
    <n v="0"/>
    <n v="398"/>
    <n v="374"/>
    <n v="24"/>
    <n v="0.20699999999999999"/>
    <n v="0.17599999999999999"/>
    <n v="0"/>
    <n v="0.35199999999999998"/>
    <n v="0.38300000000000001"/>
    <n v="0.35599999999999998"/>
    <n v="0.91900000000000004"/>
    <n v="0.54"/>
    <n v="1"/>
    <n v="68.182000000000002"/>
    <s v="Scale-up"/>
    <n v="2.8410000000000002"/>
    <n v="0.60199999999999998"/>
    <n v="0.94399999999999995"/>
    <n v="0"/>
    <n v="0.86399999999999999"/>
    <d v="2025-06-17T01:01:27"/>
    <x v="5"/>
  </r>
  <r>
    <x v="972"/>
    <x v="1"/>
    <n v="99"/>
    <x v="1458"/>
    <x v="1176"/>
    <s v=" "/>
    <s v=" "/>
    <n v="15"/>
    <n v="50"/>
    <n v="7"/>
    <s v="N/A"/>
    <n v="42"/>
    <n v="17"/>
    <n v="0.16200000000000001"/>
    <n v="0.47799999999999998"/>
    <n v="7.1999999999999995E-2"/>
    <n v="0.44400000000000001"/>
    <s v="0.5680000000000001"/>
    <n v="0.56200000000000006"/>
    <n v="0.78200000000000003"/>
    <n v="0.253"/>
    <n v="0.88800000000000001"/>
    <n v="337.83800000000002"/>
    <s v="Scale-up"/>
    <n v="2.2519999999999998"/>
    <n v="0.98"/>
    <n v="0.98299999999999998"/>
    <n v="0.91700000000000004"/>
    <n v="0.95499999999999996"/>
    <d v="2025-06-16T23:10:50"/>
    <x v="8"/>
  </r>
  <r>
    <x v="855"/>
    <x v="0"/>
    <n v="5054"/>
    <x v="1459"/>
    <x v="1177"/>
    <n v="2826"/>
    <n v="2826"/>
    <n v="1291"/>
    <n v="1535"/>
    <n v="542"/>
    <n v="2284"/>
    <n v="1990"/>
    <n v="294"/>
    <n v="0.23699999999999999"/>
    <n v="0.312"/>
    <n v="0.14099999999999999"/>
    <n v="0.375"/>
    <n v="0.40799999999999997"/>
    <n v="0.41599999999999998"/>
    <n v="0.91900000000000004"/>
    <n v="0.432"/>
    <n v="0.74299999999999999"/>
    <n v="784"/>
    <s v="Scale-up"/>
    <n v="2.6669999999999998"/>
    <n v="0.91700000000000004"/>
    <n v="0.999"/>
    <n v="0.873"/>
    <n v="0.95399999999999996"/>
    <d v="2025-06-17T05:57:14"/>
    <x v="10"/>
  </r>
  <r>
    <x v="973"/>
    <x v="1"/>
    <n v="97"/>
    <x v="1460"/>
    <x v="1178"/>
    <s v=" "/>
    <s v=" "/>
    <n v="2"/>
    <n v="10"/>
    <n v="1"/>
    <s v="N/A"/>
    <n v="8"/>
    <n v="2"/>
    <n v="0.16700000000000001"/>
    <n v="7.6999999999999999E-2"/>
    <s v="NaN"/>
    <n v="0.254"/>
    <n v="0.24399999999999999"/>
    <n v="7.6999999999999999E-2"/>
    <s v="NaN"/>
    <s v="NaN"/>
    <s v="NaN"/>
    <s v="NaN"/>
    <s v="Scale-up"/>
    <n v="3.9369999999999998"/>
    <n v="1"/>
    <n v="0.91500000000000004"/>
    <s v="NaN"/>
    <n v="0.95299999999999996"/>
    <d v="2025-06-16T23:11:09"/>
    <x v="8"/>
  </r>
  <r>
    <x v="188"/>
    <x v="0"/>
    <n v="4044"/>
    <x v="1461"/>
    <x v="1179"/>
    <n v="1294"/>
    <n v="1294"/>
    <n v="286"/>
    <n v="1008"/>
    <n v="136"/>
    <n v="1158"/>
    <n v="988"/>
    <n v="170"/>
    <n v="7.1999999999999995E-2"/>
    <n v="0.26800000000000002"/>
    <n v="4.2000000000000003E-2"/>
    <n v="0.27400000000000002"/>
    <n v="0.29799999999999999"/>
    <n v="0.29599999999999999"/>
    <n v="0.91900000000000004"/>
    <n v="0.21199999999999999"/>
    <n v="0.876"/>
    <n v="620.43799999999999"/>
    <s v="Scale-up"/>
    <n v="3.65"/>
    <n v="0.96299999999999997"/>
    <n v="0.94299999999999995"/>
    <n v="0.749"/>
    <n v="0.94899999999999995"/>
    <d v="2025-06-17T02:08:51"/>
    <x v="2"/>
  </r>
  <r>
    <x v="974"/>
    <x v="1"/>
    <n v="95"/>
    <x v="1462"/>
    <x v="1180"/>
    <s v=" "/>
    <s v=" "/>
    <n v="1"/>
    <n v="2"/>
    <n v="1"/>
    <s v="N/A"/>
    <n v="1"/>
    <n v="1"/>
    <s v="NaN"/>
    <n v="0.01"/>
    <s v="NaN"/>
    <s v="NaN"/>
    <n v="0"/>
    <n v="0.01"/>
    <s v="NaN"/>
    <s v="NaN"/>
    <s v="NaN"/>
    <s v="NaN"/>
    <s v="Scale-up"/>
    <s v="NaN"/>
    <s v="NaN"/>
    <n v="1"/>
    <s v="NaN"/>
    <s v="NaN"/>
    <d v="2025-06-16T23:11:26"/>
    <x v="8"/>
  </r>
  <r>
    <x v="396"/>
    <x v="0"/>
    <n v="6468"/>
    <x v="1463"/>
    <x v="1181"/>
    <n v="7461"/>
    <n v="7461"/>
    <n v="915"/>
    <n v="6546"/>
    <n v="1740"/>
    <n v="5721"/>
    <n v="4945"/>
    <n v="776"/>
    <n v="0.13100000000000001"/>
    <n v="1.2210000000000001"/>
    <n v="0.37"/>
    <n v="0.90200000000000002"/>
    <n v="0.98199999999999998"/>
    <n v="0.98499999999999999"/>
    <n v="0.91900000000000004"/>
    <n v="9.7000000000000003E-2"/>
    <n v="0.72599999999999998"/>
    <n v="860.31"/>
    <s v="Scale-up"/>
    <n v="1.109"/>
    <n v="0.99"/>
    <n v="0.98699999999999999"/>
    <n v="0.95099999999999996"/>
    <n v="0.97899999999999998"/>
    <d v="2025-06-17T04:12:09"/>
    <x v="2"/>
  </r>
  <r>
    <x v="412"/>
    <x v="1"/>
    <n v="0"/>
    <x v="1464"/>
    <x v="466"/>
    <s v=" "/>
    <s v=" "/>
    <n v="1"/>
    <n v="2"/>
    <n v="1"/>
    <s v="N/A"/>
    <n v="1"/>
    <n v="1"/>
    <s v="NaN"/>
    <n v="1"/>
    <s v="NaN"/>
    <s v="NaN"/>
    <n v="0"/>
    <n v="1"/>
    <s v="NaN"/>
    <s v="NaN"/>
    <s v="NaN"/>
    <s v="NaN"/>
    <s v="Catch-up"/>
    <s v="NaN"/>
    <s v="NaN"/>
    <n v="1"/>
    <s v="NaN"/>
    <s v="NaN"/>
    <d v="2025-06-16T23:11:44"/>
    <x v="8"/>
  </r>
  <r>
    <x v="765"/>
    <x v="0"/>
    <n v="1451"/>
    <x v="1465"/>
    <x v="891"/>
    <n v="91"/>
    <n v="91"/>
    <n v="21"/>
    <n v="70"/>
    <n v="14"/>
    <n v="77"/>
    <n v="77"/>
    <n v="0"/>
    <n v="1.0999999999999999E-2"/>
    <n v="4.7E-2"/>
    <n v="8.9999999999999993E-3"/>
    <n v="4.4999999999999998E-2"/>
    <n v="4.9000000000000002E-2"/>
    <n v="4.7E-2"/>
    <n v="0.91800000000000004"/>
    <n v="0.19"/>
    <n v="0.84499999999999997"/>
    <n v="0"/>
    <s v="Start-up"/>
    <n v="22.222000000000001"/>
    <n v="0.75800000000000001"/>
    <n v="0.91400000000000003"/>
    <n v="0.86799999999999999"/>
    <n v="0.91500000000000004"/>
    <d v="2025-06-16T21:44:07"/>
    <x v="15"/>
  </r>
  <r>
    <x v="975"/>
    <x v="1"/>
    <n v="0"/>
    <x v="1466"/>
    <x v="1182"/>
    <s v=" "/>
    <s v=" "/>
    <n v="1"/>
    <n v="1"/>
    <n v="1"/>
    <s v="N/A"/>
    <n v="1"/>
    <n v="0"/>
    <s v="NaN"/>
    <s v="NaN"/>
    <s v="NaN"/>
    <s v="NaN"/>
    <n v="0"/>
    <s v="NaN"/>
    <s v="NaN"/>
    <s v="NaN"/>
    <s v="NaN"/>
    <s v="NaN"/>
    <s v="Scale-up"/>
    <s v="NaN"/>
    <s v="NaN"/>
    <s v="NaN"/>
    <s v="NaN"/>
    <s v="NaN"/>
    <d v="2025-06-16T23:12:02"/>
    <x v="8"/>
  </r>
  <r>
    <x v="976"/>
    <x v="1"/>
    <n v="95"/>
    <x v="1467"/>
    <x v="1183"/>
    <s v=" "/>
    <s v=" "/>
    <n v="1"/>
    <n v="4"/>
    <n v="1"/>
    <s v="N/A"/>
    <n v="1"/>
    <n v="3"/>
    <s v="NaN"/>
    <n v="0.04"/>
    <s v="NaN"/>
    <s v="NaN"/>
    <n v="0"/>
    <n v="3.7999999999999999E-2"/>
    <s v="NaN"/>
    <s v="NaN"/>
    <s v="NaN"/>
    <s v="NaN"/>
    <s v="Scale-up"/>
    <s v="NaN"/>
    <s v="NaN"/>
    <n v="0.90300000000000002"/>
    <s v="NaN"/>
    <s v="NaN"/>
    <d v="2025-06-16T23:12:21"/>
    <x v="8"/>
  </r>
  <r>
    <x v="267"/>
    <x v="1"/>
    <n v="94"/>
    <x v="1468"/>
    <x v="1184"/>
    <s v=" "/>
    <s v=" "/>
    <n v="3"/>
    <n v="12"/>
    <n v="4"/>
    <s v="N/A"/>
    <n v="21"/>
    <n v="-9"/>
    <n v="2.1999999999999999E-2"/>
    <n v="0.126"/>
    <n v="9.6000000000000002E-2"/>
    <n v="0.28399999999999997"/>
    <n v="5.19999999999999E-2"/>
    <n v="0.104"/>
    <n v="5.4619999999999997"/>
    <n v="0.14899999999999999"/>
    <n v="0.35099999999999998"/>
    <n v="21.126999999999999"/>
    <s v="Plan-up"/>
    <n v="3.5209999999999999"/>
    <n v="0.93700000000000006"/>
    <n v="0.85799999999999998"/>
    <n v="0.88800000000000001"/>
    <n v="0.874"/>
    <d v="2025-06-16T23:12:44"/>
    <x v="8"/>
  </r>
  <r>
    <x v="794"/>
    <x v="0"/>
    <n v="3925"/>
    <x v="1469"/>
    <x v="1185"/>
    <n v="3011"/>
    <n v="3011"/>
    <n v="430"/>
    <n v="2581"/>
    <n v="776"/>
    <n v="2235"/>
    <n v="2235"/>
    <n v="0"/>
    <n v="0.11"/>
    <n v="0.64700000000000002"/>
    <n v="0.223"/>
    <n v="0.49"/>
    <n v="0.53400000000000003"/>
    <n v="0.53700000000000003"/>
    <n v="0.91800000000000004"/>
    <n v="0.14499999999999999"/>
    <n v="0.70499999999999996"/>
    <n v="0"/>
    <s v="Start-up"/>
    <n v="2.0409999999999999"/>
    <n v="0.98899999999999999"/>
    <n v="0.997"/>
    <n v="0.98699999999999999"/>
    <n v="0.97799999999999998"/>
    <d v="2025-06-17T07:14:50"/>
    <x v="9"/>
  </r>
  <r>
    <x v="977"/>
    <x v="1"/>
    <n v="95"/>
    <x v="1470"/>
    <x v="1186"/>
    <s v=" "/>
    <s v=" "/>
    <n v="5"/>
    <n v="13"/>
    <n v="3"/>
    <s v="N/A"/>
    <n v="8"/>
    <n v="6"/>
    <n v="6.6000000000000003E-2"/>
    <n v="0.113"/>
    <n v="9.4E-2"/>
    <n v="6.8000000000000005E-2"/>
    <n v="8.4999999999999895E-2"/>
    <n v="0.13500000000000001"/>
    <n v="0.8"/>
    <n v="0.36899999999999999"/>
    <n v="0.47499999999999998"/>
    <n v="1411.7650000000001"/>
    <s v="Scale-up"/>
    <n v="14.706"/>
    <n v="0.97299999999999998"/>
    <n v="0.88"/>
    <n v="0.75"/>
    <n v="0.75700000000000001"/>
    <d v="2025-06-16T23:13:07"/>
    <x v="8"/>
  </r>
  <r>
    <x v="978"/>
    <x v="0"/>
    <n v="1399"/>
    <x v="1471"/>
    <x v="1187"/>
    <n v="979"/>
    <n v="979"/>
    <n v="866"/>
    <n v="113"/>
    <n v="57"/>
    <n v="922"/>
    <n v="849"/>
    <n v="73"/>
    <n v="0.65200000000000002"/>
    <n v="0.106"/>
    <n v="4.1000000000000002E-2"/>
    <n v="0.65800000000000003"/>
    <n v="0.71699999999999997"/>
    <n v="0.70099999999999996"/>
    <n v="0.91800000000000004"/>
    <n v="0.86"/>
    <n v="0.94599999999999995"/>
    <n v="110.94199999999999"/>
    <s v="Scale-up"/>
    <n v="1.52"/>
    <n v="0.96499999999999997"/>
    <n v="0.88200000000000001"/>
    <n v="0.89700000000000002"/>
    <n v="0.96099999999999997"/>
    <d v="2025-06-17T05:49:03"/>
    <x v="10"/>
  </r>
  <r>
    <x v="979"/>
    <x v="1"/>
    <n v="89"/>
    <x v="1472"/>
    <x v="1188"/>
    <s v=" "/>
    <s v=" "/>
    <n v="1"/>
    <n v="5"/>
    <n v="4"/>
    <s v="N/A"/>
    <n v="4"/>
    <n v="-4"/>
    <s v="NaN"/>
    <n v="4.3999999999999997E-2"/>
    <s v="NaN"/>
    <s v="NaN"/>
    <n v="0"/>
    <n v="4.0000000000000001E-3"/>
    <s v="NaN"/>
    <s v="NaN"/>
    <s v="NaN"/>
    <s v="NaN"/>
    <s v="Scale-up"/>
    <s v="NaN"/>
    <s v="NaN"/>
    <n v="0.96099999999999997"/>
    <s v="NaN"/>
    <s v="NaN"/>
    <d v="2025-06-16T23:13:26"/>
    <x v="8"/>
  </r>
  <r>
    <x v="76"/>
    <x v="0"/>
    <n v="1876"/>
    <x v="1473"/>
    <x v="1189"/>
    <n v="109"/>
    <n v="109"/>
    <n v="6"/>
    <n v="103"/>
    <n v="7"/>
    <n v="102"/>
    <n v="63"/>
    <n v="39"/>
    <n v="3.0000000000000001E-3"/>
    <n v="5.5E-2"/>
    <n v="8.9999999999999993E-3"/>
    <n v="4.4999999999999998E-2"/>
    <n v="4.9000000000000002E-2"/>
    <n v="5.5E-2"/>
    <n v="0.91800000000000004"/>
    <n v="5.1999999999999998E-2"/>
    <n v="0.84499999999999997"/>
    <n v="866.66700000000003"/>
    <s v="Scale-up"/>
    <n v="22.222000000000001"/>
    <n v="0.747"/>
    <n v="0.84199999999999997"/>
    <n v="0.86699999999999999"/>
    <n v="0.93300000000000005"/>
    <d v="2025-06-17T01:18:59"/>
    <x v="2"/>
  </r>
  <r>
    <x v="46"/>
    <x v="1"/>
    <n v="0"/>
    <x v="1474"/>
    <x v="49"/>
    <s v=" "/>
    <s v=" "/>
    <n v="1"/>
    <n v="1"/>
    <n v="1"/>
    <s v="N/A"/>
    <n v="3"/>
    <n v="-2"/>
    <s v="NaN"/>
    <s v="NaN"/>
    <n v="0"/>
    <n v="1.5"/>
    <n v="0"/>
    <s v="NaN"/>
    <s v="NaN"/>
    <s v="NaN"/>
    <s v="NaN"/>
    <s v="NaN"/>
    <s v="Catch-up"/>
    <n v="0.66700000000000004"/>
    <s v="NaN"/>
    <s v="NaN"/>
    <n v="0"/>
    <n v="0.75"/>
    <d v="2025-06-16T23:13:43"/>
    <x v="8"/>
  </r>
  <r>
    <x v="244"/>
    <x v="0"/>
    <n v="797"/>
    <x v="1475"/>
    <x v="267"/>
    <n v="31"/>
    <n v="31"/>
    <n v="2"/>
    <n v="29"/>
    <n v="3"/>
    <n v="28"/>
    <n v="25"/>
    <n v="3"/>
    <n v="2E-3"/>
    <n v="2.5000000000000001E-2"/>
    <n v="3.0000000000000001E-3"/>
    <n v="2.1999999999999999E-2"/>
    <n v="2.4E-2"/>
    <n v="2.3E-2"/>
    <n v="0.91700000000000004"/>
    <n v="7.3999999999999996E-2"/>
    <n v="0.88900000000000001"/>
    <n v="136.364"/>
    <s v="Scale-up"/>
    <n v="45.454999999999998"/>
    <n v="1"/>
    <n v="0.77700000000000002"/>
    <n v="0.83599999999999997"/>
    <n v="0.78300000000000003"/>
    <d v="2025-06-16T19:02:33"/>
    <x v="1"/>
  </r>
  <r>
    <x v="965"/>
    <x v="1"/>
    <n v="45"/>
    <x v="1476"/>
    <x v="1164"/>
    <s v=" "/>
    <s v=" "/>
    <n v="4"/>
    <n v="1"/>
    <n v="1"/>
    <s v="N/A"/>
    <n v="3"/>
    <n v="1"/>
    <s v="NaN"/>
    <s v="NaN"/>
    <s v="NaN"/>
    <s v="NaN"/>
    <n v="0"/>
    <n v="5.3999999999999999E-2"/>
    <s v="NaN"/>
    <s v="NaN"/>
    <s v="NaN"/>
    <s v="NaN"/>
    <s v="Scale-up"/>
    <s v="NaN"/>
    <s v="NaN"/>
    <s v="NaN"/>
    <s v="NaN"/>
    <s v="NaN"/>
    <d v="2025-06-16T23:14:02"/>
    <x v="8"/>
  </r>
  <r>
    <x v="385"/>
    <x v="0"/>
    <n v="3515"/>
    <x v="1477"/>
    <x v="435"/>
    <n v="142"/>
    <n v="142"/>
    <n v="83"/>
    <n v="59"/>
    <n v="28"/>
    <n v="114"/>
    <n v="94"/>
    <n v="20"/>
    <n v="2.7E-2"/>
    <n v="1.7000000000000001E-2"/>
    <n v="8.0000000000000002E-3"/>
    <n v="3.3000000000000002E-2"/>
    <n v="3.5999999999999997E-2"/>
    <n v="3.2000000000000001E-2"/>
    <n v="0.91700000000000004"/>
    <n v="0.61399999999999999"/>
    <n v="0.81799999999999995"/>
    <n v="606.06100000000004"/>
    <s v="Scale-up"/>
    <n v="30.303000000000001"/>
    <n v="0.878"/>
    <n v="0.95199999999999996"/>
    <n v="0.92900000000000005"/>
    <n v="0.91400000000000003"/>
    <d v="2025-06-16T19:39:30"/>
    <x v="1"/>
  </r>
  <r>
    <x v="841"/>
    <x v="1"/>
    <n v="36"/>
    <x v="1478"/>
    <x v="1190"/>
    <s v=" "/>
    <s v=" "/>
    <n v="1"/>
    <n v="4"/>
    <n v="1"/>
    <s v="N/A"/>
    <n v="1"/>
    <n v="3"/>
    <s v="NaN"/>
    <n v="7.0999999999999994E-2"/>
    <s v="NaN"/>
    <s v="NaN"/>
    <n v="0"/>
    <n v="7.0999999999999994E-2"/>
    <s v="NaN"/>
    <s v="NaN"/>
    <s v="NaN"/>
    <s v="NaN"/>
    <s v="Scale-up"/>
    <s v="NaN"/>
    <s v="NaN"/>
    <n v="0.79900000000000004"/>
    <s v="NaN"/>
    <s v="NaN"/>
    <d v="2025-06-16T23:14:19"/>
    <x v="8"/>
  </r>
  <r>
    <x v="474"/>
    <x v="0"/>
    <n v="2086"/>
    <x v="1479"/>
    <x v="541"/>
    <n v="906"/>
    <n v="906"/>
    <n v="236"/>
    <n v="670"/>
    <n v="201"/>
    <n v="705"/>
    <n v="657"/>
    <n v="48"/>
    <n v="0.17599999999999999"/>
    <n v="0.47"/>
    <n v="0.14000000000000001"/>
    <n v="0.46400000000000002"/>
    <n v="0.50600000000000001"/>
    <n v="0.49399999999999999"/>
    <n v="0.91700000000000004"/>
    <n v="0.27200000000000002"/>
    <n v="0.78300000000000003"/>
    <n v="103.44799999999999"/>
    <s v="Scale-up"/>
    <n v="2.1549999999999998"/>
    <n v="0.98799999999999999"/>
    <n v="0.97299999999999998"/>
    <n v="0.97"/>
    <n v="0.97799999999999998"/>
    <d v="2025-06-16T20:25:06"/>
    <x v="0"/>
  </r>
  <r>
    <x v="430"/>
    <x v="1"/>
    <n v="76"/>
    <x v="1480"/>
    <x v="991"/>
    <s v=" "/>
    <s v=" "/>
    <n v="4"/>
    <n v="6"/>
    <n v="2"/>
    <s v="N/A"/>
    <n v="13"/>
    <n v="-4"/>
    <n v="3.4000000000000002E-2"/>
    <n v="5.8000000000000003E-2"/>
    <n v="2.5000000000000001E-2"/>
    <n v="0.14199999999999999"/>
    <n v="6.7000000000000004E-2"/>
    <n v="5.8000000000000003E-2"/>
    <n v="2.1190000000000002"/>
    <n v="0.37"/>
    <n v="0.72799999999999998"/>
    <n v="281.69"/>
    <s v="Catch-up"/>
    <n v="7.0419999999999998"/>
    <n v="0.91300000000000003"/>
    <n v="0.63300000000000001"/>
    <n v="1"/>
    <n v="0.82099999999999995"/>
    <d v="2025-06-16T23:14:43"/>
    <x v="8"/>
  </r>
  <r>
    <x v="579"/>
    <x v="0"/>
    <n v="2025"/>
    <x v="1481"/>
    <x v="951"/>
    <n v="1441"/>
    <n v="1441"/>
    <n v="510"/>
    <n v="931"/>
    <n v="303"/>
    <n v="1138"/>
    <n v="1041"/>
    <n v="97"/>
    <n v="0.27300000000000002"/>
    <n v="0.53400000000000003"/>
    <n v="0.18099999999999999"/>
    <n v="0.57399999999999995"/>
    <n v="0.626"/>
    <n v="0.61899999999999999"/>
    <n v="0.91700000000000004"/>
    <n v="0.33800000000000002"/>
    <n v="0.77600000000000002"/>
    <n v="168.99"/>
    <s v="Scale-up"/>
    <n v="1.742"/>
    <n v="0.97199999999999998"/>
    <n v="0.97899999999999998"/>
    <n v="0.98699999999999999"/>
    <n v="0.98599999999999999"/>
    <d v="2025-06-16T22:01:23"/>
    <x v="3"/>
  </r>
  <r>
    <x v="980"/>
    <x v="1"/>
    <n v="54"/>
    <x v="1482"/>
    <x v="1191"/>
    <s v=" "/>
    <s v=" "/>
    <n v="1"/>
    <n v="5"/>
    <n v="1"/>
    <s v="N/A"/>
    <n v="2"/>
    <n v="2"/>
    <s v="NaN"/>
    <n v="6.7000000000000004E-2"/>
    <s v="NaN"/>
    <n v="5.6000000000000001E-2"/>
    <n v="0"/>
    <n v="6.7000000000000004E-2"/>
    <s v="NaN"/>
    <s v="NaN"/>
    <s v="NaN"/>
    <s v="NaN"/>
    <s v="Scale-up"/>
    <n v="17.856999999999999"/>
    <s v="NaN"/>
    <n v="0.84299999999999997"/>
    <s v="NaN"/>
    <n v="1"/>
    <d v="2025-06-16T23:15:02"/>
    <x v="8"/>
  </r>
  <r>
    <x v="785"/>
    <x v="0"/>
    <n v="2411"/>
    <x v="1483"/>
    <x v="1122"/>
    <n v="340"/>
    <n v="340"/>
    <n v="327"/>
    <n v="13"/>
    <n v="14"/>
    <n v="326"/>
    <n v="241"/>
    <n v="85"/>
    <n v="0.16200000000000001"/>
    <n v="7.0000000000000001E-3"/>
    <n v="1.2999999999999999E-2"/>
    <n v="0.14299999999999999"/>
    <n v="0.156"/>
    <n v="0.16"/>
    <n v="0.91700000000000004"/>
    <n v="0.95899999999999996"/>
    <n v="0.92300000000000004"/>
    <n v="594.40599999999995"/>
    <s v="Scale-up"/>
    <n v="6.9930000000000003"/>
    <n v="0.97799999999999998"/>
    <n v="0.875"/>
    <n v="0.90800000000000003"/>
    <n v="0.95099999999999996"/>
    <d v="2025-06-16T22:55:49"/>
    <x v="3"/>
  </r>
  <r>
    <x v="981"/>
    <x v="1"/>
    <n v="52"/>
    <x v="1484"/>
    <x v="1192"/>
    <s v=" "/>
    <s v=" "/>
    <n v="3"/>
    <n v="2"/>
    <n v="1"/>
    <s v="N/A"/>
    <n v="3"/>
    <n v="0"/>
    <n v="5.5E-2"/>
    <n v="0.02"/>
    <s v="NaN"/>
    <n v="4.2000000000000003E-2"/>
    <n v="7.4999999999999997E-2"/>
    <n v="0.05"/>
    <s v="NaN"/>
    <s v="NaN"/>
    <s v="NaN"/>
    <s v="NaN"/>
    <s v="Scale-up"/>
    <n v="23.81"/>
    <n v="0.82399999999999995"/>
    <n v="1"/>
    <s v="NaN"/>
    <n v="0.999"/>
    <d v="2025-06-16T23:15:21"/>
    <x v="8"/>
  </r>
  <r>
    <x v="966"/>
    <x v="0"/>
    <n v="1120"/>
    <x v="1485"/>
    <x v="1165"/>
    <n v="392"/>
    <n v="392"/>
    <n v="102"/>
    <n v="290"/>
    <n v="29"/>
    <n v="363"/>
    <n v="331"/>
    <n v="32"/>
    <n v="0.10100000000000001"/>
    <n v="0.28000000000000003"/>
    <n v="3.1E-2"/>
    <n v="0.32100000000000001"/>
    <n v="0.35"/>
    <n v="0.34899999999999998"/>
    <n v="0.91700000000000004"/>
    <n v="0.26500000000000001"/>
    <n v="0.91900000000000004"/>
    <n v="99.688000000000002"/>
    <s v="Scale-up"/>
    <n v="3.1150000000000002"/>
    <n v="0.97399999999999998"/>
    <n v="0.998"/>
    <n v="0.82199999999999995"/>
    <n v="0.996"/>
    <d v="2025-06-16T23:07:34"/>
    <x v="8"/>
  </r>
  <r>
    <x v="982"/>
    <x v="1"/>
    <n v="59"/>
    <x v="1486"/>
    <x v="1193"/>
    <s v=" "/>
    <s v=" "/>
    <n v="1"/>
    <n v="7"/>
    <n v="1"/>
    <s v="N/A"/>
    <n v="1"/>
    <n v="7"/>
    <s v="NaN"/>
    <n v="0.09"/>
    <s v="NaN"/>
    <s v="NaN"/>
    <n v="0"/>
    <n v="9.8000000000000004E-2"/>
    <s v="NaN"/>
    <s v="NaN"/>
    <s v="NaN"/>
    <s v="NaN"/>
    <s v="Scale-up"/>
    <s v="NaN"/>
    <s v="NaN"/>
    <n v="0.96799999999999997"/>
    <s v="NaN"/>
    <s v="NaN"/>
    <d v="2025-06-16T23:15:38"/>
    <x v="8"/>
  </r>
  <r>
    <x v="983"/>
    <x v="0"/>
    <n v="3777"/>
    <x v="1487"/>
    <x v="1194"/>
    <n v="2037"/>
    <n v="2037"/>
    <n v="1193"/>
    <n v="844"/>
    <n v="248"/>
    <n v="1789"/>
    <n v="1551"/>
    <n v="238"/>
    <n v="0.438"/>
    <n v="0.38600000000000001"/>
    <n v="0.115"/>
    <n v="0.65"/>
    <n v="0.70899999999999996"/>
    <n v="0.7"/>
    <n v="0.91700000000000004"/>
    <n v="0.53200000000000003"/>
    <n v="0.86"/>
    <n v="366.154"/>
    <s v="Scale-up"/>
    <n v="1.538"/>
    <n v="0.95899999999999996"/>
    <n v="0.82599999999999996"/>
    <n v="0.83099999999999996"/>
    <n v="0.93899999999999995"/>
    <d v="2025-06-17T06:38:30"/>
    <x v="10"/>
  </r>
  <r>
    <x v="984"/>
    <x v="1"/>
    <n v="92"/>
    <x v="1488"/>
    <x v="1195"/>
    <s v=" "/>
    <s v=" "/>
    <n v="2"/>
    <n v="30"/>
    <n v="4"/>
    <s v="N/A"/>
    <n v="19"/>
    <n v="10"/>
    <n v="0.5"/>
    <n v="0.29199999999999998"/>
    <n v="3.5999999999999997E-2"/>
    <n v="0.23400000000000001"/>
    <n v="0.75600000000000001"/>
    <n v="0.29699999999999999"/>
    <n v="0.31"/>
    <n v="0.63100000000000001"/>
    <n v="0.95499999999999996"/>
    <n v="64.102999999999994"/>
    <s v="Scale-up"/>
    <n v="4.274"/>
    <n v="1"/>
    <n v="0.94199999999999995"/>
    <n v="0.72599999999999998"/>
    <n v="0.89800000000000002"/>
    <d v="2025-06-16T23:16:01"/>
    <x v="8"/>
  </r>
  <r>
    <x v="985"/>
    <x v="0"/>
    <n v="1365"/>
    <x v="1489"/>
    <x v="1196"/>
    <n v="741"/>
    <n v="741"/>
    <n v="219"/>
    <n v="522"/>
    <n v="58"/>
    <n v="683"/>
    <n v="586"/>
    <n v="97"/>
    <n v="0.16"/>
    <n v="0.49299999999999999"/>
    <n v="5.0999999999999997E-2"/>
    <n v="0.55200000000000005"/>
    <n v="0.60199999999999998"/>
    <n v="0.58299999999999996"/>
    <n v="0.91700000000000004"/>
    <n v="0.245"/>
    <n v="0.92200000000000004"/>
    <n v="175.72499999999999"/>
    <s v="Scale-up"/>
    <n v="1.8120000000000001"/>
    <n v="0.96699999999999997"/>
    <n v="0.99299999999999999"/>
    <n v="0.92900000000000005"/>
    <n v="0.97099999999999997"/>
    <d v="2025-06-17T01:38:22"/>
    <x v="2"/>
  </r>
  <r>
    <x v="97"/>
    <x v="1"/>
    <n v="94"/>
    <x v="1490"/>
    <x v="1197"/>
    <s v=" "/>
    <s v=" "/>
    <n v="1"/>
    <n v="4"/>
    <n v="1"/>
    <s v="N/A"/>
    <n v="1"/>
    <n v="4"/>
    <s v="NaN"/>
    <n v="2.9000000000000001E-2"/>
    <s v="NaN"/>
    <s v="NaN"/>
    <n v="0"/>
    <n v="3.6999999999999998E-2"/>
    <s v="NaN"/>
    <s v="NaN"/>
    <s v="NaN"/>
    <s v="NaN"/>
    <s v="Scale-up"/>
    <s v="NaN"/>
    <s v="NaN"/>
    <n v="0.97699999999999998"/>
    <s v="NaN"/>
    <s v="NaN"/>
    <d v="2025-06-16T23:16:18"/>
    <x v="8"/>
  </r>
  <r>
    <x v="718"/>
    <x v="0"/>
    <n v="2526"/>
    <x v="1491"/>
    <x v="834"/>
    <n v="1051"/>
    <n v="1051"/>
    <n v="562"/>
    <n v="489"/>
    <n v="68"/>
    <n v="983"/>
    <n v="886"/>
    <n v="97"/>
    <n v="0.26500000000000001"/>
    <n v="0.22700000000000001"/>
    <n v="2.9000000000000001E-2"/>
    <n v="0.42399999999999999"/>
    <n v="0.46300000000000002"/>
    <n v="0.45500000000000002"/>
    <n v="0.91600000000000004"/>
    <n v="0.53900000000000003"/>
    <n v="0.94099999999999995"/>
    <n v="228.774"/>
    <s v="Scale-up"/>
    <n v="2.3580000000000001"/>
    <n v="0.85"/>
    <n v="0.91700000000000004"/>
    <n v="0.91200000000000003"/>
    <n v="0.90600000000000003"/>
    <d v="2025-06-16T21:29:02"/>
    <x v="0"/>
  </r>
  <r>
    <x v="986"/>
    <x v="1"/>
    <n v="99"/>
    <x v="1492"/>
    <x v="1198"/>
    <s v=" "/>
    <s v=" "/>
    <n v="6"/>
    <n v="5"/>
    <n v="1"/>
    <s v="N/A"/>
    <n v="4"/>
    <n v="6"/>
    <n v="7.0000000000000007E-2"/>
    <n v="3.5000000000000003E-2"/>
    <s v="NaN"/>
    <n v="1.5"/>
    <s v="0.10500000000000001"/>
    <n v="9.7000000000000003E-2"/>
    <s v="NaN"/>
    <s v="NaN"/>
    <s v="NaN"/>
    <s v="NaN"/>
    <s v="Scale-up"/>
    <n v="0.66700000000000004"/>
    <n v="0.82"/>
    <n v="0.92200000000000004"/>
    <s v="NaN"/>
    <n v="0.9"/>
    <d v="2025-06-16T23:16:37"/>
    <x v="8"/>
  </r>
  <r>
    <x v="780"/>
    <x v="0"/>
    <n v="1570"/>
    <x v="1493"/>
    <x v="911"/>
    <n v="2991"/>
    <n v="2991"/>
    <n v="1104"/>
    <n v="1887"/>
    <n v="523"/>
    <n v="2468"/>
    <n v="2246"/>
    <n v="222"/>
    <n v="0.66200000000000003"/>
    <n v="1.1080000000000001"/>
    <n v="0.33900000000000002"/>
    <n v="1.3109999999999999"/>
    <n v="1.431"/>
    <n v="1.4079999999999999"/>
    <n v="0.91600000000000004"/>
    <n v="0.374"/>
    <n v="0.80800000000000005"/>
    <n v="169.33600000000001"/>
    <s v="Scale-up"/>
    <n v="0.76300000000000001"/>
    <n v="0.98299999999999998"/>
    <n v="0.93899999999999995"/>
    <n v="0.93600000000000005"/>
    <n v="0.97699999999999998"/>
    <d v="2025-06-16T21:50:19"/>
    <x v="3"/>
  </r>
  <r>
    <x v="550"/>
    <x v="1"/>
    <n v="43"/>
    <x v="1494"/>
    <x v="1199"/>
    <s v=" "/>
    <s v=" "/>
    <n v="28"/>
    <n v="5"/>
    <n v="1"/>
    <s v="N/A"/>
    <n v="23"/>
    <n v="9"/>
    <n v="0.64800000000000002"/>
    <n v="9.6000000000000002E-2"/>
    <n v="0"/>
    <n v="0.67200000000000004"/>
    <n v="0.74399999999999999"/>
    <n v="0.75"/>
    <n v="0.90300000000000002"/>
    <n v="0.871"/>
    <n v="1"/>
    <n v="22.321000000000002"/>
    <s v="Start-up"/>
    <n v="1.488"/>
    <n v="0.89100000000000001"/>
    <n v="0.79400000000000004"/>
    <n v="0"/>
    <n v="0.78900000000000003"/>
    <d v="2025-06-16T23:16:58"/>
    <x v="8"/>
  </r>
  <r>
    <x v="280"/>
    <x v="0"/>
    <n v="7519"/>
    <x v="1495"/>
    <x v="1200"/>
    <n v="3316"/>
    <n v="3316"/>
    <n v="809"/>
    <n v="2507"/>
    <n v="356"/>
    <n v="2960"/>
    <n v="2654"/>
    <n v="306"/>
    <n v="0.11700000000000001"/>
    <n v="0.32100000000000001"/>
    <n v="4.2999999999999997E-2"/>
    <n v="0.36199999999999999"/>
    <n v="0.39500000000000002"/>
    <n v="0.39900000000000002"/>
    <n v="0.91600000000000004"/>
    <n v="0.26700000000000002"/>
    <n v="0.90200000000000002"/>
    <n v="845.30399999999997"/>
    <s v="Scale-up"/>
    <n v="2.762"/>
    <n v="0.95499999999999996"/>
    <n v="0.93100000000000005"/>
    <n v="0.96699999999999997"/>
    <n v="0.93300000000000005"/>
    <d v="2025-06-17T03:02:43"/>
    <x v="2"/>
  </r>
  <r>
    <x v="987"/>
    <x v="1"/>
    <n v="76"/>
    <x v="1496"/>
    <x v="1201"/>
    <s v=" "/>
    <s v=" "/>
    <n v="1"/>
    <n v="3"/>
    <n v="1"/>
    <s v="N/A"/>
    <n v="1"/>
    <n v="1"/>
    <s v="NaN"/>
    <n v="2.1999999999999999E-2"/>
    <s v="NaN"/>
    <s v="NaN"/>
    <n v="0"/>
    <n v="2.1999999999999999E-2"/>
    <s v="NaN"/>
    <s v="NaN"/>
    <s v="NaN"/>
    <s v="NaN"/>
    <s v="Scale-up"/>
    <s v="NaN"/>
    <s v="NaN"/>
    <n v="0.75"/>
    <s v="NaN"/>
    <s v="NaN"/>
    <d v="2025-06-16T23:17:16"/>
    <x v="8"/>
  </r>
  <r>
    <x v="233"/>
    <x v="0"/>
    <n v="2606"/>
    <x v="1497"/>
    <x v="255"/>
    <n v="221"/>
    <n v="221"/>
    <n v="64"/>
    <n v="157"/>
    <n v="16"/>
    <n v="205"/>
    <n v="176"/>
    <n v="29"/>
    <n v="3.2000000000000001E-2"/>
    <n v="7.0000000000000007E-2"/>
    <n v="8.0000000000000002E-3"/>
    <n v="8.5999999999999993E-2"/>
    <n v="9.4E-2"/>
    <n v="9.1999999999999998E-2"/>
    <n v="0.91500000000000004"/>
    <n v="0.314"/>
    <n v="0.92200000000000004"/>
    <n v="337.209"/>
    <s v="Scale-up"/>
    <n v="11.628"/>
    <n v="0.77500000000000002"/>
    <n v="0.95199999999999996"/>
    <n v="0.93100000000000005"/>
    <n v="0.92400000000000004"/>
    <d v="2025-06-16T18:59:55"/>
    <x v="1"/>
  </r>
  <r>
    <x v="988"/>
    <x v="1"/>
    <n v="94"/>
    <x v="1498"/>
    <x v="1202"/>
    <s v=" "/>
    <s v=" "/>
    <n v="9"/>
    <n v="41"/>
    <n v="6"/>
    <s v="N/A"/>
    <n v="17"/>
    <n v="26"/>
    <n v="0.11600000000000001"/>
    <n v="0.377"/>
    <n v="7.6999999999999999E-2"/>
    <n v="0.19"/>
    <n v="0.41599999999999998"/>
    <n v="0.41299999999999998"/>
    <n v="0.45700000000000002"/>
    <n v="0.23499999999999999"/>
    <n v="0.84399999999999997"/>
    <n v="705.26300000000003"/>
    <s v="Scale-up"/>
    <n v="5.2629999999999999"/>
    <n v="0.97099999999999997"/>
    <n v="0.96899999999999997"/>
    <n v="0.89100000000000001"/>
    <n v="0.93400000000000005"/>
    <d v="2025-06-16T23:17:40"/>
    <x v="8"/>
  </r>
  <r>
    <x v="522"/>
    <x v="1"/>
    <n v="92"/>
    <x v="1499"/>
    <x v="1203"/>
    <s v=" "/>
    <s v=" "/>
    <n v="7"/>
    <n v="13"/>
    <n v="1"/>
    <s v="N/A"/>
    <n v="16"/>
    <n v="3"/>
    <n v="9.1999999999999998E-2"/>
    <n v="0.17699999999999999"/>
    <n v="0"/>
    <n v="0.24"/>
    <n v="0.26900000000000002"/>
    <n v="0.26600000000000001"/>
    <n v="0.89200000000000002"/>
    <n v="0.34200000000000003"/>
    <n v="1"/>
    <n v="54.167000000000002"/>
    <s v="Scale-up"/>
    <n v="4.1669999999999998"/>
    <n v="0.95899999999999996"/>
    <n v="0.89400000000000002"/>
    <n v="0"/>
    <n v="0.92900000000000005"/>
    <d v="2025-06-16T23:18:02"/>
    <x v="8"/>
  </r>
  <r>
    <x v="989"/>
    <x v="1"/>
    <n v="96"/>
    <x v="1500"/>
    <x v="1204"/>
    <s v=" "/>
    <s v=" "/>
    <n v="2"/>
    <n v="16"/>
    <n v="7"/>
    <s v="N/A"/>
    <n v="9"/>
    <n v="1"/>
    <n v="2.4E-2"/>
    <n v="0.17100000000000001"/>
    <n v="6.6000000000000003E-2"/>
    <n v="0.30099999999999999"/>
    <n v="0.129"/>
    <n v="0.11600000000000001"/>
    <n v="2.3330000000000002"/>
    <n v="0.123"/>
    <n v="0.66200000000000003"/>
    <n v="1511.6279999999999"/>
    <s v="Catch-up"/>
    <n v="3.3220000000000001"/>
    <n v="1"/>
    <n v="0.98599999999999999"/>
    <n v="0.81200000000000006"/>
    <n v="0.70299999999999996"/>
    <d v="2025-06-16T23:18:27"/>
    <x v="8"/>
  </r>
  <r>
    <x v="779"/>
    <x v="0"/>
    <n v="5408"/>
    <x v="1501"/>
    <x v="1205"/>
    <n v="3880"/>
    <n v="3880"/>
    <n v="1685"/>
    <n v="2195"/>
    <n v="908"/>
    <n v="2972"/>
    <n v="2831"/>
    <n v="141"/>
    <n v="0.378"/>
    <n v="0.53800000000000003"/>
    <n v="0.219"/>
    <n v="0.63800000000000001"/>
    <n v="0.69699999999999995"/>
    <n v="0.68400000000000005"/>
    <n v="0.91500000000000004"/>
    <n v="0.41299999999999998"/>
    <n v="0.76100000000000001"/>
    <n v="221.00299999999999"/>
    <s v="Scale-up"/>
    <n v="1.5669999999999999"/>
    <n v="0.97799999999999998"/>
    <n v="0.97799999999999998"/>
    <n v="0.97699999999999998"/>
    <n v="0.98099999999999998"/>
    <d v="2025-06-17T06:23:49"/>
    <x v="10"/>
  </r>
  <r>
    <x v="903"/>
    <x v="1"/>
    <n v="0"/>
    <x v="1502"/>
    <x v="1074"/>
    <s v=" "/>
    <s v=" "/>
    <n v="1"/>
    <n v="1"/>
    <n v="1"/>
    <s v="N/A"/>
    <n v="1"/>
    <n v="0"/>
    <s v="NaN"/>
    <s v="NaN"/>
    <s v="NaN"/>
    <s v="NaN"/>
    <n v="0"/>
    <s v="NaN"/>
    <s v="NaN"/>
    <s v="NaN"/>
    <s v="NaN"/>
    <s v="NaN"/>
    <s v="Scale-up"/>
    <s v="NaN"/>
    <s v="NaN"/>
    <s v="NaN"/>
    <s v="NaN"/>
    <s v="NaN"/>
    <d v="2025-06-16T23:18:45"/>
    <x v="8"/>
  </r>
  <r>
    <x v="990"/>
    <x v="0"/>
    <n v="243"/>
    <x v="1503"/>
    <x v="1206"/>
    <n v="142"/>
    <n v="142"/>
    <n v="136"/>
    <n v="6"/>
    <n v="4"/>
    <n v="138"/>
    <n v="121"/>
    <n v="17"/>
    <n v="0.49299999999999999"/>
    <n v="4.7E-2"/>
    <n v="0"/>
    <n v="0.49399999999999999"/>
    <n v="0.54"/>
    <n v="0.499"/>
    <n v="0.91500000000000004"/>
    <n v="0.91300000000000003"/>
    <n v="1"/>
    <n v="34.412999999999997"/>
    <s v="Scale-up"/>
    <n v="2.024"/>
    <n v="0.86399999999999999"/>
    <n v="0.81799999999999995"/>
    <n v="0"/>
    <n v="0.96499999999999997"/>
    <d v="2025-06-17T06:42:10"/>
    <x v="10"/>
  </r>
  <r>
    <x v="991"/>
    <x v="1"/>
    <n v="0"/>
    <x v="1504"/>
    <x v="1207"/>
    <s v=" "/>
    <s v=" "/>
    <n v="1"/>
    <n v="1"/>
    <n v="1"/>
    <s v="N/A"/>
    <n v="1"/>
    <n v="0"/>
    <s v="NaN"/>
    <s v="NaN"/>
    <n v="0"/>
    <s v="NaN"/>
    <n v="0"/>
    <s v="NaN"/>
    <s v="NaN"/>
    <s v="NaN"/>
    <s v="NaN"/>
    <s v="NaN"/>
    <s v="Scale-up"/>
    <s v="NaN"/>
    <s v="NaN"/>
    <s v="NaN"/>
    <n v="0"/>
    <s v="NaN"/>
    <d v="2025-06-16T23:19:02"/>
    <x v="8"/>
  </r>
  <r>
    <x v="390"/>
    <x v="0"/>
    <n v="3466"/>
    <x v="1505"/>
    <x v="1208"/>
    <n v="245"/>
    <n v="245"/>
    <n v="70"/>
    <n v="175"/>
    <n v="9"/>
    <n v="236"/>
    <n v="209"/>
    <n v="27"/>
    <n v="2.1000000000000001E-2"/>
    <n v="6.4000000000000001E-2"/>
    <n v="3.0000000000000001E-3"/>
    <n v="7.4999999999999997E-2"/>
    <n v="8.2000000000000003E-2"/>
    <n v="8.2000000000000003E-2"/>
    <n v="0.91500000000000004"/>
    <n v="0.247"/>
    <n v="0.96499999999999997"/>
    <n v="360"/>
    <s v="Scale-up"/>
    <n v="13.333"/>
    <n v="0.94399999999999995"/>
    <n v="0.95199999999999996"/>
    <n v="0.90700000000000003"/>
    <n v="0.96699999999999997"/>
    <d v="2025-06-17T03:27:47"/>
    <x v="2"/>
  </r>
  <r>
    <x v="476"/>
    <x v="1"/>
    <n v="96"/>
    <x v="1506"/>
    <x v="543"/>
    <s v=" "/>
    <s v=" "/>
    <n v="84"/>
    <n v="1"/>
    <n v="19"/>
    <s v="N/A"/>
    <n v="77"/>
    <n v="-11"/>
    <n v="1.08"/>
    <n v="0"/>
    <n v="0.27400000000000002"/>
    <n v="0.85899999999999999"/>
    <n v="0.80600000000000005"/>
    <n v="0.82"/>
    <n v="1.0660000000000001"/>
    <n v="1"/>
    <n v="0.746"/>
    <n v="121.071"/>
    <s v="Catch-up"/>
    <n v="1.1639999999999999"/>
    <n v="0.98099999999999998"/>
    <n v="0"/>
    <n v="0.90600000000000003"/>
    <n v="0.98"/>
    <d v="2025-06-17T01:09:45"/>
    <x v="16"/>
  </r>
  <r>
    <x v="457"/>
    <x v="0"/>
    <n v="4495"/>
    <x v="1507"/>
    <x v="1209"/>
    <n v="1079"/>
    <n v="1079"/>
    <n v="108"/>
    <n v="971"/>
    <n v="172"/>
    <n v="907"/>
    <n v="818"/>
    <n v="89"/>
    <n v="3.5999999999999997E-2"/>
    <n v="0.39700000000000002"/>
    <n v="5.7000000000000002E-2"/>
    <n v="0.34399999999999997"/>
    <n v="0.376"/>
    <n v="0.34499999999999997"/>
    <n v="0.91500000000000004"/>
    <n v="8.3000000000000004E-2"/>
    <n v="0.86799999999999999"/>
    <n v="258.721"/>
    <s v="Scale-up"/>
    <n v="2.907"/>
    <n v="0.442"/>
    <n v="0.53200000000000003"/>
    <n v="0.81299999999999994"/>
    <n v="0.59"/>
    <d v="2025-06-17T04:02:58"/>
    <x v="2"/>
  </r>
  <r>
    <x v="992"/>
    <x v="1"/>
    <n v="98"/>
    <x v="1508"/>
    <x v="1210"/>
    <s v=" "/>
    <s v=" "/>
    <n v="1278"/>
    <n v="115"/>
    <n v="1"/>
    <s v="N/A"/>
    <n v="1149"/>
    <n v="243"/>
    <n v="14.343"/>
    <n v="1.117"/>
    <n v="0"/>
    <n v="13.005000000000001"/>
    <n v="15.46"/>
    <n v="15.414"/>
    <n v="0.84099999999999997"/>
    <n v="0.92800000000000005"/>
    <n v="1"/>
    <n v="220.99199999999999"/>
    <s v="Scale-up"/>
    <n v="7.6999999999999999E-2"/>
    <n v="0.99399999999999999"/>
    <n v="0.97599999999999998"/>
    <n v="0"/>
    <n v="0.99299999999999999"/>
    <d v="2025-06-17T01:10:17"/>
    <x v="16"/>
  </r>
  <r>
    <x v="76"/>
    <x v="0"/>
    <n v="1829"/>
    <x v="1509"/>
    <x v="80"/>
    <n v="101"/>
    <n v="101"/>
    <n v="4"/>
    <n v="97"/>
    <n v="6"/>
    <n v="95"/>
    <n v="56"/>
    <n v="39"/>
    <n v="2E-3"/>
    <n v="5.1999999999999998E-2"/>
    <n v="8.0000000000000002E-3"/>
    <n v="4.2000000000000003E-2"/>
    <n v="4.5999999999999999E-2"/>
    <n v="5.1999999999999998E-2"/>
    <n v="0.91300000000000003"/>
    <n v="3.6999999999999998E-2"/>
    <n v="0.85199999999999998"/>
    <n v="928.57100000000003"/>
    <s v="Scale-up"/>
    <n v="23.81"/>
    <n v="0.84299999999999997"/>
    <n v="0.84599999999999997"/>
    <n v="0.84399999999999997"/>
    <n v="0.93200000000000005"/>
    <d v="2025-06-16T18:24:43"/>
    <x v="1"/>
  </r>
  <r>
    <x v="916"/>
    <x v="1"/>
    <n v="96"/>
    <x v="1510"/>
    <x v="1094"/>
    <s v=" "/>
    <s v=" "/>
    <n v="53"/>
    <n v="1"/>
    <n v="43"/>
    <s v="N/A"/>
    <n v="41"/>
    <n v="-32"/>
    <n v="0.61299999999999999"/>
    <n v="0"/>
    <n v="1.714"/>
    <n v="0.50600000000000001"/>
    <n v="-1.101"/>
    <n v="-0.17100000000000001"/>
    <n v="-0.46"/>
    <n v="1"/>
    <n v="-1.796"/>
    <n v="507.90499999999997"/>
    <s v="Scale-up"/>
    <n v="1.976"/>
    <n v="0.98199999999999998"/>
    <n v="0"/>
    <n v="0.78800000000000003"/>
    <n v="0.93200000000000005"/>
    <d v="2025-06-17T01:10:40"/>
    <x v="16"/>
  </r>
  <r>
    <x v="746"/>
    <x v="0"/>
    <n v="3408"/>
    <x v="1511"/>
    <x v="867"/>
    <n v="1179"/>
    <n v="1179"/>
    <n v="336"/>
    <n v="843"/>
    <n v="185"/>
    <n v="994"/>
    <n v="946"/>
    <n v="48"/>
    <n v="9.5000000000000001E-2"/>
    <n v="0.248"/>
    <n v="5.5E-2"/>
    <n v="0.26300000000000001"/>
    <n v="0.28799999999999998"/>
    <n v="0.27900000000000003"/>
    <n v="0.91300000000000003"/>
    <n v="0.27700000000000002"/>
    <n v="0.84"/>
    <n v="182.51"/>
    <s v="Scale-up"/>
    <n v="3.802"/>
    <n v="0.91100000000000003"/>
    <n v="0.98799999999999999"/>
    <n v="0.94699999999999995"/>
    <n v="0.97"/>
    <d v="2025-06-16T21:36:39"/>
    <x v="0"/>
  </r>
  <r>
    <x v="993"/>
    <x v="1"/>
    <n v="99"/>
    <x v="1512"/>
    <x v="1211"/>
    <s v=" "/>
    <s v=" "/>
    <n v="1"/>
    <n v="4"/>
    <n v="1"/>
    <s v="N/A"/>
    <n v="1"/>
    <n v="3"/>
    <s v="NaN"/>
    <n v="0.02"/>
    <s v="NaN"/>
    <s v="NaN"/>
    <n v="0"/>
    <n v="0.03"/>
    <s v="NaN"/>
    <s v="NaN"/>
    <s v="NaN"/>
    <s v="NaN"/>
    <s v="Scale-up"/>
    <s v="NaN"/>
    <s v="NaN"/>
    <n v="0.8"/>
    <s v="NaN"/>
    <s v="NaN"/>
    <d v="2025-06-17T01:10:59"/>
    <x v="16"/>
  </r>
  <r>
    <x v="951"/>
    <x v="1"/>
    <n v="88"/>
    <x v="1513"/>
    <x v="1212"/>
    <s v=" "/>
    <s v=" "/>
    <n v="1"/>
    <n v="1"/>
    <n v="1"/>
    <s v="N/A"/>
    <n v="2"/>
    <n v="0"/>
    <s v="NaN"/>
    <s v="NaN"/>
    <s v="NaN"/>
    <n v="1.0999999999999999E-2"/>
    <n v="0"/>
    <s v="NaN"/>
    <s v="NaN"/>
    <s v="NaN"/>
    <s v="NaN"/>
    <s v="NaN"/>
    <s v="Scale-up"/>
    <n v="90.909000000000006"/>
    <s v="NaN"/>
    <s v="NaN"/>
    <s v="NaN"/>
    <n v="1"/>
    <d v="2025-06-17T01:11:20"/>
    <x v="16"/>
  </r>
  <r>
    <x v="951"/>
    <x v="1"/>
    <n v="0"/>
    <x v="1514"/>
    <x v="1213"/>
    <s v=" "/>
    <s v=" "/>
    <n v="1"/>
    <n v="1"/>
    <n v="1"/>
    <s v="N/A"/>
    <n v="1"/>
    <n v="0"/>
    <s v="NaN"/>
    <s v="NaN"/>
    <s v="NaN"/>
    <s v="NaN"/>
    <n v="0"/>
    <s v="NaN"/>
    <s v="NaN"/>
    <s v="NaN"/>
    <s v="NaN"/>
    <s v="NaN"/>
    <s v="Scale-up"/>
    <s v="NaN"/>
    <s v="NaN"/>
    <s v="NaN"/>
    <s v="NaN"/>
    <s v="NaN"/>
    <d v="2025-06-17T00:51:42"/>
    <x v="5"/>
  </r>
  <r>
    <x v="550"/>
    <x v="1"/>
    <n v="92"/>
    <x v="1515"/>
    <x v="1173"/>
    <s v=" "/>
    <s v=" "/>
    <n v="2"/>
    <n v="13"/>
    <n v="5"/>
    <s v="N/A"/>
    <n v="8"/>
    <n v="1"/>
    <n v="1.2999999999999999E-2"/>
    <n v="0.14299999999999999"/>
    <n v="6.3E-2"/>
    <n v="7.2999999999999995E-2"/>
    <n v="9.2999999999999999E-2"/>
    <n v="0.09"/>
    <n v="0.78500000000000003"/>
    <n v="8.3000000000000004E-2"/>
    <n v="0.59599999999999997"/>
    <n v="369.863"/>
    <s v="Scale-up"/>
    <n v="13.699"/>
    <n v="1"/>
    <n v="0.95799999999999996"/>
    <n v="0.96599999999999997"/>
    <n v="0.90200000000000002"/>
    <d v="2025-06-17T00:52:07"/>
    <x v="5"/>
  </r>
  <r>
    <x v="682"/>
    <x v="1"/>
    <n v="99"/>
    <x v="1516"/>
    <x v="943"/>
    <s v=" "/>
    <s v=" "/>
    <n v="12"/>
    <n v="177"/>
    <n v="32"/>
    <s v="N/A"/>
    <n v="106"/>
    <n v="52"/>
    <n v="0.13600000000000001"/>
    <n v="1.8120000000000001"/>
    <n v="0.33200000000000002"/>
    <n v="1.052"/>
    <s v="1.6159999999999999"/>
    <n v="1.6080000000000001"/>
    <n v="0.65100000000000002"/>
    <n v="7.0000000000000007E-2"/>
    <n v="0.83"/>
    <n v="832.7"/>
    <s v="Scale-up"/>
    <n v="0.95099999999999996"/>
    <n v="0.90500000000000003"/>
    <n v="0.99"/>
    <n v="0.97899999999999998"/>
    <n v="0.99299999999999999"/>
    <d v="2025-06-17T00:52:36"/>
    <x v="5"/>
  </r>
  <r>
    <x v="807"/>
    <x v="0"/>
    <n v="4648"/>
    <x v="1517"/>
    <x v="1214"/>
    <n v="269"/>
    <n v="269"/>
    <n v="176"/>
    <n v="93"/>
    <n v="71"/>
    <n v="198"/>
    <n v="192"/>
    <n v="6"/>
    <n v="4.1000000000000002E-2"/>
    <n v="2.1000000000000001E-2"/>
    <n v="1.6E-2"/>
    <n v="4.2000000000000003E-2"/>
    <n v="4.5999999999999999E-2"/>
    <n v="4.5999999999999999E-2"/>
    <n v="0.91300000000000003"/>
    <n v="0.66100000000000003"/>
    <n v="0.74199999999999999"/>
    <n v="142.857"/>
    <s v="Scale-up"/>
    <n v="23.81"/>
    <n v="0.89600000000000002"/>
    <n v="0.84399999999999997"/>
    <n v="0.84"/>
    <n v="0.90700000000000003"/>
    <d v="2025-06-17T05:38:59"/>
    <x v="10"/>
  </r>
  <r>
    <x v="207"/>
    <x v="1"/>
    <n v="94"/>
    <x v="1518"/>
    <x v="1215"/>
    <s v=" "/>
    <s v=" "/>
    <n v="2"/>
    <n v="16"/>
    <n v="4"/>
    <s v="N/A"/>
    <n v="6"/>
    <n v="9"/>
    <n v="3.6999999999999998E-2"/>
    <n v="0.17199999999999999"/>
    <n v="3.4000000000000002E-2"/>
    <n v="5.2999999999999999E-2"/>
    <n v="0.17499999999999999"/>
    <n v="0.153"/>
    <n v="0.30299999999999999"/>
    <n v="0.17699999999999999"/>
    <n v="0.83699999999999997"/>
    <n v="46584.906000000003"/>
    <s v="Scale-up"/>
    <n v="18.867999999999999"/>
    <n v="1"/>
    <n v="0.94699999999999995"/>
    <n v="0.67400000000000004"/>
    <n v="0.96299999999999997"/>
    <d v="2025-06-17T00:53:04"/>
    <x v="5"/>
  </r>
  <r>
    <x v="776"/>
    <x v="0"/>
    <n v="5192"/>
    <x v="1519"/>
    <x v="1216"/>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n v="0.97799999999999998"/>
    <n v="0.91600000000000004"/>
    <n v="0.97799999999999998"/>
    <d v="2025-06-17T06:08:42"/>
    <x v="10"/>
  </r>
  <r>
    <x v="993"/>
    <x v="1"/>
    <n v="54"/>
    <x v="1520"/>
    <x v="1217"/>
    <s v=" "/>
    <s v=" "/>
    <n v="1"/>
    <n v="3"/>
    <n v="1"/>
    <s v="N/A"/>
    <n v="1"/>
    <n v="1"/>
    <s v="NaN"/>
    <n v="0.03"/>
    <s v="NaN"/>
    <s v="NaN"/>
    <n v="0"/>
    <n v="0.03"/>
    <s v="NaN"/>
    <s v="NaN"/>
    <s v="NaN"/>
    <s v="NaN"/>
    <s v="Scale-up"/>
    <s v="NaN"/>
    <s v="NaN"/>
    <n v="0.75"/>
    <s v="NaN"/>
    <s v="NaN"/>
    <d v="2025-06-17T00:53:24"/>
    <x v="5"/>
  </r>
  <r>
    <x v="84"/>
    <x v="0"/>
    <n v="6322"/>
    <x v="1521"/>
    <x v="1218"/>
    <n v="1477"/>
    <n v="1477"/>
    <n v="370"/>
    <n v="1107"/>
    <n v="99"/>
    <n v="1378"/>
    <n v="1129"/>
    <n v="249"/>
    <n v="0.112"/>
    <n v="0.317"/>
    <n v="2.5000000000000001E-2"/>
    <n v="0.36899999999999999"/>
    <n v="0.40400000000000003"/>
    <n v="0.39600000000000002"/>
    <n v="0.91300000000000003"/>
    <n v="0.26100000000000001"/>
    <n v="0.94199999999999995"/>
    <n v="674.79700000000003"/>
    <s v="Scale-up"/>
    <n v="2.71"/>
    <n v="0.96899999999999997"/>
    <n v="0.94699999999999995"/>
    <n v="0.94399999999999995"/>
    <n v="0.97899999999999998"/>
    <d v="2025-06-17T02:09:58"/>
    <x v="2"/>
  </r>
  <r>
    <x v="994"/>
    <x v="1"/>
    <n v="88"/>
    <x v="1522"/>
    <x v="1219"/>
    <s v=" "/>
    <s v=" "/>
    <n v="1"/>
    <n v="4"/>
    <n v="1"/>
    <s v="N/A"/>
    <n v="1"/>
    <n v="3"/>
    <s v="NaN"/>
    <n v="3.4000000000000002E-2"/>
    <s v="NaN"/>
    <s v="NaN"/>
    <n v="0"/>
    <n v="3.4000000000000002E-2"/>
    <s v="NaN"/>
    <s v="NaN"/>
    <s v="NaN"/>
    <s v="NaN"/>
    <s v="Scale-up"/>
    <s v="NaN"/>
    <s v="NaN"/>
    <n v="0.9"/>
    <s v="NaN"/>
    <s v="NaN"/>
    <d v="2025-06-17T00:53:42"/>
    <x v="5"/>
  </r>
  <r>
    <x v="995"/>
    <x v="0"/>
    <n v="2097"/>
    <x v="1523"/>
    <x v="1220"/>
    <n v="528"/>
    <n v="528"/>
    <n v="249"/>
    <n v="279"/>
    <n v="27"/>
    <n v="501"/>
    <n v="469"/>
    <n v="32"/>
    <n v="0.10199999999999999"/>
    <n v="0.11700000000000001"/>
    <n v="1.0999999999999999E-2"/>
    <n v="0.19"/>
    <n v="0.20799999999999999"/>
    <n v="0.20699999999999999"/>
    <n v="0.91300000000000003"/>
    <n v="0.46600000000000003"/>
    <n v="0.95"/>
    <n v="168.42099999999999"/>
    <s v="Scale-up"/>
    <n v="5.2629999999999999"/>
    <n v="0.79200000000000004"/>
    <n v="0.80500000000000005"/>
    <n v="0.84699999999999998"/>
    <n v="0.78200000000000003"/>
    <d v="2025-06-17T02:31:23"/>
    <x v="2"/>
  </r>
  <r>
    <x v="996"/>
    <x v="1"/>
    <n v="84"/>
    <x v="1524"/>
    <x v="1221"/>
    <s v=" "/>
    <s v=" "/>
    <n v="2"/>
    <n v="8"/>
    <n v="1"/>
    <s v="N/A"/>
    <n v="12"/>
    <n v="-3"/>
    <n v="2.3E-2"/>
    <n v="9.2999999999999999E-2"/>
    <s v="NaN"/>
    <n v="0.13"/>
    <s v="0.11599999999999999"/>
    <n v="0.105"/>
    <s v="NaN"/>
    <s v="NaN"/>
    <s v="NaN"/>
    <s v="NaN"/>
    <s v="Scale-up"/>
    <n v="7.6920000000000002"/>
    <n v="1"/>
    <n v="0.91200000000000003"/>
    <s v="NaN"/>
    <n v="0.59899999999999998"/>
    <d v="2025-06-17T00:54:02"/>
    <x v="5"/>
  </r>
  <r>
    <x v="672"/>
    <x v="0"/>
    <n v="5983"/>
    <x v="1525"/>
    <x v="1222"/>
    <n v="396"/>
    <n v="396"/>
    <n v="68"/>
    <n v="328"/>
    <n v="121"/>
    <n v="275"/>
    <n v="245"/>
    <n v="30"/>
    <n v="1.0999999999999999E-2"/>
    <n v="5.8999999999999997E-2"/>
    <n v="2.4E-2"/>
    <n v="4.2000000000000003E-2"/>
    <n v="4.5999999999999999E-2"/>
    <n v="4.7E-2"/>
    <n v="0.91300000000000003"/>
    <n v="0.157"/>
    <n v="0.65700000000000003"/>
    <n v="714.28599999999994"/>
    <s v="Scale-up"/>
    <n v="23.81"/>
    <n v="0.95399999999999996"/>
    <n v="0.98"/>
    <n v="0.95"/>
    <n v="0.97"/>
    <d v="2025-06-17T02:41:09"/>
    <x v="2"/>
  </r>
  <r>
    <x v="61"/>
    <x v="1"/>
    <n v="0"/>
    <x v="1526"/>
    <x v="65"/>
    <s v=" "/>
    <s v=" "/>
    <n v="1"/>
    <n v="1"/>
    <n v="1"/>
    <s v="N/A"/>
    <n v="1"/>
    <n v="0"/>
    <s v="NaN"/>
    <s v="NaN"/>
    <s v="NaN"/>
    <s v="NaN"/>
    <n v="0"/>
    <s v="NaN"/>
    <s v="NaN"/>
    <s v="NaN"/>
    <s v="NaN"/>
    <s v="NaN"/>
    <s v="Catch-up"/>
    <s v="NaN"/>
    <s v="NaN"/>
    <s v="NaN"/>
    <s v="NaN"/>
    <s v="NaN"/>
    <d v="2025-06-17T00:54:25"/>
    <x v="5"/>
  </r>
  <r>
    <x v="905"/>
    <x v="0"/>
    <n v="3625"/>
    <x v="1527"/>
    <x v="1077"/>
    <n v="708"/>
    <n v="708"/>
    <n v="347"/>
    <n v="361"/>
    <n v="60"/>
    <n v="648"/>
    <n v="537"/>
    <n v="111"/>
    <n v="0.16400000000000001"/>
    <n v="0.16700000000000001"/>
    <n v="3.5999999999999997E-2"/>
    <n v="0.26900000000000002"/>
    <n v="0.29499999999999998"/>
    <n v="0.29699999999999999"/>
    <n v="0.91200000000000003"/>
    <n v="0.495"/>
    <n v="0.89100000000000001"/>
    <n v="412.63900000000001"/>
    <s v="Scale-up"/>
    <n v="3.7170000000000001"/>
    <n v="0.97499999999999998"/>
    <n v="0.96199999999999997"/>
    <n v="0.97899999999999998"/>
    <n v="0.95399999999999996"/>
    <d v="2025-06-16T22:40:52"/>
    <x v="3"/>
  </r>
  <r>
    <x v="194"/>
    <x v="1"/>
    <n v="97"/>
    <x v="1528"/>
    <x v="1223"/>
    <s v=" "/>
    <s v=" "/>
    <n v="3"/>
    <n v="4"/>
    <n v="1"/>
    <s v="N/A"/>
    <n v="8"/>
    <n v="0"/>
    <n v="4.1000000000000002E-2"/>
    <n v="5.8000000000000003E-2"/>
    <s v="NaN"/>
    <n v="0.1"/>
    <n v="9.9000000000000005E-2"/>
    <n v="6.7000000000000004E-2"/>
    <s v="NaN"/>
    <s v="NaN"/>
    <s v="NaN"/>
    <s v="NaN"/>
    <s v="Scale-up"/>
    <n v="10"/>
    <n v="0.82399999999999995"/>
    <n v="0.98599999999999999"/>
    <s v="NaN"/>
    <n v="0.86"/>
    <d v="2025-06-17T00:54:44"/>
    <x v="5"/>
  </r>
  <r>
    <x v="372"/>
    <x v="0"/>
    <n v="1752"/>
    <x v="1529"/>
    <x v="1224"/>
    <n v="317"/>
    <n v="317"/>
    <n v="139"/>
    <n v="178"/>
    <n v="51"/>
    <n v="266"/>
    <n v="259"/>
    <n v="7"/>
    <n v="0.16300000000000001"/>
    <n v="0.15"/>
    <n v="2.8000000000000001E-2"/>
    <n v="0.26"/>
    <n v="0.28499999999999998"/>
    <n v="0.20100000000000001"/>
    <n v="0.91200000000000003"/>
    <n v="0.52100000000000002"/>
    <n v="0.91100000000000003"/>
    <n v="26.922999999999998"/>
    <s v="Start-up"/>
    <n v="3.8460000000000001"/>
    <n v="0.90800000000000003"/>
    <n v="0.85799999999999998"/>
    <n v="0.91800000000000004"/>
    <n v="0.78900000000000003"/>
    <d v="2025-06-17T03:29:20"/>
    <x v="2"/>
  </r>
  <r>
    <x v="169"/>
    <x v="1"/>
    <n v="99"/>
    <x v="1530"/>
    <x v="1225"/>
    <s v=" "/>
    <s v=" "/>
    <n v="2"/>
    <n v="2"/>
    <n v="4"/>
    <s v="N/A"/>
    <n v="14"/>
    <n v="-15"/>
    <n v="0.5"/>
    <n v="4.2999999999999997E-2"/>
    <n v="4.2999999999999997E-2"/>
    <n v="0.152"/>
    <n v="0.5"/>
    <n v="-2.3E-2"/>
    <n v="0.30399999999999999"/>
    <n v="0.92100000000000004"/>
    <n v="0.92100000000000004"/>
    <n v="164.47399999999999"/>
    <s v="Scale-up"/>
    <n v="6.5789999999999997"/>
    <n v="1"/>
    <n v="1"/>
    <n v="0.89900000000000002"/>
    <n v="0.83799999999999997"/>
    <d v="2025-06-17T00:55:08"/>
    <x v="5"/>
  </r>
  <r>
    <x v="327"/>
    <x v="0"/>
    <n v="1422"/>
    <x v="1531"/>
    <x v="366"/>
    <n v="152"/>
    <n v="152"/>
    <n v="33"/>
    <n v="119"/>
    <n v="26"/>
    <n v="126"/>
    <n v="79"/>
    <n v="47"/>
    <n v="3.1E-2"/>
    <n v="0.114"/>
    <n v="2.1999999999999999E-2"/>
    <n v="0.112"/>
    <n v="0.123"/>
    <n v="0.106"/>
    <n v="0.91100000000000003"/>
    <n v="0.214"/>
    <n v="0.84799999999999998"/>
    <n v="419.64299999999997"/>
    <s v="Scale-up"/>
    <n v="8.9290000000000003"/>
    <n v="0.79500000000000004"/>
    <n v="0.872"/>
    <n v="0.85099999999999998"/>
    <n v="0.91400000000000003"/>
    <d v="2025-06-16T19:23:38"/>
    <x v="1"/>
  </r>
  <r>
    <x v="997"/>
    <x v="1"/>
    <n v="51"/>
    <x v="1532"/>
    <x v="1226"/>
    <s v=" "/>
    <s v=" "/>
    <n v="1"/>
    <n v="2"/>
    <n v="1"/>
    <s v="N/A"/>
    <n v="3"/>
    <n v="-1"/>
    <s v="NaN"/>
    <n v="5.2999999999999999E-2"/>
    <s v="NaN"/>
    <n v="9.5000000000000001E-2"/>
    <n v="0"/>
    <n v="3.9E-2"/>
    <s v="NaN"/>
    <s v="NaN"/>
    <s v="NaN"/>
    <s v="NaN"/>
    <s v="Scale-up"/>
    <n v="10.526"/>
    <s v="NaN"/>
    <n v="1"/>
    <s v="NaN"/>
    <n v="0.999"/>
    <d v="2025-06-17T00:55:30"/>
    <x v="5"/>
  </r>
  <r>
    <x v="711"/>
    <x v="0"/>
    <n v="3672"/>
    <x v="1533"/>
    <x v="827"/>
    <n v="5673"/>
    <n v="5673"/>
    <n v="513"/>
    <n v="5160"/>
    <n v="1171"/>
    <n v="4502"/>
    <n v="3822"/>
    <n v="680"/>
    <n v="0.151"/>
    <n v="1.506"/>
    <n v="0.373"/>
    <n v="1.17"/>
    <n v="1.284"/>
    <n v="1.302"/>
    <n v="0.91100000000000003"/>
    <n v="9.0999999999999998E-2"/>
    <n v="0.77500000000000002"/>
    <n v="581.197"/>
    <s v="Scale-up"/>
    <n v="0.85499999999999998"/>
    <n v="0.996"/>
    <n v="0.995"/>
    <n v="0.98099999999999998"/>
    <n v="0.99399999999999999"/>
    <d v="2025-06-16T21:27:32"/>
    <x v="0"/>
  </r>
  <r>
    <x v="998"/>
    <x v="1"/>
    <n v="1"/>
    <x v="1534"/>
    <x v="1227"/>
    <s v=" "/>
    <s v=" "/>
    <n v="1"/>
    <n v="1"/>
    <n v="324"/>
    <s v="N/A"/>
    <n v="1"/>
    <n v="-324"/>
    <n v="0"/>
    <s v="NaN"/>
    <n v="81"/>
    <s v="NaN"/>
    <n v="-81"/>
    <n v="-81"/>
    <s v="NaN"/>
    <s v="NaN"/>
    <s v="NaN"/>
    <s v="NaN"/>
    <s v="Start-up"/>
    <s v="NaN"/>
    <n v="0"/>
    <s v="NaN"/>
    <n v="2.8000000000000001E-2"/>
    <s v="NaN"/>
    <d v="2025-06-17T00:55:49"/>
    <x v="5"/>
  </r>
  <r>
    <x v="999"/>
    <x v="0"/>
    <n v="3458"/>
    <x v="1535"/>
    <x v="1228"/>
    <n v="380"/>
    <n v="380"/>
    <n v="131"/>
    <n v="249"/>
    <n v="45"/>
    <n v="335"/>
    <n v="258"/>
    <n v="77"/>
    <n v="8.1000000000000003E-2"/>
    <n v="9.7000000000000003E-2"/>
    <n v="2.1000000000000001E-2"/>
    <n v="0.14299999999999999"/>
    <n v="0.157"/>
    <n v="0.125"/>
    <n v="0.91100000000000003"/>
    <n v="0.45500000000000002"/>
    <n v="0.88200000000000001"/>
    <n v="538.46199999999999"/>
    <s v="Scale-up"/>
    <n v="6.9930000000000003"/>
    <n v="0.46899999999999997"/>
    <n v="0.86399999999999999"/>
    <n v="0.83099999999999996"/>
    <n v="0.67400000000000004"/>
    <d v="2025-06-17T07:01:36"/>
    <x v="4"/>
  </r>
  <r>
    <x v="1000"/>
    <x v="1"/>
    <n v="97"/>
    <x v="1536"/>
    <x v="1229"/>
    <s v=" "/>
    <s v=" "/>
    <n v="1"/>
    <n v="39"/>
    <n v="2"/>
    <s v="N/A"/>
    <n v="18"/>
    <n v="18"/>
    <n v="0"/>
    <n v="0.35099999999999998"/>
    <n v="0.5"/>
    <n v="0.13300000000000001"/>
    <n v="-0.14899999999999999"/>
    <n v="0.33"/>
    <n v="-0.89300000000000002"/>
    <n v="0"/>
    <n v="-0.42499999999999999"/>
    <n v="7413.5339999999997"/>
    <s v="Scale-up"/>
    <n v="7.5190000000000001"/>
    <n v="0"/>
    <n v="0.98199999999999998"/>
    <n v="1"/>
    <n v="0.88"/>
    <d v="2025-06-17T00:56:14"/>
    <x v="5"/>
  </r>
  <r>
    <x v="406"/>
    <x v="0"/>
    <n v="1853"/>
    <x v="1537"/>
    <x v="457"/>
    <n v="155"/>
    <n v="155"/>
    <n v="69"/>
    <n v="86"/>
    <n v="11"/>
    <n v="144"/>
    <n v="131"/>
    <n v="14"/>
    <n v="3.9E-2"/>
    <n v="5.8000000000000003E-2"/>
    <n v="8.0000000000000002E-3"/>
    <n v="8.1000000000000003E-2"/>
    <n v="8.8999999999999996E-2"/>
    <n v="8.6999999999999994E-2"/>
    <n v="0.91"/>
    <n v="0.40200000000000002"/>
    <n v="0.91800000000000004"/>
    <n v="172.84"/>
    <s v="Scale-up"/>
    <n v="12.346"/>
    <n v="0.77500000000000002"/>
    <n v="0.90800000000000003"/>
    <n v="0.92500000000000004"/>
    <n v="0.89"/>
    <d v="2025-06-16T19:45:55"/>
    <x v="1"/>
  </r>
  <r>
    <x v="1001"/>
    <x v="1"/>
    <n v="99"/>
    <x v="1538"/>
    <x v="1230"/>
    <s v=" "/>
    <s v=" "/>
    <n v="1"/>
    <n v="13"/>
    <n v="4"/>
    <s v="N/A"/>
    <n v="4"/>
    <n v="6"/>
    <n v="0"/>
    <n v="0.13200000000000001"/>
    <n v="5.0999999999999997E-2"/>
    <n v="3.6999999999999998E-2"/>
    <n v="8.1000000000000003E-2"/>
    <n v="8.6999999999999994E-2"/>
    <n v="0.45700000000000002"/>
    <n v="0"/>
    <n v="0.61399999999999999"/>
    <n v="24864.865000000002"/>
    <s v="Scale-up"/>
    <n v="27.027000000000001"/>
    <n v="0"/>
    <n v="0.97899999999999998"/>
    <n v="0.83899999999999997"/>
    <n v="0.83699999999999997"/>
    <d v="2025-06-17T00:56:40"/>
    <x v="5"/>
  </r>
  <r>
    <x v="932"/>
    <x v="0"/>
    <n v="1633"/>
    <x v="1539"/>
    <x v="1131"/>
    <n v="258"/>
    <n v="258"/>
    <n v="112"/>
    <n v="146"/>
    <n v="14"/>
    <n v="244"/>
    <n v="223"/>
    <n v="21"/>
    <n v="6.3E-2"/>
    <n v="0.09"/>
    <n v="8.9999999999999993E-3"/>
    <n v="0.13100000000000001"/>
    <n v="0.14399999999999999"/>
    <n v="0.14199999999999999"/>
    <n v="0.91"/>
    <n v="0.41199999999999998"/>
    <n v="0.94099999999999995"/>
    <n v="160.30500000000001"/>
    <s v="Scale-up"/>
    <n v="7.6340000000000003"/>
    <n v="0.96299999999999997"/>
    <n v="0.94099999999999995"/>
    <n v="0.95699999999999996"/>
    <n v="0.93300000000000005"/>
    <d v="2025-06-16T22:57:26"/>
    <x v="3"/>
  </r>
  <r>
    <x v="1002"/>
    <x v="1"/>
    <n v="99"/>
    <x v="1540"/>
    <x v="1231"/>
    <s v=" "/>
    <s v=" "/>
    <n v="1"/>
    <n v="378"/>
    <n v="22"/>
    <s v="N/A"/>
    <n v="61"/>
    <n v="294"/>
    <n v="0"/>
    <n v="3.7480000000000002"/>
    <n v="0.221"/>
    <n v="0.81499999999999995"/>
    <n v="3.5270000000000001"/>
    <n v="3.5409999999999999"/>
    <n v="0.23100000000000001"/>
    <n v="0"/>
    <n v="0.94099999999999995"/>
    <n v="10985.276"/>
    <s v="Scale-up"/>
    <n v="1.2270000000000001"/>
    <n v="0"/>
    <n v="0.998"/>
    <n v="0.91200000000000003"/>
    <n v="0.93700000000000006"/>
    <d v="2025-06-17T00:57:27"/>
    <x v="5"/>
  </r>
  <r>
    <x v="1003"/>
    <x v="0"/>
    <n v="1995"/>
    <x v="1541"/>
    <x v="1232"/>
    <n v="2447"/>
    <n v="2447"/>
    <n v="1392"/>
    <n v="1055"/>
    <n v="702"/>
    <n v="1745"/>
    <n v="1745"/>
    <n v="0"/>
    <n v="0.879"/>
    <n v="0.76500000000000001"/>
    <n v="0.40300000000000002"/>
    <n v="1.129"/>
    <n v="1.2410000000000001"/>
    <n v="1.1180000000000001"/>
    <n v="0.91"/>
    <n v="0.53500000000000003"/>
    <n v="0.755"/>
    <n v="0"/>
    <s v="Start-up"/>
    <n v="0.88600000000000001"/>
    <n v="0.97399999999999998"/>
    <n v="0.94799999999999995"/>
    <n v="0.97"/>
    <n v="0.96199999999999997"/>
    <d v="2025-06-17T05:46:46"/>
    <x v="10"/>
  </r>
  <r>
    <x v="1004"/>
    <x v="1"/>
    <n v="99"/>
    <x v="1542"/>
    <x v="1233"/>
    <s v=" "/>
    <s v=" "/>
    <n v="1"/>
    <n v="302"/>
    <n v="74"/>
    <s v="N/A"/>
    <n v="76"/>
    <n v="153"/>
    <n v="0"/>
    <n v="2.8159999999999998"/>
    <n v="0.69399999999999995"/>
    <n v="0.72399999999999998"/>
    <n v="2.1219999999999999"/>
    <n v="2.1360000000000001"/>
    <n v="0.34100000000000003"/>
    <n v="0"/>
    <n v="0.754"/>
    <n v="5470.9939999999997"/>
    <s v="Scale-up"/>
    <n v="1.381"/>
    <n v="0"/>
    <n v="0.995"/>
    <n v="0.99399999999999999"/>
    <n v="0.98799999999999999"/>
    <d v="2025-06-17T00:57:56"/>
    <x v="5"/>
  </r>
  <r>
    <x v="89"/>
    <x v="0"/>
    <n v="4113"/>
    <x v="1543"/>
    <x v="1234"/>
    <n v="2858"/>
    <n v="2858"/>
    <n v="667"/>
    <n v="2191"/>
    <n v="356"/>
    <n v="2502"/>
    <n v="2245"/>
    <n v="257"/>
    <n v="0.17599999999999999"/>
    <n v="0.56299999999999994"/>
    <n v="9.4E-2"/>
    <n v="0.58699999999999997"/>
    <n v="0.64500000000000002"/>
    <n v="0.63400000000000001"/>
    <n v="0.91"/>
    <n v="0.23799999999999999"/>
    <n v="0.873"/>
    <n v="437.81900000000002"/>
    <s v="Scale-up"/>
    <n v="1.704"/>
    <n v="0.94799999999999995"/>
    <n v="0.99199999999999999"/>
    <n v="0.98199999999999998"/>
    <n v="0.99399999999999999"/>
    <d v="2025-06-17T03:03:42"/>
    <x v="2"/>
  </r>
  <r>
    <x v="1005"/>
    <x v="1"/>
    <n v="99"/>
    <x v="1544"/>
    <x v="1235"/>
    <s v=" "/>
    <s v=" "/>
    <n v="1"/>
    <n v="87"/>
    <n v="3"/>
    <s v="N/A"/>
    <n v="24"/>
    <n v="61"/>
    <n v="0"/>
    <n v="0.82"/>
    <n v="2.7E-2"/>
    <n v="0.254"/>
    <s v="0.7929999999999999"/>
    <n v="0.79900000000000004"/>
    <n v="0.32"/>
    <n v="0"/>
    <n v="0.96699999999999997"/>
    <n v="8023.6220000000003"/>
    <s v="Scale-up"/>
    <n v="3.9369999999999998"/>
    <n v="0"/>
    <n v="0.99299999999999999"/>
    <n v="0.77600000000000002"/>
    <n v="0.88500000000000001"/>
    <d v="2025-06-17T00:58:26"/>
    <x v="5"/>
  </r>
  <r>
    <x v="768"/>
    <x v="0"/>
    <n v="1194"/>
    <x v="1545"/>
    <x v="894"/>
    <n v="51"/>
    <n v="51"/>
    <n v="12"/>
    <n v="39"/>
    <n v="5"/>
    <n v="46"/>
    <n v="12"/>
    <n v="34"/>
    <n v="8.9999999999999993E-3"/>
    <n v="0.03"/>
    <n v="6.0000000000000001E-3"/>
    <n v="0.03"/>
    <n v="3.3000000000000002E-2"/>
    <n v="3.3000000000000002E-2"/>
    <n v="0.90900000000000003"/>
    <n v="0.23100000000000001"/>
    <n v="0.84599999999999997"/>
    <n v="1133.3330000000001"/>
    <s v="Scale-up"/>
    <n v="33.332999999999998"/>
    <n v="0.58499999999999996"/>
    <n v="0.98199999999999998"/>
    <n v="0.93700000000000006"/>
    <n v="0.84599999999999997"/>
    <d v="2025-06-16T21:44:54"/>
    <x v="15"/>
  </r>
  <r>
    <x v="1006"/>
    <x v="1"/>
    <n v="98"/>
    <x v="1546"/>
    <x v="1236"/>
    <s v=" "/>
    <s v=" "/>
    <n v="1"/>
    <n v="107"/>
    <n v="14"/>
    <s v="N/A"/>
    <n v="80"/>
    <n v="12"/>
    <n v="0"/>
    <n v="1.1040000000000001"/>
    <n v="0.16300000000000001"/>
    <n v="0.71899999999999997"/>
    <s v="0.9410000000000001"/>
    <n v="0.94199999999999995"/>
    <n v="0.76400000000000001"/>
    <n v="0"/>
    <n v="0.85199999999999998"/>
    <n v="2828.9290000000001"/>
    <s v="Scale-up"/>
    <n v="1.391"/>
    <n v="0"/>
    <n v="0.99099999999999999"/>
    <n v="0.95099999999999996"/>
    <n v="0.86299999999999999"/>
    <d v="2025-06-17T00:58:57"/>
    <x v="5"/>
  </r>
  <r>
    <x v="388"/>
    <x v="1"/>
    <n v="99"/>
    <x v="1547"/>
    <x v="1237"/>
    <s v=" "/>
    <s v=" "/>
    <n v="1"/>
    <n v="377"/>
    <n v="267"/>
    <s v="N/A"/>
    <n v="90"/>
    <n v="19"/>
    <n v="0"/>
    <n v="3.6930000000000001"/>
    <n v="3.492"/>
    <n v="1.0029999999999999"/>
    <s v="0.20100000000000007"/>
    <n v="0.16300000000000001"/>
    <n v="4.99"/>
    <n v="0"/>
    <n v="5.3999999999999999E-2"/>
    <n v="18059.821"/>
    <s v="Catch-up"/>
    <n v="0.997"/>
    <n v="0"/>
    <n v="0.996"/>
    <n v="0.63300000000000001"/>
    <n v="0.97099999999999997"/>
    <d v="2025-06-17T00:59:29"/>
    <x v="5"/>
  </r>
  <r>
    <x v="1007"/>
    <x v="1"/>
    <n v="99"/>
    <x v="1548"/>
    <x v="1238"/>
    <s v=" "/>
    <s v=" "/>
    <n v="1"/>
    <n v="307"/>
    <n v="89"/>
    <s v="N/A"/>
    <n v="144"/>
    <n v="75"/>
    <n v="0"/>
    <n v="3.04"/>
    <n v="0.86399999999999999"/>
    <n v="1.6859999999999999"/>
    <n v="2.1760000000000002"/>
    <n v="2.3620000000000001"/>
    <n v="0.77500000000000002"/>
    <n v="0"/>
    <n v="0.71599999999999997"/>
    <n v="3591.9340000000002"/>
    <s v="Scale-up"/>
    <n v="0.59299999999999997"/>
    <n v="0"/>
    <n v="0.996"/>
    <n v="0.90200000000000002"/>
    <n v="0.94599999999999995"/>
    <d v="2025-06-17T01:00:27"/>
    <x v="5"/>
  </r>
  <r>
    <x v="1008"/>
    <x v="0"/>
    <n v="3979"/>
    <x v="1549"/>
    <x v="1239"/>
    <n v="76"/>
    <n v="76"/>
    <n v="40"/>
    <n v="36"/>
    <n v="5"/>
    <n v="71"/>
    <n v="58"/>
    <n v="13"/>
    <n v="1.2E-2"/>
    <n v="1.4E-2"/>
    <n v="4.0000000000000001E-3"/>
    <n v="0.02"/>
    <n v="2.1999999999999999E-2"/>
    <n v="2.4E-2"/>
    <n v="0.90900000000000003"/>
    <n v="0.46200000000000002"/>
    <n v="0.84599999999999997"/>
    <n v="650"/>
    <s v="Scale-up"/>
    <n v="50"/>
    <n v="0.94499999999999995"/>
    <n v="0.94699999999999995"/>
    <n v="0.92100000000000004"/>
    <n v="0.86299999999999999"/>
    <d v="2025-06-17T06:55:03"/>
    <x v="4"/>
  </r>
  <r>
    <x v="1009"/>
    <x v="1"/>
    <n v="98"/>
    <x v="1550"/>
    <x v="1240"/>
    <s v=" "/>
    <s v=" "/>
    <n v="1"/>
    <n v="3"/>
    <n v="1"/>
    <s v="N/A"/>
    <n v="1"/>
    <n v="2"/>
    <s v="NaN"/>
    <n v="1.9E-2"/>
    <n v="0"/>
    <s v="NaN"/>
    <n v="1.9E-2"/>
    <n v="1.9E-2"/>
    <s v="NaN"/>
    <s v="NaN"/>
    <s v="NaN"/>
    <s v="NaN"/>
    <s v="Scale-up"/>
    <s v="NaN"/>
    <s v="NaN"/>
    <n v="0.93600000000000005"/>
    <n v="0"/>
    <s v="NaN"/>
    <d v="2025-06-17T01:00:49"/>
    <x v="5"/>
  </r>
  <r>
    <x v="1010"/>
    <x v="0"/>
    <n v="3359"/>
    <x v="1551"/>
    <x v="1241"/>
    <n v="17630"/>
    <n v="17630"/>
    <n v="0"/>
    <n v="17630"/>
    <n v="15154"/>
    <n v="2476"/>
    <n v="1811"/>
    <n v="665"/>
    <n v="0"/>
    <n v="5.3220000000000001"/>
    <n v="4.6159999999999997"/>
    <n v="0.64200000000000002"/>
    <n v="0.70599999999999996"/>
    <n v="0.66700000000000004"/>
    <n v="0.90900000000000003"/>
    <n v="0"/>
    <n v="0.13300000000000001"/>
    <n v="1035.826"/>
    <s v="Scale-up"/>
    <n v="1.5580000000000001"/>
    <n v="0"/>
    <d v="1899-12-30T22:45:07"/>
    <n v="0.95499999999999996"/>
    <n v="0.73799999999999999"/>
    <d v="2025-06-17T05:12:59"/>
    <x v="14"/>
  </r>
  <r>
    <x v="456"/>
    <x v="1"/>
    <n v="75"/>
    <x v="1552"/>
    <x v="809"/>
    <s v=" "/>
    <s v=" "/>
    <n v="1"/>
    <n v="4"/>
    <n v="1"/>
    <s v="N/A"/>
    <n v="2"/>
    <n v="0"/>
    <s v="NaN"/>
    <n v="4.2999999999999997E-2"/>
    <s v="NaN"/>
    <n v="1.4999999999999999E-2"/>
    <n v="0"/>
    <n v="3.5999999999999997E-2"/>
    <s v="NaN"/>
    <s v="NaN"/>
    <s v="NaN"/>
    <s v="NaN"/>
    <s v="Scale-up"/>
    <n v="66.667000000000002"/>
    <s v="NaN"/>
    <n v="0.98899999999999999"/>
    <s v="NaN"/>
    <n v="1"/>
    <d v="2025-06-17T01:01:08"/>
    <x v="5"/>
  </r>
  <r>
    <x v="280"/>
    <x v="0"/>
    <n v="3567"/>
    <x v="1553"/>
    <x v="310"/>
    <n v="1179"/>
    <n v="1179"/>
    <n v="367"/>
    <n v="812"/>
    <n v="144"/>
    <n v="1035"/>
    <n v="876"/>
    <n v="159"/>
    <n v="0.115"/>
    <n v="0.218"/>
    <n v="3.9E-2"/>
    <n v="0.26700000000000002"/>
    <n v="0.29399999999999998"/>
    <n v="0.29199999999999998"/>
    <n v="0.90800000000000003"/>
    <n v="0.34499999999999997"/>
    <n v="0.88300000000000001"/>
    <n v="595.50599999999997"/>
    <s v="Scale-up"/>
    <n v="3.7450000000000001"/>
    <n v="0.95"/>
    <n v="0.97599999999999998"/>
    <n v="0.97899999999999998"/>
    <n v="0.94799999999999995"/>
    <d v="2025-06-16T19:11:29"/>
    <x v="1"/>
  </r>
  <r>
    <x v="745"/>
    <x v="1"/>
    <n v="97"/>
    <x v="1554"/>
    <x v="1175"/>
    <s v=" "/>
    <s v=" "/>
    <n v="2"/>
    <n v="17"/>
    <n v="1"/>
    <s v="N/A"/>
    <n v="20"/>
    <n v="0"/>
    <n v="1.4E-2"/>
    <n v="0.14000000000000001"/>
    <n v="0"/>
    <n v="0.16800000000000001"/>
    <s v="0.15400000000000003"/>
    <n v="0.154"/>
    <n v="1.091"/>
    <n v="9.0999999999999998E-2"/>
    <n v="1"/>
    <n v="142.857"/>
    <s v="Catch-up"/>
    <n v="5.952"/>
    <n v="1"/>
    <n v="0.97599999999999998"/>
    <n v="0"/>
    <n v="0.90500000000000003"/>
    <d v="2025-06-17T01:01:31"/>
    <x v="5"/>
  </r>
  <r>
    <x v="19"/>
    <x v="1"/>
    <n v="96"/>
    <x v="1555"/>
    <x v="19"/>
    <s v=" "/>
    <s v=" "/>
    <n v="1"/>
    <n v="19"/>
    <n v="17"/>
    <s v="N/A"/>
    <n v="19"/>
    <n v="-15"/>
    <s v="NaN"/>
    <n v="0.16700000000000001"/>
    <n v="0.17499999999999999"/>
    <n v="0.188"/>
    <n v="-7.9999999999999793E-3"/>
    <n v="5.0999999999999997E-2"/>
    <s v="NaN"/>
    <s v="NaN"/>
    <s v="NaN"/>
    <s v="NaN"/>
    <s v="Catch-up"/>
    <n v="5.319"/>
    <s v="NaN"/>
    <n v="0.97099999999999997"/>
    <n v="0.76100000000000001"/>
    <n v="0.96099999999999997"/>
    <d v="2025-06-17T01:01:51"/>
    <x v="5"/>
  </r>
  <r>
    <x v="309"/>
    <x v="1"/>
    <n v="98"/>
    <x v="1556"/>
    <x v="347"/>
    <s v=" "/>
    <s v=" "/>
    <n v="47"/>
    <n v="53"/>
    <n v="24"/>
    <s v="N/A"/>
    <n v="53"/>
    <n v="22"/>
    <n v="0.60299999999999998"/>
    <n v="0.56599999999999995"/>
    <n v="0.23599999999999999"/>
    <n v="0.52800000000000002"/>
    <n v="0.93300000000000005"/>
    <n v="0.84099999999999997"/>
    <n v="0.56599999999999995"/>
    <n v="0.51600000000000001"/>
    <n v="0.79800000000000004"/>
    <n v="890.15200000000004"/>
    <s v="Scale-up"/>
    <n v="1.8939999999999999"/>
    <n v="0.91600000000000004"/>
    <n v="0.98299999999999998"/>
    <n v="0.95199999999999996"/>
    <n v="0.96899999999999997"/>
    <d v="2025-06-17T01:02:20"/>
    <x v="5"/>
  </r>
  <r>
    <x v="1011"/>
    <x v="0"/>
    <n v="658"/>
    <x v="1557"/>
    <x v="1242"/>
    <n v="471"/>
    <n v="471"/>
    <n v="249"/>
    <n v="222"/>
    <n v="10"/>
    <n v="461"/>
    <n v="383"/>
    <n v="78"/>
    <n v="0.374"/>
    <n v="0.40899999999999997"/>
    <n v="0.02"/>
    <n v="0.69299999999999995"/>
    <n v="0.76300000000000001"/>
    <n v="0.751"/>
    <n v="0.90800000000000003"/>
    <n v="0.47799999999999998"/>
    <n v="0.97399999999999998"/>
    <n v="112.554"/>
    <s v="Scale-up"/>
    <n v="1.4430000000000001"/>
    <n v="0.96899999999999997"/>
    <n v="0.98"/>
    <n v="0.88500000000000001"/>
    <n v="0.98099999999999998"/>
    <d v="2025-06-17T02:16:25"/>
    <x v="2"/>
  </r>
  <r>
    <x v="992"/>
    <x v="1"/>
    <n v="100"/>
    <x v="1558"/>
    <x v="1243"/>
    <s v=" "/>
    <s v=" "/>
    <n v="1081"/>
    <n v="159"/>
    <n v="1"/>
    <s v="N/A"/>
    <n v="1191"/>
    <n v="48"/>
    <n v="10.978"/>
    <n v="1.4630000000000001"/>
    <n v="0"/>
    <n v="11.688000000000001"/>
    <s v="12.440999999999999"/>
    <n v="12.403"/>
    <n v="0.93899999999999995"/>
    <n v="0.88200000000000001"/>
    <n v="1"/>
    <n v="307.40899999999999"/>
    <s v="Scale-up"/>
    <n v="8.5999999999999993E-2"/>
    <n v="0.997"/>
    <n v="0.98"/>
    <n v="0"/>
    <n v="0.99399999999999999"/>
    <d v="2025-06-17T01:02:57"/>
    <x v="5"/>
  </r>
  <r>
    <x v="86"/>
    <x v="0"/>
    <n v="4633"/>
    <x v="1559"/>
    <x v="1244"/>
    <n v="7101"/>
    <n v="7101"/>
    <n v="2406"/>
    <n v="4695"/>
    <n v="923"/>
    <n v="6178"/>
    <n v="5578"/>
    <n v="600"/>
    <n v="0.57699999999999996"/>
    <n v="1.2470000000000001"/>
    <n v="0.25600000000000001"/>
    <n v="1.423"/>
    <n v="1.5680000000000001"/>
    <n v="1.544"/>
    <n v="0.90800000000000003"/>
    <n v="0.316"/>
    <n v="0.86"/>
    <n v="421.64400000000001"/>
    <s v="Scale-up"/>
    <n v="0.70299999999999996"/>
    <n v="0.998"/>
    <n v="0.98299999999999998"/>
    <n v="0.98799999999999999"/>
    <n v="0.99099999999999999"/>
    <d v="2025-06-17T02:53:44"/>
    <x v="2"/>
  </r>
  <r>
    <x v="1012"/>
    <x v="1"/>
    <n v="97"/>
    <x v="1560"/>
    <x v="1245"/>
    <s v=" "/>
    <s v=" "/>
    <n v="4"/>
    <n v="1"/>
    <n v="1"/>
    <s v="N/A"/>
    <n v="4"/>
    <n v="0"/>
    <n v="4.3999999999999997E-2"/>
    <s v="NaN"/>
    <s v="NaN"/>
    <n v="4.3999999999999997E-2"/>
    <n v="0"/>
    <n v="5.0999999999999997E-2"/>
    <s v="NaN"/>
    <s v="NaN"/>
    <s v="NaN"/>
    <s v="NaN"/>
    <s v="Scale-up"/>
    <n v="22.727"/>
    <n v="0.90900000000000003"/>
    <s v="NaN"/>
    <s v="NaN"/>
    <n v="0.89600000000000002"/>
    <d v="2025-06-17T01:03:16"/>
    <x v="5"/>
  </r>
  <r>
    <x v="37"/>
    <x v="0"/>
    <n v="5532"/>
    <x v="1561"/>
    <x v="1246"/>
    <n v="6335"/>
    <n v="6335"/>
    <n v="956"/>
    <n v="5379"/>
    <n v="440"/>
    <n v="5895"/>
    <n v="5369"/>
    <n v="526"/>
    <n v="0.187"/>
    <n v="1.107"/>
    <n v="7.9000000000000001E-2"/>
    <n v="1.1020000000000001"/>
    <n v="1.2150000000000001"/>
    <n v="1.212"/>
    <n v="0.90700000000000003"/>
    <n v="0.14499999999999999"/>
    <n v="0.93899999999999995"/>
    <n v="477.31400000000002"/>
    <s v="Scale-up"/>
    <n v="0.90700000000000003"/>
    <n v="0.97899999999999998"/>
    <n v="0.98499999999999999"/>
    <n v="0.97599999999999998"/>
    <n v="0.98299999999999998"/>
    <d v="2025-06-17T01:26:08"/>
    <x v="2"/>
  </r>
  <r>
    <x v="383"/>
    <x v="1"/>
    <n v="98"/>
    <x v="1562"/>
    <x v="432"/>
    <s v=" "/>
    <s v=" "/>
    <n v="17"/>
    <n v="74"/>
    <n v="37"/>
    <s v="N/A"/>
    <n v="33"/>
    <n v="20"/>
    <n v="0.16"/>
    <n v="0.64400000000000002"/>
    <n v="0.40400000000000003"/>
    <n v="0.33200000000000002"/>
    <n v="0.4"/>
    <n v="0.379"/>
    <n v="0.83"/>
    <n v="0.19900000000000001"/>
    <n v="0.498"/>
    <n v="653.61400000000003"/>
    <s v="Scale-up"/>
    <n v="3.012"/>
    <n v="0.92900000000000005"/>
    <n v="0.92100000000000004"/>
    <n v="0.96699999999999997"/>
    <n v="0.95599999999999996"/>
    <d v="2025-06-17T01:03:41"/>
    <x v="5"/>
  </r>
  <r>
    <x v="53"/>
    <x v="0"/>
    <n v="4688"/>
    <x v="1563"/>
    <x v="57"/>
    <n v="1613"/>
    <n v="1613"/>
    <n v="59"/>
    <n v="1554"/>
    <n v="609"/>
    <n v="1004"/>
    <n v="794"/>
    <n v="210"/>
    <n v="2.8000000000000001E-2"/>
    <n v="0.35"/>
    <n v="0.155"/>
    <n v="0.20200000000000001"/>
    <n v="0.223"/>
    <n v="0.157"/>
    <n v="0.90600000000000003"/>
    <n v="7.3999999999999996E-2"/>
    <n v="0.59"/>
    <n v="1039.604"/>
    <s v="Scale-up"/>
    <n v="4.95"/>
    <n v="0.91800000000000004"/>
    <n v="0.82699999999999996"/>
    <n v="0.56100000000000005"/>
    <n v="0.78100000000000003"/>
    <d v="2025-06-16T18:19:59"/>
    <x v="1"/>
  </r>
  <r>
    <x v="1013"/>
    <x v="1"/>
    <n v="99"/>
    <x v="1564"/>
    <x v="1247"/>
    <s v=" "/>
    <s v=" "/>
    <n v="3"/>
    <n v="39"/>
    <n v="24"/>
    <s v="N/A"/>
    <n v="33"/>
    <n v="-14"/>
    <n v="4.1000000000000002E-2"/>
    <n v="0.40600000000000003"/>
    <n v="0.28100000000000003"/>
    <n v="0.318"/>
    <s v="0.16599999999999998"/>
    <n v="0.182"/>
    <n v="1.9159999999999999"/>
    <n v="9.1999999999999998E-2"/>
    <n v="0.371"/>
    <n v="544.02499999999998"/>
    <s v="Catch-up"/>
    <n v="3.145"/>
    <n v="0.75"/>
    <n v="0.97399999999999998"/>
    <n v="0.95599999999999996"/>
    <n v="0.94"/>
    <d v="2025-06-17T01:04:05"/>
    <x v="5"/>
  </r>
  <r>
    <x v="37"/>
    <x v="0"/>
    <n v="2589"/>
    <x v="1565"/>
    <x v="38"/>
    <n v="3459"/>
    <n v="3459"/>
    <n v="533"/>
    <n v="2926"/>
    <n v="167"/>
    <n v="3292"/>
    <n v="2946"/>
    <n v="346"/>
    <n v="0.16400000000000001"/>
    <n v="0.97299999999999998"/>
    <n v="0.06"/>
    <n v="0.97499999999999998"/>
    <n v="1.077"/>
    <n v="1.0780000000000001"/>
    <n v="0.90500000000000003"/>
    <n v="0.14399999999999999"/>
    <n v="0.94699999999999995"/>
    <n v="354.87200000000001"/>
    <s v="Scale-up"/>
    <n v="1.026"/>
    <n v="0.96099999999999997"/>
    <n v="0.98399999999999999"/>
    <n v="0.98399999999999999"/>
    <n v="0.98099999999999998"/>
    <d v="2025-06-16T18:16:11"/>
    <x v="1"/>
  </r>
  <r>
    <x v="693"/>
    <x v="1"/>
    <n v="99"/>
    <x v="1566"/>
    <x v="805"/>
    <s v=" "/>
    <s v=" "/>
    <n v="8"/>
    <n v="54"/>
    <n v="22"/>
    <s v="N/A"/>
    <n v="47"/>
    <n v="-8"/>
    <n v="0.20599999999999999"/>
    <n v="0.58699999999999997"/>
    <n v="0.17699999999999999"/>
    <n v="0.46500000000000002"/>
    <s v="0.6159999999999999"/>
    <n v="0.502"/>
    <n v="0.755"/>
    <n v="0.26"/>
    <n v="0.77700000000000002"/>
    <n v="221.505"/>
    <s v="Scale-up"/>
    <n v="2.1509999999999998"/>
    <n v="0.80200000000000005"/>
    <n v="0.97399999999999998"/>
    <n v="0.94599999999999995"/>
    <n v="0.98699999999999999"/>
    <d v="2025-06-17T01:04:31"/>
    <x v="5"/>
  </r>
  <r>
    <x v="656"/>
    <x v="0"/>
    <n v="2222"/>
    <x v="1567"/>
    <x v="762"/>
    <n v="48"/>
    <n v="48"/>
    <n v="7"/>
    <n v="41"/>
    <n v="0"/>
    <n v="48"/>
    <n v="35"/>
    <n v="13"/>
    <n v="3.0000000000000001E-3"/>
    <n v="1.7999999999999999E-2"/>
    <n v="0"/>
    <n v="1.9E-2"/>
    <n v="2.1000000000000001E-2"/>
    <n v="2.1999999999999999E-2"/>
    <n v="0.90500000000000003"/>
    <n v="0.14299999999999999"/>
    <n v="1"/>
    <n v="684.21100000000001"/>
    <s v="Scale-up"/>
    <n v="52.631999999999998"/>
    <n v="0.92300000000000004"/>
    <n v="0.89"/>
    <n v="0"/>
    <n v="0.89500000000000002"/>
    <d v="2025-06-16T21:11:38"/>
    <x v="0"/>
  </r>
  <r>
    <x v="444"/>
    <x v="1"/>
    <n v="99"/>
    <x v="1568"/>
    <x v="504"/>
    <s v=" "/>
    <s v=" "/>
    <n v="57"/>
    <n v="470"/>
    <n v="191"/>
    <s v="N/A"/>
    <n v="260"/>
    <n v="75"/>
    <n v="0.55900000000000005"/>
    <n v="4.4450000000000003"/>
    <n v="2.0430000000000001"/>
    <n v="2.399"/>
    <s v="2.9610000000000003"/>
    <n v="2.7650000000000001"/>
    <n v="0.81"/>
    <n v="0.112"/>
    <n v="0.59199999999999997"/>
    <n v="364.31799999999998"/>
    <s v="Scale-up"/>
    <n v="0.41699999999999998"/>
    <n v="0.88400000000000001"/>
    <n v="0.98099999999999998"/>
    <n v="0.97199999999999998"/>
    <n v="0.99299999999999999"/>
    <d v="2025-06-17T01:05:01"/>
    <x v="5"/>
  </r>
  <r>
    <x v="1014"/>
    <x v="0"/>
    <n v="1958"/>
    <x v="1569"/>
    <x v="1248"/>
    <n v="1105"/>
    <n v="1105"/>
    <n v="542"/>
    <n v="563"/>
    <n v="306"/>
    <n v="799"/>
    <n v="753"/>
    <n v="46"/>
    <n v="0.52300000000000002"/>
    <n v="0.70199999999999996"/>
    <n v="0.27900000000000003"/>
    <n v="0.85599999999999998"/>
    <n v="0.94599999999999995"/>
    <n v="0.75700000000000001"/>
    <n v="0.90500000000000003"/>
    <n v="0.42699999999999999"/>
    <n v="0.77200000000000002"/>
    <n v="53.738"/>
    <s v="Scale-up"/>
    <n v="1.1679999999999999"/>
    <n v="0.76800000000000002"/>
    <n v="0.751"/>
    <n v="0.80600000000000005"/>
    <n v="0.75600000000000001"/>
    <d v="2025-06-17T06:29:06"/>
    <x v="10"/>
  </r>
  <r>
    <x v="1015"/>
    <x v="1"/>
    <n v="99"/>
    <x v="1570"/>
    <x v="1249"/>
    <s v=" "/>
    <s v=" "/>
    <n v="44"/>
    <n v="589"/>
    <n v="219"/>
    <s v="N/A"/>
    <n v="357"/>
    <n v="56"/>
    <n v="0.44600000000000001"/>
    <n v="5.8650000000000002"/>
    <n v="2.2749999999999999"/>
    <n v="3.4609999999999999"/>
    <n v="4.0359999999999996"/>
    <n v="4.032"/>
    <n v="0.85799999999999998"/>
    <n v="7.0999999999999994E-2"/>
    <n v="0.64"/>
    <n v="3989.598"/>
    <s v="Scale-up"/>
    <n v="0.28899999999999998"/>
    <n v="0.93200000000000005"/>
    <n v="0.99399999999999999"/>
    <n v="0.97599999999999998"/>
    <n v="0.99099999999999999"/>
    <d v="2025-06-17T01:05:58"/>
    <x v="5"/>
  </r>
  <r>
    <x v="197"/>
    <x v="0"/>
    <n v="6664"/>
    <x v="1571"/>
    <x v="1250"/>
    <n v="759"/>
    <n v="759"/>
    <n v="106"/>
    <n v="653"/>
    <n v="122"/>
    <n v="637"/>
    <n v="621"/>
    <n v="16"/>
    <n v="1.2999999999999999E-2"/>
    <n v="0.1"/>
    <n v="1.7999999999999999E-2"/>
    <n v="8.5999999999999993E-2"/>
    <n v="9.5000000000000001E-2"/>
    <n v="9.0999999999999998E-2"/>
    <n v="0.90500000000000003"/>
    <n v="0.115"/>
    <n v="0.84099999999999997"/>
    <n v="186.047"/>
    <s v="Scale-up"/>
    <n v="11.628"/>
    <n v="0.82199999999999995"/>
    <n v="0.83"/>
    <n v="0.82299999999999995"/>
    <n v="0.85899999999999999"/>
    <d v="2025-06-17T02:03:31"/>
    <x v="2"/>
  </r>
  <r>
    <x v="1016"/>
    <x v="1"/>
    <n v="0"/>
    <x v="1572"/>
    <x v="1251"/>
    <s v=" "/>
    <s v=" "/>
    <n v="1"/>
    <n v="1"/>
    <n v="1"/>
    <s v="N/A"/>
    <n v="1"/>
    <n v="0"/>
    <s v="NaN"/>
    <s v="NaN"/>
    <s v="NaN"/>
    <s v="NaN"/>
    <n v="0"/>
    <s v="NaN"/>
    <s v="NaN"/>
    <s v="NaN"/>
    <s v="NaN"/>
    <s v="NaN"/>
    <s v="Scale-up"/>
    <s v="NaN"/>
    <s v="NaN"/>
    <s v="NaN"/>
    <s v="NaN"/>
    <s v="NaN"/>
    <d v="2025-06-17T01:06:16"/>
    <x v="5"/>
  </r>
  <r>
    <x v="342"/>
    <x v="0"/>
    <n v="3405"/>
    <x v="1573"/>
    <x v="385"/>
    <n v="447"/>
    <n v="447"/>
    <n v="49"/>
    <n v="398"/>
    <n v="43"/>
    <n v="404"/>
    <n v="300"/>
    <n v="104"/>
    <n v="1.7999999999999999E-2"/>
    <n v="0.16900000000000001"/>
    <n v="0.02"/>
    <n v="0.151"/>
    <n v="0.16700000000000001"/>
    <n v="0.16700000000000001"/>
    <n v="0.90400000000000003"/>
    <n v="9.6000000000000002E-2"/>
    <n v="0.89300000000000002"/>
    <n v="688.74199999999996"/>
    <s v="Scale-up"/>
    <n v="6.6230000000000002"/>
    <n v="0.88600000000000001"/>
    <n v="0.90200000000000002"/>
    <n v="0.82799999999999996"/>
    <n v="0.89200000000000002"/>
    <d v="2025-06-16T19:28:02"/>
    <x v="1"/>
  </r>
  <r>
    <x v="1017"/>
    <x v="1"/>
    <n v="31"/>
    <x v="1574"/>
    <x v="1252"/>
    <s v=" "/>
    <s v=" "/>
    <n v="1"/>
    <n v="1"/>
    <n v="17"/>
    <s v="N/A"/>
    <n v="1"/>
    <n v="-17"/>
    <s v="NaN"/>
    <s v="NaN"/>
    <n v="0.29599999999999999"/>
    <s v="NaN"/>
    <n v="0"/>
    <n v="-0.29599999999999999"/>
    <s v="NaN"/>
    <s v="NaN"/>
    <s v="NaN"/>
    <s v="NaN"/>
    <s v="Scale-up"/>
    <s v="NaN"/>
    <s v="NaN"/>
    <s v="NaN"/>
    <n v="0.36699999999999999"/>
    <s v="NaN"/>
    <d v="2025-06-17T01:06:39"/>
    <x v="5"/>
  </r>
  <r>
    <x v="286"/>
    <x v="0"/>
    <n v="1096"/>
    <x v="1575"/>
    <x v="517"/>
    <n v="342"/>
    <n v="342"/>
    <n v="77"/>
    <n v="265"/>
    <n v="24"/>
    <n v="318"/>
    <n v="267"/>
    <n v="51"/>
    <n v="0.107"/>
    <n v="0.32"/>
    <n v="0.03"/>
    <n v="0.35899999999999999"/>
    <n v="0.39700000000000002"/>
    <n v="0.36899999999999999"/>
    <n v="0.90400000000000003"/>
    <n v="0.251"/>
    <n v="0.93"/>
    <n v="142.06100000000001"/>
    <s v="Scale-up"/>
    <n v="2.786"/>
    <n v="0.88500000000000001"/>
    <n v="0.96899999999999997"/>
    <n v="0.96899999999999997"/>
    <n v="0.97399999999999998"/>
    <d v="2025-06-16T20:00:18"/>
    <x v="1"/>
  </r>
  <r>
    <x v="1018"/>
    <x v="1"/>
    <n v="90"/>
    <x v="1576"/>
    <x v="1253"/>
    <s v=" "/>
    <s v=" "/>
    <n v="1"/>
    <n v="5"/>
    <n v="1"/>
    <s v="N/A"/>
    <n v="1"/>
    <n v="4"/>
    <s v="NaN"/>
    <n v="3.7999999999999999E-2"/>
    <s v="NaN"/>
    <s v="NaN"/>
    <n v="0"/>
    <n v="3.7999999999999999E-2"/>
    <s v="NaN"/>
    <s v="NaN"/>
    <s v="NaN"/>
    <s v="NaN"/>
    <s v="Scale-up"/>
    <s v="NaN"/>
    <s v="NaN"/>
    <n v="0.84799999999999998"/>
    <s v="NaN"/>
    <s v="NaN"/>
    <d v="2025-06-17T01:07:01"/>
    <x v="5"/>
  </r>
  <r>
    <x v="737"/>
    <x v="0"/>
    <n v="3148"/>
    <x v="1577"/>
    <x v="856"/>
    <n v="458"/>
    <n v="458"/>
    <n v="82"/>
    <n v="376"/>
    <n v="78"/>
    <n v="380"/>
    <n v="311"/>
    <n v="69"/>
    <n v="2.8000000000000001E-2"/>
    <n v="0.13600000000000001"/>
    <n v="3.9E-2"/>
    <n v="0.113"/>
    <n v="0.125"/>
    <n v="0.13"/>
    <n v="0.90400000000000003"/>
    <n v="0.17100000000000001"/>
    <n v="0.76200000000000001"/>
    <n v="610.61900000000003"/>
    <s v="Scale-up"/>
    <n v="8.85"/>
    <n v="0.88800000000000001"/>
    <n v="0.94"/>
    <n v="0.90800000000000003"/>
    <n v="0.90200000000000002"/>
    <d v="2025-06-16T21:33:54"/>
    <x v="0"/>
  </r>
  <r>
    <x v="1019"/>
    <x v="1"/>
    <n v="99"/>
    <x v="1578"/>
    <x v="1254"/>
    <s v=" "/>
    <s v=" "/>
    <n v="15"/>
    <n v="127"/>
    <n v="16"/>
    <s v="N/A"/>
    <n v="130"/>
    <n v="-3"/>
    <n v="0.20399999999999999"/>
    <n v="1.2829999999999999"/>
    <n v="0.16800000000000001"/>
    <n v="1.405"/>
    <n v="1.319"/>
    <n v="1.248"/>
    <n v="1.0649999999999999"/>
    <n v="0.13700000000000001"/>
    <n v="0.88700000000000001"/>
    <n v="1767.972"/>
    <s v="Catch-up"/>
    <n v="0.71199999999999997"/>
    <n v="0.94599999999999995"/>
    <n v="0.98699999999999999"/>
    <n v="0.96"/>
    <n v="0.97699999999999998"/>
    <d v="2025-06-17T01:07:37"/>
    <x v="5"/>
  </r>
  <r>
    <x v="561"/>
    <x v="1"/>
    <n v="100"/>
    <x v="1579"/>
    <x v="1255"/>
    <s v=" "/>
    <s v=" "/>
    <n v="1"/>
    <n v="481"/>
    <n v="58"/>
    <s v="N/A"/>
    <n v="123"/>
    <n v="299"/>
    <n v="0"/>
    <n v="4.5679999999999996"/>
    <n v="0.53"/>
    <n v="1.0329999999999999"/>
    <s v="4.037999999999999"/>
    <n v="4.0410000000000004"/>
    <n v="0.25600000000000001"/>
    <n v="0"/>
    <n v="0.88400000000000001"/>
    <n v="18960.310000000001"/>
    <s v="Scale-up"/>
    <n v="0.96799999999999997"/>
    <n v="0"/>
    <n v="0.998"/>
    <n v="0.90400000000000003"/>
    <n v="0.95099999999999996"/>
    <d v="2025-06-17T01:08:10"/>
    <x v="5"/>
  </r>
  <r>
    <x v="1020"/>
    <x v="1"/>
    <n v="98"/>
    <x v="1580"/>
    <x v="1256"/>
    <s v=" "/>
    <s v=" "/>
    <n v="4"/>
    <n v="45"/>
    <n v="3"/>
    <s v="N/A"/>
    <n v="1"/>
    <n v="46"/>
    <n v="4.1000000000000002E-2"/>
    <n v="0.432"/>
    <n v="7.0999999999999994E-2"/>
    <s v="NaN"/>
    <s v="0.40199999999999997"/>
    <n v="0.46100000000000002"/>
    <s v="NaN"/>
    <s v="NaN"/>
    <s v="NaN"/>
    <s v="NaN"/>
    <s v="Scale-up"/>
    <s v="NaN"/>
    <n v="0.89800000000000002"/>
    <n v="0.98299999999999998"/>
    <n v="0.75"/>
    <s v="NaN"/>
    <d v="2025-06-17T01:08:34"/>
    <x v="5"/>
  </r>
  <r>
    <x v="1021"/>
    <x v="1"/>
    <n v="100"/>
    <x v="1581"/>
    <x v="1257"/>
    <s v=" "/>
    <s v=" "/>
    <n v="78"/>
    <n v="1134"/>
    <n v="316"/>
    <s v="N/A"/>
    <n v="780"/>
    <n v="117"/>
    <n v="0.68799999999999994"/>
    <n v="11.042"/>
    <n v="3.125"/>
    <n v="7.7229999999999999"/>
    <n v="8.6050000000000004"/>
    <n v="8.6129999999999995"/>
    <n v="0.89800000000000002"/>
    <n v="5.8999999999999997E-2"/>
    <n v="0.73399999999999999"/>
    <n v="449.56599999999997"/>
    <s v="Scale-up"/>
    <n v="0.129"/>
    <n v="0.97199999999999998"/>
    <n v="0.997"/>
    <n v="0.99299999999999999"/>
    <n v="0.999"/>
    <d v="2025-06-17T01:09:20"/>
    <x v="5"/>
  </r>
  <r>
    <x v="165"/>
    <x v="0"/>
    <n v="2643"/>
    <x v="1582"/>
    <x v="177"/>
    <n v="5254"/>
    <n v="5254"/>
    <n v="574"/>
    <n v="4680"/>
    <n v="748"/>
    <n v="4506"/>
    <n v="3935"/>
    <n v="571"/>
    <n v="0.2"/>
    <n v="1.7689999999999999"/>
    <n v="0.33500000000000002"/>
    <n v="1.4750000000000001"/>
    <n v="1.6339999999999999"/>
    <n v="1.6319999999999999"/>
    <n v="0.90300000000000002"/>
    <n v="0.10199999999999999"/>
    <n v="0.83"/>
    <n v="387.11900000000003"/>
    <s v="Scale-up"/>
    <n v="0.67800000000000005"/>
    <n v="0.98799999999999999"/>
    <n v="0.997"/>
    <n v="0.81899999999999995"/>
    <n v="0.99299999999999999"/>
    <d v="2025-06-16T18:44:13"/>
    <x v="1"/>
  </r>
  <r>
    <x v="614"/>
    <x v="0"/>
    <n v="1498"/>
    <x v="1583"/>
    <x v="707"/>
    <n v="53"/>
    <n v="53"/>
    <n v="6"/>
    <n v="47"/>
    <n v="10"/>
    <n v="43"/>
    <n v="38"/>
    <n v="5"/>
    <n v="4.0000000000000001E-3"/>
    <n v="3.6999999999999998E-2"/>
    <n v="0.01"/>
    <n v="2.8000000000000001E-2"/>
    <n v="3.1E-2"/>
    <n v="3.3000000000000002E-2"/>
    <n v="0.90300000000000002"/>
    <n v="9.8000000000000004E-2"/>
    <n v="0.75600000000000001"/>
    <n v="178.571"/>
    <s v="Scale-up"/>
    <n v="35.713999999999999"/>
    <n v="0.81899999999999995"/>
    <n v="0.78400000000000003"/>
    <n v="0.78600000000000003"/>
    <n v="0.60399999999999998"/>
    <d v="2025-06-16T21:01:18"/>
    <x v="0"/>
  </r>
  <r>
    <x v="913"/>
    <x v="0"/>
    <n v="626"/>
    <x v="1584"/>
    <x v="952"/>
    <n v="88"/>
    <n v="88"/>
    <n v="56"/>
    <n v="32"/>
    <n v="1"/>
    <n v="87"/>
    <n v="60"/>
    <n v="27"/>
    <n v="0.12"/>
    <n v="0.19800000000000001"/>
    <n v="0"/>
    <n v="0.28699999999999998"/>
    <n v="0.318"/>
    <n v="0.20399999999999999"/>
    <n v="0.90300000000000002"/>
    <n v="0.377"/>
    <n v="1"/>
    <n v="94.076999999999998"/>
    <s v="Scale-up"/>
    <n v="3.484"/>
    <n v="0.754"/>
    <n v="0.84099999999999997"/>
    <n v="0"/>
    <n v="0.92600000000000005"/>
    <d v="2025-06-16T22:45:23"/>
    <x v="3"/>
  </r>
  <r>
    <x v="774"/>
    <x v="0"/>
    <n v="6908"/>
    <x v="1585"/>
    <x v="1258"/>
    <n v="23261"/>
    <n v="23261"/>
    <n v="8669"/>
    <n v="14592"/>
    <n v="4598"/>
    <n v="18663"/>
    <n v="17483"/>
    <n v="1180"/>
    <n v="1.7190000000000001"/>
    <n v="3.4"/>
    <n v="0.99299999999999999"/>
    <n v="3.7240000000000002"/>
    <n v="4.1260000000000003"/>
    <n v="3.9750000000000001"/>
    <n v="0.90300000000000002"/>
    <n v="0.33600000000000002"/>
    <n v="0.80600000000000005"/>
    <n v="316.86399999999998"/>
    <s v="Scale-up"/>
    <n v="0.26900000000000002"/>
    <n v="0.98699999999999999"/>
    <n v="0.96399999999999997"/>
    <n v="0.95899999999999996"/>
    <n v="0.97399999999999998"/>
    <d v="2025-06-17T06:21:21"/>
    <x v="10"/>
  </r>
  <r>
    <x v="1022"/>
    <x v="0"/>
    <n v="1085"/>
    <x v="1586"/>
    <x v="1259"/>
    <n v="47"/>
    <n v="47"/>
    <n v="8"/>
    <n v="39"/>
    <n v="7"/>
    <n v="40"/>
    <n v="27"/>
    <n v="13"/>
    <n v="5.0000000000000001E-3"/>
    <n v="0.04"/>
    <n v="1.4E-2"/>
    <n v="2.8000000000000001E-2"/>
    <n v="3.1E-2"/>
    <n v="3.4000000000000002E-2"/>
    <n v="0.90300000000000002"/>
    <n v="0.111"/>
    <n v="0.68899999999999995"/>
    <n v="464.286"/>
    <s v="Scale-up"/>
    <n v="35.713999999999999"/>
    <n v="0.57999999999999996"/>
    <n v="0.78100000000000003"/>
    <n v="0.375"/>
    <n v="0.36599999999999999"/>
    <d v="2025-06-17T02:20:47"/>
    <x v="2"/>
  </r>
  <r>
    <x v="748"/>
    <x v="0"/>
    <n v="1676"/>
    <x v="1587"/>
    <x v="869"/>
    <n v="100"/>
    <n v="100"/>
    <n v="14"/>
    <n v="86"/>
    <n v="18"/>
    <n v="82"/>
    <n v="71"/>
    <n v="11"/>
    <n v="8.9999999999999993E-3"/>
    <n v="6.5000000000000002E-2"/>
    <n v="1.2999999999999999E-2"/>
    <n v="5.5E-2"/>
    <n v="6.0999999999999999E-2"/>
    <n v="5.8000000000000003E-2"/>
    <n v="0.90200000000000002"/>
    <n v="0.122"/>
    <n v="0.82399999999999995"/>
    <n v="200"/>
    <s v="Scale-up"/>
    <n v="18.181999999999999"/>
    <n v="0.96299999999999997"/>
    <n v="0.91600000000000004"/>
    <n v="0.89"/>
    <n v="0.91400000000000003"/>
    <d v="2025-06-16T21:37:15"/>
    <x v="0"/>
  </r>
  <r>
    <x v="1023"/>
    <x v="0"/>
    <n v="2082"/>
    <x v="1588"/>
    <x v="1260"/>
    <n v="912"/>
    <n v="912"/>
    <n v="575"/>
    <n v="337"/>
    <n v="93"/>
    <n v="819"/>
    <n v="700"/>
    <n v="119"/>
    <n v="0.34899999999999998"/>
    <n v="0.2"/>
    <n v="4.8000000000000001E-2"/>
    <n v="0.45200000000000001"/>
    <n v="0.501"/>
    <n v="0.49199999999999999"/>
    <n v="0.90200000000000002"/>
    <n v="0.63600000000000001"/>
    <n v="0.91300000000000003"/>
    <n v="263.274"/>
    <s v="Scale-up"/>
    <n v="2.2120000000000002"/>
    <n v="0.96899999999999997"/>
    <n v="0.98799999999999999"/>
    <n v="0.93200000000000005"/>
    <n v="0.97599999999999998"/>
    <d v="2025-06-17T04:24:53"/>
    <x v="18"/>
  </r>
  <r>
    <x v="212"/>
    <x v="0"/>
    <n v="3325"/>
    <x v="1589"/>
    <x v="230"/>
    <n v="3322"/>
    <n v="3322"/>
    <n v="655"/>
    <n v="2667"/>
    <n v="694"/>
    <n v="2628"/>
    <n v="2334"/>
    <n v="294"/>
    <n v="0.222"/>
    <n v="0.79300000000000004"/>
    <n v="0.20699999999999999"/>
    <n v="0.72799999999999998"/>
    <n v="0.80800000000000005"/>
    <n v="0.81"/>
    <n v="0.90100000000000002"/>
    <n v="0.219"/>
    <n v="0.79600000000000004"/>
    <n v="403.846"/>
    <s v="Scale-up"/>
    <n v="1.3740000000000001"/>
    <n v="0.91700000000000004"/>
    <n v="0.97599999999999998"/>
    <n v="0.95499999999999996"/>
    <n v="0.98099999999999998"/>
    <d v="2025-06-16T18:54:31"/>
    <x v="1"/>
  </r>
  <r>
    <x v="1021"/>
    <x v="0"/>
    <n v="4214"/>
    <x v="1590"/>
    <x v="1257"/>
    <n v="37412"/>
    <n v="37412"/>
    <n v="2504"/>
    <n v="34908"/>
    <n v="12477"/>
    <n v="24935"/>
    <n v="21463"/>
    <n v="3472"/>
    <n v="0.57999999999999996"/>
    <n v="9.2309999999999999"/>
    <n v="3.5510000000000002"/>
    <n v="5.6390000000000002"/>
    <n v="6.26"/>
    <n v="6.3550000000000004"/>
    <n v="0.90100000000000002"/>
    <n v="5.8999999999999997E-2"/>
    <n v="0.63800000000000001"/>
    <n v="615.71199999999999"/>
    <s v="Scale-up"/>
    <n v="0.17699999999999999"/>
    <n v="0.99299999999999999"/>
    <n v="0.99199999999999999"/>
    <n v="0.99299999999999999"/>
    <n v="0.97199999999999998"/>
    <d v="2025-06-17T01:09:15"/>
    <x v="5"/>
  </r>
  <r>
    <x v="1024"/>
    <x v="0"/>
    <n v="3625"/>
    <x v="1591"/>
    <x v="1261"/>
    <n v="8318"/>
    <n v="8318"/>
    <n v="3268"/>
    <n v="5050"/>
    <n v="1344"/>
    <n v="6974"/>
    <n v="6148"/>
    <n v="826"/>
    <n v="0.77200000000000002"/>
    <n v="1.9830000000000001"/>
    <n v="0.57899999999999996"/>
    <n v="1.96"/>
    <n v="2.1760000000000002"/>
    <n v="1.901"/>
    <n v="0.90100000000000002"/>
    <n v="0.28000000000000003"/>
    <n v="0.79"/>
    <n v="421.42899999999997"/>
    <s v="Scale-up"/>
    <n v="0.51"/>
    <n v="0.94"/>
    <d v="1899-12-30T23:29:46"/>
    <n v="0.90600000000000003"/>
    <n v="0.95499999999999996"/>
    <d v="2025-06-17T05:17:34"/>
    <x v="6"/>
  </r>
  <r>
    <x v="383"/>
    <x v="0"/>
    <n v="2115"/>
    <x v="1592"/>
    <x v="1262"/>
    <n v="2550"/>
    <n v="2550"/>
    <n v="1550"/>
    <n v="1000"/>
    <n v="703"/>
    <n v="1847"/>
    <n v="1330"/>
    <n v="517"/>
    <n v="0.80600000000000005"/>
    <n v="0.68899999999999995"/>
    <n v="0.53400000000000003"/>
    <n v="0.86599999999999999"/>
    <n v="0.96099999999999997"/>
    <n v="0.96199999999999997"/>
    <n v="0.90100000000000002"/>
    <n v="0.53900000000000003"/>
    <n v="0.64300000000000002"/>
    <n v="596.99800000000005"/>
    <s v="Scale-up"/>
    <n v="1.155"/>
    <n v="0.98099999999999998"/>
    <d v="1899-12-30T23:47:02"/>
    <n v="0.96899999999999997"/>
    <n v="0.98299999999999998"/>
    <d v="2025-06-17T05:28:43"/>
    <x v="6"/>
  </r>
  <r>
    <x v="591"/>
    <x v="0"/>
    <n v="2122"/>
    <x v="1593"/>
    <x v="682"/>
    <n v="39"/>
    <n v="39"/>
    <n v="10"/>
    <n v="29"/>
    <n v="5"/>
    <n v="34"/>
    <n v="19"/>
    <n v="15"/>
    <n v="4.0000000000000001E-3"/>
    <n v="2.1000000000000001E-2"/>
    <n v="5.0000000000000001E-3"/>
    <n v="1.7999999999999999E-2"/>
    <n v="0.02"/>
    <n v="0.02"/>
    <n v="0.9"/>
    <n v="0.16"/>
    <n v="0.8"/>
    <n v="833.33299999999997"/>
    <s v="Scale-up"/>
    <n v="55.555999999999997"/>
    <n v="0.76200000000000001"/>
    <n v="0.73099999999999998"/>
    <n v="0.87"/>
    <n v="0.80100000000000005"/>
    <d v="2025-06-16T20:55:57"/>
    <x v="0"/>
  </r>
  <r>
    <x v="650"/>
    <x v="0"/>
    <n v="3208"/>
    <x v="1594"/>
    <x v="755"/>
    <n v="374"/>
    <n v="374"/>
    <n v="42"/>
    <n v="332"/>
    <n v="100"/>
    <n v="274"/>
    <n v="230"/>
    <n v="44"/>
    <n v="1.4999999999999999E-2"/>
    <n v="0.111"/>
    <n v="3.5999999999999997E-2"/>
    <n v="8.1000000000000003E-2"/>
    <n v="0.09"/>
    <n v="8.8999999999999996E-2"/>
    <n v="0.9"/>
    <n v="0.11899999999999999"/>
    <n v="0.71399999999999997"/>
    <n v="543.21"/>
    <s v="Scale-up"/>
    <n v="12.346"/>
    <n v="0.96699999999999997"/>
    <n v="0.95899999999999996"/>
    <n v="0.96699999999999997"/>
    <n v="0.91700000000000004"/>
    <d v="2025-06-16T21:09:49"/>
    <x v="0"/>
  </r>
  <r>
    <x v="813"/>
    <x v="0"/>
    <n v="499"/>
    <x v="1595"/>
    <x v="957"/>
    <n v="156"/>
    <n v="156"/>
    <n v="63"/>
    <n v="93"/>
    <n v="16"/>
    <n v="140"/>
    <n v="118"/>
    <n v="22"/>
    <n v="0.13400000000000001"/>
    <n v="0.3"/>
    <n v="6.5000000000000002E-2"/>
    <n v="0.33200000000000002"/>
    <n v="0.36899999999999999"/>
    <n v="0.33700000000000002"/>
    <n v="0.9"/>
    <n v="0.309"/>
    <n v="0.85"/>
    <n v="66.265000000000001"/>
    <s v="Scale-up"/>
    <n v="3.012"/>
    <n v="0.95799999999999996"/>
    <n v="0.97399999999999998"/>
    <n v="0.95399999999999996"/>
    <n v="0.93799999999999994"/>
    <d v="2025-06-16T22:04:08"/>
    <x v="3"/>
  </r>
  <r>
    <x v="1025"/>
    <x v="0"/>
    <n v="4787"/>
    <x v="1596"/>
    <x v="1263"/>
    <n v="173"/>
    <n v="173"/>
    <n v="58"/>
    <n v="115"/>
    <n v="13"/>
    <n v="160"/>
    <n v="133"/>
    <n v="27"/>
    <n v="1.2E-2"/>
    <n v="0.02"/>
    <n v="2E-3"/>
    <n v="2.7E-2"/>
    <n v="0.03"/>
    <n v="2.9000000000000001E-2"/>
    <n v="0.9"/>
    <n v="0.375"/>
    <n v="0.93799999999999994"/>
    <n v="1000"/>
    <s v="Scale-up"/>
    <n v="37.036999999999999"/>
    <n v="0.61399999999999999"/>
    <n v="0.64100000000000001"/>
    <n v="0.77600000000000002"/>
    <n v="0.61099999999999999"/>
    <d v="2025-06-17T06:58:42"/>
    <x v="4"/>
  </r>
  <r>
    <x v="1026"/>
    <x v="0"/>
    <n v="4190"/>
    <x v="1597"/>
    <x v="1264"/>
    <n v="155"/>
    <n v="155"/>
    <n v="57"/>
    <n v="98"/>
    <n v="10"/>
    <n v="145"/>
    <n v="128"/>
    <n v="17"/>
    <n v="1.2999999999999999E-2"/>
    <n v="1.9E-2"/>
    <n v="2E-3"/>
    <n v="2.7E-2"/>
    <n v="0.03"/>
    <n v="2.7E-2"/>
    <n v="0.9"/>
    <n v="0.40600000000000003"/>
    <n v="0.93799999999999994"/>
    <n v="629.63"/>
    <s v="Scale-up"/>
    <n v="37.036999999999999"/>
    <n v="0.64400000000000002"/>
    <n v="0.94899999999999995"/>
    <n v="0.94"/>
    <n v="0.83"/>
    <d v="2025-06-17T07:02:49"/>
    <x v="4"/>
  </r>
  <r>
    <x v="1027"/>
    <x v="0"/>
    <n v="1546"/>
    <x v="1598"/>
    <x v="1265"/>
    <n v="60"/>
    <n v="60"/>
    <n v="19"/>
    <n v="41"/>
    <n v="2"/>
    <n v="58"/>
    <n v="50"/>
    <n v="8"/>
    <n v="1.2E-2"/>
    <n v="2.3E-2"/>
    <n v="5.0000000000000001E-3"/>
    <n v="2.7E-2"/>
    <n v="0.03"/>
    <n v="3.2000000000000001E-2"/>
    <n v="0.9"/>
    <n v="0.34300000000000003"/>
    <n v="0.85699999999999998"/>
    <n v="296.29599999999999"/>
    <s v="Scale-up"/>
    <n v="37.036999999999999"/>
    <n v="0.83699999999999997"/>
    <n v="0.97599999999999998"/>
    <n v="1"/>
    <n v="0.96499999999999997"/>
    <d v="2025-06-17T05:44:49"/>
    <x v="10"/>
  </r>
  <r>
    <x v="1028"/>
    <x v="0"/>
    <n v="3761"/>
    <x v="1599"/>
    <x v="1266"/>
    <n v="3984"/>
    <n v="3984"/>
    <n v="1194"/>
    <n v="2790"/>
    <n v="1368"/>
    <n v="2616"/>
    <n v="2426"/>
    <n v="190"/>
    <n v="0.39400000000000002"/>
    <n v="0.93200000000000005"/>
    <n v="0.53900000000000003"/>
    <n v="0.70799999999999996"/>
    <n v="0.78700000000000003"/>
    <n v="0.80500000000000005"/>
    <n v="0.9"/>
    <n v="0.29699999999999999"/>
    <n v="0.59399999999999997"/>
    <n v="268.36200000000002"/>
    <s v="Scale-up"/>
    <n v="1.4119999999999999"/>
    <n v="0.95199999999999996"/>
    <d v="1899-12-30T21:01:26"/>
    <n v="0.90200000000000002"/>
    <n v="0.96099999999999997"/>
    <d v="2025-06-17T04:58:24"/>
    <x v="11"/>
  </r>
  <r>
    <x v="1007"/>
    <x v="0"/>
    <n v="6791"/>
    <x v="1600"/>
    <x v="1267"/>
    <n v="43910"/>
    <n v="43910"/>
    <n v="0"/>
    <n v="43910"/>
    <n v="22224"/>
    <n v="21686"/>
    <n v="15066"/>
    <n v="6620"/>
    <n v="0"/>
    <n v="7.7629999999999999"/>
    <n v="4.8099999999999996"/>
    <n v="2.6589999999999998"/>
    <n v="2.9529999999999998"/>
    <n v="3.6230000000000002"/>
    <n v="0.9"/>
    <n v="0"/>
    <n v="0.38"/>
    <n v="2489.6579999999999"/>
    <s v="Scale-up"/>
    <n v="0.376"/>
    <n v="0"/>
    <n v="0.98599999999999999"/>
    <n v="0.92400000000000004"/>
    <n v="0.97799999999999998"/>
    <d v="2025-06-17T04:36:42"/>
    <x v="12"/>
  </r>
  <r>
    <x v="565"/>
    <x v="0"/>
    <n v="5419"/>
    <x v="1601"/>
    <x v="1268"/>
    <n v="117"/>
    <n v="117"/>
    <n v="32"/>
    <n v="85"/>
    <n v="14"/>
    <n v="103"/>
    <n v="94"/>
    <n v="9"/>
    <n v="6.0000000000000001E-3"/>
    <n v="1.6E-2"/>
    <n v="2E-3"/>
    <n v="1.7999999999999999E-2"/>
    <n v="0.02"/>
    <n v="1.9E-2"/>
    <n v="0.9"/>
    <n v="0.27300000000000002"/>
    <n v="0.90900000000000003"/>
    <n v="500"/>
    <s v="Scale-up"/>
    <n v="55.555999999999997"/>
    <n v="0.97799999999999998"/>
    <n v="0.93700000000000006"/>
    <n v="0.97699999999999998"/>
    <n v="0.96299999999999997"/>
    <d v="2025-06-17T02:24:55"/>
    <x v="2"/>
  </r>
  <r>
    <x v="1029"/>
    <x v="0"/>
    <n v="5174"/>
    <x v="1602"/>
    <x v="1269"/>
    <n v="66"/>
    <n v="66"/>
    <n v="13"/>
    <n v="53"/>
    <n v="16"/>
    <n v="50"/>
    <n v="44"/>
    <n v="6"/>
    <n v="3.0000000000000001E-3"/>
    <n v="1.0999999999999999E-2"/>
    <n v="4.0000000000000001E-3"/>
    <n v="8.9999999999999993E-3"/>
    <n v="0.01"/>
    <n v="0.01"/>
    <n v="0.9"/>
    <n v="0.214"/>
    <n v="0.71399999999999997"/>
    <n v="666.66700000000003"/>
    <s v="Scale-up"/>
    <n v="111.111"/>
    <n v="0.88200000000000001"/>
    <n v="0.95199999999999996"/>
    <n v="0.97499999999999998"/>
    <n v="0.95499999999999996"/>
    <d v="2025-06-17T02:28:26"/>
    <x v="2"/>
  </r>
  <r>
    <x v="651"/>
    <x v="0"/>
    <n v="5554"/>
    <x v="1603"/>
    <x v="1270"/>
    <n v="287"/>
    <n v="287"/>
    <n v="87"/>
    <n v="200"/>
    <n v="51"/>
    <n v="236"/>
    <n v="219"/>
    <n v="17"/>
    <n v="1.4E-2"/>
    <n v="3.5000000000000003E-2"/>
    <n v="8.9999999999999993E-3"/>
    <n v="3.5999999999999997E-2"/>
    <n v="0.04"/>
    <n v="0.04"/>
    <n v="0.9"/>
    <n v="0.28599999999999998"/>
    <n v="0.81599999999999995"/>
    <n v="472.22199999999998"/>
    <s v="Scale-up"/>
    <n v="27.777999999999999"/>
    <n v="0.95299999999999996"/>
    <n v="0.98099999999999998"/>
    <n v="0.97599999999999998"/>
    <n v="0.96599999999999997"/>
    <d v="2025-06-17T02:33:26"/>
    <x v="2"/>
  </r>
  <r>
    <x v="323"/>
    <x v="0"/>
    <n v="1587"/>
    <x v="1604"/>
    <x v="1143"/>
    <n v="220"/>
    <n v="220"/>
    <n v="61"/>
    <n v="159"/>
    <n v="33"/>
    <n v="187"/>
    <n v="163"/>
    <n v="24"/>
    <n v="5.5E-2"/>
    <n v="0.128"/>
    <n v="2.5000000000000001E-2"/>
    <n v="0.14199999999999999"/>
    <n v="0.158"/>
    <n v="0.14699999999999999"/>
    <n v="0.89900000000000002"/>
    <n v="0.30099999999999999"/>
    <n v="0.86299999999999999"/>
    <n v="169.01400000000001"/>
    <s v="Scale-up"/>
    <n v="7.0419999999999998"/>
    <n v="0.91"/>
    <n v="0.96099999999999997"/>
    <n v="0.90200000000000002"/>
    <n v="0.96899999999999997"/>
    <d v="2025-06-16T23:01:25"/>
    <x v="8"/>
  </r>
  <r>
    <x v="169"/>
    <x v="0"/>
    <n v="1588"/>
    <x v="1605"/>
    <x v="1225"/>
    <n v="306"/>
    <n v="306"/>
    <n v="93"/>
    <n v="213"/>
    <n v="34"/>
    <n v="272"/>
    <n v="247"/>
    <n v="25"/>
    <n v="5.1999999999999998E-2"/>
    <n v="0.17699999999999999"/>
    <n v="2.1999999999999999E-2"/>
    <n v="0.186"/>
    <n v="0.20699999999999999"/>
    <n v="0.19"/>
    <n v="0.89900000000000002"/>
    <n v="0.22700000000000001"/>
    <n v="0.90400000000000003"/>
    <n v="134.40899999999999"/>
    <s v="Scale-up"/>
    <n v="5.3760000000000003"/>
    <n v="0.88300000000000001"/>
    <n v="0.76400000000000001"/>
    <n v="0.872"/>
    <n v="0.82299999999999995"/>
    <d v="2025-06-17T00:55:03"/>
    <x v="5"/>
  </r>
  <r>
    <x v="1030"/>
    <x v="0"/>
    <n v="1096"/>
    <x v="1606"/>
    <x v="1271"/>
    <n v="340"/>
    <n v="340"/>
    <n v="177"/>
    <n v="163"/>
    <n v="60"/>
    <n v="280"/>
    <n v="223"/>
    <n v="57"/>
    <n v="0.154"/>
    <n v="0.14399999999999999"/>
    <n v="6.3E-2"/>
    <n v="0.21099999999999999"/>
    <n v="0.23499999999999999"/>
    <n v="0.23100000000000001"/>
    <n v="0.89800000000000002"/>
    <n v="0.51700000000000002"/>
    <n v="0.78900000000000003"/>
    <n v="270.142"/>
    <s v="Scale-up"/>
    <n v="4.7389999999999999"/>
    <n v="0.77900000000000003"/>
    <d v="1899-12-30T22:00:29"/>
    <n v="0.69899999999999995"/>
    <n v="0.86"/>
    <d v="2025-06-17T05:24:23"/>
    <x v="6"/>
  </r>
  <r>
    <x v="1031"/>
    <x v="0"/>
    <n v="2966"/>
    <x v="1607"/>
    <x v="1272"/>
    <n v="790"/>
    <n v="790"/>
    <n v="241"/>
    <n v="549"/>
    <n v="107"/>
    <n v="683"/>
    <n v="603"/>
    <n v="80"/>
    <n v="9.4E-2"/>
    <n v="0.20499999999999999"/>
    <n v="4.3999999999999997E-2"/>
    <n v="0.22900000000000001"/>
    <n v="0.255"/>
    <n v="0.25700000000000001"/>
    <n v="0.89800000000000002"/>
    <n v="0.314"/>
    <n v="0.85299999999999998"/>
    <n v="349.34500000000003"/>
    <s v="Scale-up"/>
    <n v="4.367"/>
    <n v="0.96699999999999997"/>
    <d v="1899-12-30T23:35:31"/>
    <n v="0.96099999999999997"/>
    <n v="0.97299999999999998"/>
    <d v="2025-06-17T05:04:33"/>
    <x v="17"/>
  </r>
  <r>
    <x v="141"/>
    <x v="0"/>
    <n v="5230"/>
    <x v="1608"/>
    <x v="1273"/>
    <n v="10607"/>
    <n v="10607"/>
    <n v="1848"/>
    <n v="8759"/>
    <n v="816"/>
    <n v="9791"/>
    <n v="8744"/>
    <n v="1047"/>
    <n v="0.36"/>
    <n v="1.7210000000000001"/>
    <n v="0.16600000000000001"/>
    <n v="1.72"/>
    <n v="1.915"/>
    <n v="1.913"/>
    <n v="0.89800000000000002"/>
    <n v="0.17299999999999999"/>
    <n v="0.92"/>
    <n v="608.721"/>
    <s v="Scale-up"/>
    <n v="0.58099999999999996"/>
    <n v="0.96399999999999997"/>
    <n v="0.98399999999999999"/>
    <n v="0.98099999999999998"/>
    <n v="0.98099999999999998"/>
    <d v="2025-06-17T01:46:10"/>
    <x v="2"/>
  </r>
  <r>
    <x v="158"/>
    <x v="0"/>
    <n v="878"/>
    <x v="1609"/>
    <x v="169"/>
    <n v="1503"/>
    <n v="1503"/>
    <n v="182"/>
    <n v="1321"/>
    <n v="105"/>
    <n v="1398"/>
    <n v="1034"/>
    <n v="364"/>
    <n v="0.20300000000000001"/>
    <n v="1.351"/>
    <n v="0.128"/>
    <n v="1.2789999999999999"/>
    <n v="1.4259999999999999"/>
    <n v="1.415"/>
    <n v="0.89700000000000002"/>
    <n v="0.13100000000000001"/>
    <n v="0.91800000000000004"/>
    <n v="284.59699999999998"/>
    <s v="Scale-up"/>
    <n v="0.78200000000000003"/>
    <n v="0.90100000000000002"/>
    <n v="0.92200000000000004"/>
    <n v="0.995"/>
    <n v="0.88900000000000001"/>
    <d v="2025-06-16T18:42:35"/>
    <x v="1"/>
  </r>
  <r>
    <x v="511"/>
    <x v="0"/>
    <n v="1669"/>
    <x v="1610"/>
    <x v="903"/>
    <n v="1180"/>
    <n v="1180"/>
    <n v="544"/>
    <n v="636"/>
    <n v="116"/>
    <n v="1064"/>
    <n v="901"/>
    <n v="163"/>
    <n v="0.41199999999999998"/>
    <n v="0.48299999999999998"/>
    <n v="0.115"/>
    <n v="0.7"/>
    <n v="0.78"/>
    <n v="0.80200000000000005"/>
    <n v="0.89700000000000002"/>
    <n v="0.46"/>
    <n v="0.872"/>
    <n v="232.857"/>
    <s v="Scale-up"/>
    <n v="1.429"/>
    <n v="0.95299999999999996"/>
    <n v="0.96599999999999997"/>
    <n v="0.96499999999999997"/>
    <n v="0.96799999999999997"/>
    <d v="2025-06-16T21:46:51"/>
    <x v="3"/>
  </r>
  <r>
    <x v="896"/>
    <x v="0"/>
    <n v="711"/>
    <x v="1611"/>
    <x v="1066"/>
    <n v="146"/>
    <n v="146"/>
    <n v="95"/>
    <n v="51"/>
    <n v="72"/>
    <n v="74"/>
    <n v="74"/>
    <n v="0"/>
    <n v="0.159"/>
    <n v="7.2999999999999995E-2"/>
    <n v="7.6999999999999999E-2"/>
    <n v="0.13900000000000001"/>
    <n v="0.155"/>
    <n v="0.13100000000000001"/>
    <n v="0.89700000000000002"/>
    <n v="0.68500000000000005"/>
    <n v="0.66800000000000004"/>
    <n v="0"/>
    <s v="Start-up"/>
    <n v="7.194"/>
    <n v="0.92700000000000005"/>
    <n v="0.92500000000000004"/>
    <n v="0.40200000000000002"/>
    <n v="0.95399999999999996"/>
    <d v="2025-06-16T22:35:43"/>
    <x v="3"/>
  </r>
  <r>
    <x v="924"/>
    <x v="0"/>
    <n v="1447"/>
    <x v="1612"/>
    <x v="1103"/>
    <n v="106"/>
    <n v="106"/>
    <n v="69"/>
    <n v="37"/>
    <n v="14"/>
    <n v="92"/>
    <n v="86"/>
    <n v="6"/>
    <n v="5.0999999999999997E-2"/>
    <n v="2.4E-2"/>
    <n v="7.0000000000000001E-3"/>
    <n v="6.0999999999999999E-2"/>
    <n v="6.8000000000000005E-2"/>
    <n v="6.7000000000000004E-2"/>
    <n v="0.89700000000000002"/>
    <n v="0.68"/>
    <n v="0.90700000000000003"/>
    <n v="98.361000000000004"/>
    <s v="Scale-up"/>
    <n v="16.393000000000001"/>
    <n v="0.95299999999999996"/>
    <n v="0.96899999999999997"/>
    <n v="0.83899999999999997"/>
    <n v="0.96899999999999997"/>
    <d v="2025-06-16T22:50:11"/>
    <x v="3"/>
  </r>
  <r>
    <x v="1032"/>
    <x v="0"/>
    <n v="6312"/>
    <x v="1613"/>
    <x v="1274"/>
    <n v="40385"/>
    <n v="40385"/>
    <n v="11137"/>
    <n v="29248"/>
    <n v="10016"/>
    <n v="30369"/>
    <n v="26236"/>
    <n v="4133"/>
    <n v="1.91"/>
    <n v="4.4820000000000002"/>
    <n v="1.6970000000000001"/>
    <n v="4.2110000000000003"/>
    <n v="4.6950000000000003"/>
    <n v="4.62"/>
    <n v="0.89700000000000002"/>
    <n v="0.29899999999999999"/>
    <n v="0.73499999999999999"/>
    <n v="981.47699999999998"/>
    <s v="Scale-up"/>
    <n v="0.23699999999999999"/>
    <n v="0.95199999999999996"/>
    <n v="0.98399999999999999"/>
    <n v="0.98699999999999999"/>
    <n v="0.98"/>
    <d v="2025-06-17T06:57:59"/>
    <x v="4"/>
  </r>
  <r>
    <x v="1033"/>
    <x v="0"/>
    <n v="1288"/>
    <x v="1614"/>
    <x v="1275"/>
    <n v="442"/>
    <n v="442"/>
    <n v="136"/>
    <n v="306"/>
    <n v="31"/>
    <n v="411"/>
    <n v="236"/>
    <n v="175"/>
    <n v="0.113"/>
    <n v="0.28199999999999997"/>
    <n v="5.6000000000000001E-2"/>
    <n v="0.30399999999999999"/>
    <n v="0.33900000000000002"/>
    <n v="0.36299999999999999"/>
    <n v="0.89700000000000002"/>
    <n v="0.28599999999999998"/>
    <n v="0.85799999999999998"/>
    <n v="575.65800000000002"/>
    <s v="Scale-up"/>
    <n v="3.2890000000000001"/>
    <n v="0.80700000000000005"/>
    <n v="0.754"/>
    <n v="0.84799999999999998"/>
    <n v="0.78"/>
    <d v="2025-06-17T02:18:37"/>
    <x v="2"/>
  </r>
  <r>
    <x v="1034"/>
    <x v="0"/>
    <n v="2298"/>
    <x v="1615"/>
    <x v="1276"/>
    <n v="1526"/>
    <n v="1526"/>
    <n v="240"/>
    <n v="1286"/>
    <n v="69"/>
    <n v="1457"/>
    <n v="1198"/>
    <n v="259"/>
    <n v="0.112"/>
    <n v="0.68100000000000005"/>
    <n v="7.8E-2"/>
    <n v="0.64100000000000001"/>
    <n v="0.71499999999999997"/>
    <n v="0.754"/>
    <n v="0.89700000000000002"/>
    <n v="0.14099999999999999"/>
    <n v="0.90200000000000002"/>
    <n v="404.05599999999998"/>
    <s v="Scale-up"/>
    <n v="1.56"/>
    <n v="0.61099999999999999"/>
    <n v="0.63700000000000001"/>
    <n v="0.92600000000000005"/>
    <n v="0.55100000000000005"/>
    <d v="2025-06-17T03:16:19"/>
    <x v="2"/>
  </r>
  <r>
    <x v="141"/>
    <x v="0"/>
    <n v="2285"/>
    <x v="1616"/>
    <x v="152"/>
    <n v="3239"/>
    <n v="3239"/>
    <n v="485"/>
    <n v="2754"/>
    <n v="259"/>
    <n v="2980"/>
    <n v="2590"/>
    <n v="390"/>
    <n v="0.20599999999999999"/>
    <n v="1.155"/>
    <n v="0.115"/>
    <n v="1.1160000000000001"/>
    <n v="1.246"/>
    <n v="1.2450000000000001"/>
    <n v="0.89600000000000002"/>
    <n v="0.151"/>
    <n v="0.91600000000000004"/>
    <n v="349.46199999999999"/>
    <s v="Scale-up"/>
    <n v="0.89600000000000002"/>
    <n v="0.99199999999999999"/>
    <n v="0.99299999999999999"/>
    <n v="0.99399999999999999"/>
    <n v="0.99199999999999999"/>
    <d v="2025-06-16T18:38:54"/>
    <x v="1"/>
  </r>
  <r>
    <x v="749"/>
    <x v="0"/>
    <n v="3396"/>
    <x v="1617"/>
    <x v="1277"/>
    <n v="167"/>
    <n v="167"/>
    <n v="119"/>
    <n v="48"/>
    <n v="11"/>
    <n v="156"/>
    <n v="136"/>
    <n v="20"/>
    <n v="3.5999999999999997E-2"/>
    <n v="1.6E-2"/>
    <n v="4.0000000000000001E-3"/>
    <n v="4.2999999999999997E-2"/>
    <n v="4.8000000000000001E-2"/>
    <n v="4.7E-2"/>
    <n v="0.89600000000000002"/>
    <n v="0.69199999999999995"/>
    <n v="0.92300000000000004"/>
    <n v="465.11599999999999"/>
    <s v="Scale-up"/>
    <n v="23.256"/>
    <n v="0.92300000000000004"/>
    <n v="0.98399999999999999"/>
    <n v="0.95299999999999996"/>
    <n v="0.94199999999999995"/>
    <d v="2025-06-17T05:57:36"/>
    <x v="10"/>
  </r>
  <r>
    <x v="1035"/>
    <x v="0"/>
    <n v="3071"/>
    <x v="1618"/>
    <x v="1278"/>
    <n v="48"/>
    <n v="48"/>
    <n v="15"/>
    <n v="33"/>
    <n v="9"/>
    <n v="39"/>
    <n v="38"/>
    <n v="1"/>
    <n v="6.0000000000000001E-3"/>
    <n v="1.4999999999999999E-2"/>
    <n v="2E-3"/>
    <n v="1.7000000000000001E-2"/>
    <n v="1.9E-2"/>
    <n v="1.4E-2"/>
    <n v="0.89500000000000002"/>
    <n v="0.28599999999999998"/>
    <n v="0.90500000000000003"/>
    <n v="58.823999999999998"/>
    <s v="Scale-up"/>
    <n v="58.823999999999998"/>
    <n v="0.70699999999999996"/>
    <d v="1899-12-30T13:19:12"/>
    <n v="0.93799999999999994"/>
    <n v="0.55500000000000005"/>
    <d v="2025-06-17T04:50:01"/>
    <x v="11"/>
  </r>
  <r>
    <x v="284"/>
    <x v="0"/>
    <n v="3207"/>
    <x v="1619"/>
    <x v="1279"/>
    <n v="2161"/>
    <n v="2161"/>
    <n v="365"/>
    <n v="1796"/>
    <n v="195"/>
    <n v="1966"/>
    <n v="1677"/>
    <n v="289"/>
    <n v="0.10199999999999999"/>
    <n v="0.61399999999999999"/>
    <n v="7.0999999999999994E-2"/>
    <n v="0.57699999999999996"/>
    <n v="0.64500000000000002"/>
    <n v="0.64100000000000001"/>
    <n v="0.89500000000000002"/>
    <n v="0.14199999999999999"/>
    <n v="0.90100000000000002"/>
    <n v="500.86700000000002"/>
    <s v="Scale-up"/>
    <n v="1.7330000000000001"/>
    <n v="0.99099999999999999"/>
    <n v="0.97599999999999998"/>
    <n v="0.95299999999999996"/>
    <n v="0.97299999999999998"/>
    <d v="2025-06-17T02:53:16"/>
    <x v="2"/>
  </r>
  <r>
    <x v="526"/>
    <x v="0"/>
    <n v="2354"/>
    <x v="1620"/>
    <x v="605"/>
    <n v="6052"/>
    <n v="6052"/>
    <n v="156"/>
    <n v="5896"/>
    <n v="1220"/>
    <n v="4832"/>
    <n v="4332"/>
    <n v="500"/>
    <n v="8.5999999999999993E-2"/>
    <n v="2.8439999999999999"/>
    <n v="0.55600000000000005"/>
    <n v="2.1219999999999999"/>
    <n v="2.3740000000000001"/>
    <n v="2.3719999999999999"/>
    <n v="0.89400000000000002"/>
    <n v="2.9000000000000001E-2"/>
    <n v="0.81"/>
    <n v="235.62700000000001"/>
    <s v="Scale-up"/>
    <n v="0.47099999999999997"/>
    <n v="0.97399999999999998"/>
    <n v="0.98699999999999999"/>
    <n v="0.96399999999999997"/>
    <n v="0.98199999999999998"/>
    <d v="2025-06-16T20:39:45"/>
    <x v="0"/>
  </r>
  <r>
    <x v="793"/>
    <x v="0"/>
    <n v="1266"/>
    <x v="1621"/>
    <x v="929"/>
    <n v="375"/>
    <n v="375"/>
    <n v="193"/>
    <n v="182"/>
    <n v="46"/>
    <n v="329"/>
    <n v="266"/>
    <n v="63"/>
    <n v="0.24099999999999999"/>
    <n v="0.22800000000000001"/>
    <n v="7.0999999999999994E-2"/>
    <n v="0.35599999999999998"/>
    <n v="0.39800000000000002"/>
    <n v="0.39800000000000002"/>
    <n v="0.89400000000000002"/>
    <n v="0.51400000000000001"/>
    <n v="0.84899999999999998"/>
    <n v="176.96600000000001"/>
    <s v="Scale-up"/>
    <n v="2.8090000000000002"/>
    <n v="0.93700000000000006"/>
    <n v="0.88600000000000001"/>
    <n v="0.84399999999999997"/>
    <n v="0.91800000000000004"/>
    <d v="2025-06-16T21:55:06"/>
    <x v="3"/>
  </r>
  <r>
    <x v="962"/>
    <x v="0"/>
    <n v="3495"/>
    <x v="1622"/>
    <x v="1280"/>
    <n v="538"/>
    <n v="538"/>
    <n v="241"/>
    <n v="297"/>
    <n v="45"/>
    <n v="493"/>
    <n v="419"/>
    <n v="74"/>
    <n v="0.124"/>
    <n v="0.188"/>
    <n v="1.9E-2"/>
    <n v="0.26200000000000001"/>
    <n v="0.29299999999999998"/>
    <n v="0.28000000000000003"/>
    <n v="0.89400000000000002"/>
    <n v="0.39700000000000002"/>
    <n v="0.93899999999999995"/>
    <n v="282.44299999999998"/>
    <s v="Scale-up"/>
    <n v="3.8170000000000002"/>
    <n v="0.95299999999999996"/>
    <n v="0.89700000000000002"/>
    <n v="0.96499999999999997"/>
    <n v="0.93600000000000005"/>
    <d v="2025-06-17T07:11:13"/>
    <x v="9"/>
  </r>
  <r>
    <x v="751"/>
    <x v="0"/>
    <n v="2148"/>
    <x v="1623"/>
    <x v="872"/>
    <n v="59"/>
    <n v="59"/>
    <n v="14"/>
    <n v="45"/>
    <n v="3"/>
    <n v="56"/>
    <n v="47"/>
    <n v="9"/>
    <n v="8.9999999999999993E-3"/>
    <n v="2.1000000000000001E-2"/>
    <n v="2E-3"/>
    <n v="2.5000000000000001E-2"/>
    <n v="2.8000000000000001E-2"/>
    <n v="2.5999999999999999E-2"/>
    <n v="0.89300000000000002"/>
    <n v="0.3"/>
    <n v="0.93300000000000005"/>
    <n v="360"/>
    <s v="Scale-up"/>
    <n v="40"/>
    <n v="0.71899999999999997"/>
    <n v="0.92800000000000005"/>
    <n v="0.89800000000000002"/>
    <n v="0.90400000000000003"/>
    <d v="2025-06-16T21:38:08"/>
    <x v="0"/>
  </r>
  <r>
    <x v="775"/>
    <x v="0"/>
    <n v="3725"/>
    <x v="1624"/>
    <x v="906"/>
    <n v="3742"/>
    <n v="3742"/>
    <n v="1770"/>
    <n v="1972"/>
    <n v="429"/>
    <n v="3313"/>
    <n v="2836"/>
    <n v="477"/>
    <n v="0.83"/>
    <n v="0.96199999999999997"/>
    <n v="0.26100000000000001"/>
    <n v="1.365"/>
    <n v="1.5309999999999999"/>
    <n v="1.5549999999999999"/>
    <n v="0.89200000000000002"/>
    <n v="0.46300000000000002"/>
    <n v="0.85399999999999998"/>
    <n v="349.45100000000002"/>
    <s v="Scale-up"/>
    <n v="0.73299999999999998"/>
    <n v="0.91"/>
    <n v="0.91400000000000003"/>
    <n v="0.95099999999999996"/>
    <n v="0.91300000000000003"/>
    <d v="2025-06-16T21:47:46"/>
    <x v="3"/>
  </r>
  <r>
    <x v="989"/>
    <x v="0"/>
    <n v="1676"/>
    <x v="1625"/>
    <x v="1204"/>
    <n v="3419"/>
    <n v="3419"/>
    <n v="296"/>
    <n v="3123"/>
    <n v="717"/>
    <n v="2702"/>
    <n v="2247"/>
    <n v="455"/>
    <n v="0.22700000000000001"/>
    <n v="2.5840000000000001"/>
    <n v="0.58299999999999996"/>
    <n v="1.988"/>
    <n v="2.2280000000000002"/>
    <n v="2.1680000000000001"/>
    <n v="0.89200000000000002"/>
    <n v="8.1000000000000003E-2"/>
    <n v="0.79300000000000004"/>
    <n v="228.87299999999999"/>
    <s v="Scale-up"/>
    <n v="0.503"/>
    <n v="0.88500000000000001"/>
    <n v="0.93600000000000005"/>
    <n v="0.92600000000000005"/>
    <n v="0.91600000000000004"/>
    <d v="2025-06-16T23:18:23"/>
    <x v="8"/>
  </r>
  <r>
    <x v="1036"/>
    <x v="0"/>
    <n v="5458"/>
    <x v="1626"/>
    <x v="1281"/>
    <n v="196"/>
    <n v="196"/>
    <n v="0"/>
    <n v="196"/>
    <n v="39"/>
    <n v="157"/>
    <n v="126"/>
    <n v="31"/>
    <n v="0"/>
    <n v="4.3999999999999997E-2"/>
    <n v="7.0000000000000001E-3"/>
    <n v="3.3000000000000002E-2"/>
    <n v="3.6999999999999998E-2"/>
    <n v="3.6999999999999998E-2"/>
    <n v="0.89200000000000002"/>
    <n v="0"/>
    <n v="0.84099999999999997"/>
    <n v="939.39400000000001"/>
    <s v="Scale-up"/>
    <n v="30.303000000000001"/>
    <n v="0"/>
    <n v="0.94799999999999995"/>
    <n v="0.97199999999999998"/>
    <n v="0.93799999999999994"/>
    <d v="2025-06-17T01:48:56"/>
    <x v="2"/>
  </r>
  <r>
    <x v="144"/>
    <x v="0"/>
    <n v="2186"/>
    <x v="1627"/>
    <x v="155"/>
    <n v="1858"/>
    <n v="1858"/>
    <n v="222"/>
    <n v="1636"/>
    <n v="181"/>
    <n v="1677"/>
    <n v="1454"/>
    <n v="223"/>
    <n v="0.11600000000000001"/>
    <n v="0.78600000000000003"/>
    <n v="8.7999999999999995E-2"/>
    <n v="0.72499999999999998"/>
    <n v="0.81399999999999995"/>
    <n v="0.81200000000000006"/>
    <n v="0.89100000000000001"/>
    <n v="0.129"/>
    <n v="0.90200000000000002"/>
    <n v="307.58600000000001"/>
    <s v="Scale-up"/>
    <n v="1.379"/>
    <n v="0.876"/>
    <n v="0.91100000000000003"/>
    <n v="0.86699999999999999"/>
    <n v="0.90100000000000002"/>
    <d v="2025-06-16T18:39:37"/>
    <x v="1"/>
  </r>
  <r>
    <x v="1037"/>
    <x v="0"/>
    <n v="2572"/>
    <x v="1628"/>
    <x v="1282"/>
    <n v="134"/>
    <n v="134"/>
    <n v="82"/>
    <n v="52"/>
    <n v="28"/>
    <n v="106"/>
    <n v="99"/>
    <n v="7"/>
    <n v="0.03"/>
    <n v="2.8000000000000001E-2"/>
    <n v="1.2E-2"/>
    <n v="4.1000000000000002E-2"/>
    <n v="4.5999999999999999E-2"/>
    <n v="4.1000000000000002E-2"/>
    <n v="0.89100000000000001"/>
    <n v="0.51700000000000002"/>
    <n v="0.79300000000000004"/>
    <n v="170.732"/>
    <s v="Scale-up"/>
    <n v="24.39"/>
    <n v="0.91700000000000004"/>
    <n v="0.86299999999999999"/>
    <n v="0.89400000000000002"/>
    <n v="0.89200000000000002"/>
    <d v="2025-06-17T05:41:34"/>
    <x v="10"/>
  </r>
  <r>
    <x v="1038"/>
    <x v="0"/>
    <n v="3144"/>
    <x v="1629"/>
    <x v="1283"/>
    <n v="128"/>
    <n v="128"/>
    <n v="89"/>
    <n v="39"/>
    <n v="36"/>
    <n v="92"/>
    <n v="88"/>
    <n v="4"/>
    <n v="3.7999999999999999E-2"/>
    <n v="2.4E-2"/>
    <n v="1.6E-2"/>
    <n v="4.1000000000000002E-2"/>
    <n v="4.5999999999999999E-2"/>
    <n v="4.4999999999999998E-2"/>
    <n v="0.89100000000000001"/>
    <n v="0.61299999999999999"/>
    <n v="0.74199999999999999"/>
    <n v="97.561000000000007"/>
    <s v="Scale-up"/>
    <n v="24.39"/>
    <n v="0.80600000000000005"/>
    <d v="1899-12-30T17:58:34"/>
    <n v="0.75700000000000001"/>
    <n v="0.623"/>
    <d v="2025-06-17T04:48:06"/>
    <x v="11"/>
  </r>
  <r>
    <x v="144"/>
    <x v="0"/>
    <n v="2774"/>
    <x v="1630"/>
    <x v="1284"/>
    <n v="1892"/>
    <n v="1892"/>
    <n v="222"/>
    <n v="1670"/>
    <n v="202"/>
    <n v="1690"/>
    <n v="1476"/>
    <n v="214"/>
    <n v="0.112"/>
    <n v="0.74"/>
    <n v="7.4999999999999997E-2"/>
    <n v="0.69199999999999995"/>
    <n v="0.77700000000000002"/>
    <n v="0.751"/>
    <n v="0.89100000000000001"/>
    <n v="0.13100000000000001"/>
    <n v="0.91200000000000003"/>
    <n v="309.24900000000002"/>
    <s v="Scale-up"/>
    <n v="1.4450000000000001"/>
    <n v="0.85599999999999998"/>
    <n v="0.89700000000000002"/>
    <n v="0.875"/>
    <n v="0.89"/>
    <d v="2025-06-17T01:48:21"/>
    <x v="2"/>
  </r>
  <r>
    <x v="277"/>
    <x v="0"/>
    <n v="6115"/>
    <x v="1631"/>
    <x v="1285"/>
    <n v="797"/>
    <n v="797"/>
    <n v="232"/>
    <n v="565"/>
    <n v="68"/>
    <n v="729"/>
    <n v="687"/>
    <n v="42"/>
    <n v="3.9E-2"/>
    <n v="0.1"/>
    <n v="0.01"/>
    <n v="0.115"/>
    <n v="0.129"/>
    <n v="0.124"/>
    <n v="0.89100000000000001"/>
    <n v="0.28100000000000003"/>
    <n v="0.92800000000000005"/>
    <n v="365.21699999999998"/>
    <s v="Scale-up"/>
    <n v="8.6959999999999997"/>
    <n v="0.71699999999999997"/>
    <n v="0.60699999999999998"/>
    <n v="0.76800000000000002"/>
    <n v="0.61899999999999999"/>
    <d v="2025-06-17T02:59:27"/>
    <x v="2"/>
  </r>
  <r>
    <x v="1039"/>
    <x v="0"/>
    <n v="2425"/>
    <x v="1632"/>
    <x v="1286"/>
    <n v="77"/>
    <n v="77"/>
    <n v="25"/>
    <n v="52"/>
    <n v="9"/>
    <n v="68"/>
    <n v="49"/>
    <n v="19"/>
    <n v="1.7999999999999999E-2"/>
    <n v="3.1E-2"/>
    <n v="3.0000000000000001E-3"/>
    <n v="4.1000000000000002E-2"/>
    <n v="4.5999999999999999E-2"/>
    <n v="0.04"/>
    <n v="0.89100000000000001"/>
    <n v="0.36699999999999999"/>
    <n v="0.93899999999999995"/>
    <n v="463.41500000000002"/>
    <s v="Scale-up"/>
    <n v="24.39"/>
    <n v="0.86799999999999999"/>
    <n v="0.84499999999999997"/>
    <n v="0.78200000000000003"/>
    <n v="0.97199999999999998"/>
    <d v="2025-06-17T03:49:22"/>
    <x v="2"/>
  </r>
  <r>
    <x v="16"/>
    <x v="0"/>
    <n v="2074"/>
    <x v="1633"/>
    <x v="16"/>
    <n v="249"/>
    <n v="249"/>
    <n v="53"/>
    <n v="196"/>
    <n v="16"/>
    <n v="233"/>
    <n v="175"/>
    <n v="58"/>
    <n v="3.2000000000000001E-2"/>
    <n v="0.114"/>
    <n v="0.01"/>
    <n v="0.121"/>
    <n v="0.13600000000000001"/>
    <n v="0.13600000000000001"/>
    <n v="0.89"/>
    <n v="0.219"/>
    <n v="0.93200000000000005"/>
    <n v="479.339"/>
    <s v="Scale-up"/>
    <n v="8.2639999999999993"/>
    <n v="0.871"/>
    <n v="0.95"/>
    <n v="0.96099999999999997"/>
    <n v="0.90200000000000002"/>
    <d v="2025-06-16T18:11:39"/>
    <x v="1"/>
  </r>
  <r>
    <x v="1040"/>
    <x v="0"/>
    <n v="1699"/>
    <x v="1634"/>
    <x v="1287"/>
    <n v="393"/>
    <n v="393"/>
    <n v="136"/>
    <n v="257"/>
    <n v="109"/>
    <n v="284"/>
    <n v="231"/>
    <n v="53"/>
    <n v="0.108"/>
    <n v="0.26200000000000001"/>
    <n v="0.115"/>
    <n v="0.22700000000000001"/>
    <n v="0.255"/>
    <n v="0.246"/>
    <n v="0.89"/>
    <n v="0.29199999999999998"/>
    <n v="0.68899999999999995"/>
    <n v="233.48"/>
    <s v="Scale-up"/>
    <n v="4.4050000000000002"/>
    <n v="0.94399999999999995"/>
    <n v="0.95599999999999996"/>
    <n v="0.876"/>
    <n v="0.89300000000000002"/>
    <d v="2025-06-17T06:47:25"/>
    <x v="10"/>
  </r>
  <r>
    <x v="219"/>
    <x v="0"/>
    <n v="3081"/>
    <x v="1635"/>
    <x v="1288"/>
    <n v="1472"/>
    <n v="1472"/>
    <n v="286"/>
    <n v="1186"/>
    <n v="205"/>
    <n v="1267"/>
    <n v="965"/>
    <n v="302"/>
    <n v="9.6000000000000002E-2"/>
    <n v="0.435"/>
    <n v="0.10199999999999999"/>
    <n v="0.38200000000000001"/>
    <n v="0.42899999999999999"/>
    <n v="0.44800000000000001"/>
    <n v="0.89"/>
    <n v="0.18099999999999999"/>
    <n v="0.80800000000000005"/>
    <n v="790.57600000000002"/>
    <s v="Scale-up"/>
    <n v="2.6179999999999999"/>
    <n v="0.81100000000000005"/>
    <n v="0.93799999999999994"/>
    <n v="0.84099999999999997"/>
    <n v="0.89"/>
    <d v="2025-06-17T02:12:13"/>
    <x v="2"/>
  </r>
  <r>
    <x v="152"/>
    <x v="0"/>
    <n v="3755"/>
    <x v="1636"/>
    <x v="163"/>
    <n v="214"/>
    <n v="214"/>
    <n v="39"/>
    <n v="175"/>
    <n v="11"/>
    <n v="203"/>
    <n v="136"/>
    <n v="67"/>
    <n v="1.2999999999999999E-2"/>
    <n v="4.4999999999999998E-2"/>
    <n v="4.0000000000000001E-3"/>
    <n v="4.8000000000000001E-2"/>
    <n v="5.3999999999999999E-2"/>
    <n v="5.2999999999999999E-2"/>
    <n v="0.88900000000000001"/>
    <n v="0.224"/>
    <n v="0.93100000000000005"/>
    <n v="1395.8330000000001"/>
    <s v="Scale-up"/>
    <n v="20.832999999999998"/>
    <n v="0.88600000000000001"/>
    <n v="0.94899999999999995"/>
    <n v="0.81799999999999995"/>
    <n v="0.93300000000000005"/>
    <d v="2025-06-16T18:41:18"/>
    <x v="1"/>
  </r>
  <r>
    <x v="651"/>
    <x v="0"/>
    <n v="2629"/>
    <x v="1637"/>
    <x v="757"/>
    <n v="157"/>
    <n v="157"/>
    <n v="52"/>
    <n v="105"/>
    <n v="18"/>
    <n v="139"/>
    <n v="120"/>
    <n v="19"/>
    <n v="0.02"/>
    <n v="4.1000000000000002E-2"/>
    <n v="7.0000000000000001E-3"/>
    <n v="4.8000000000000001E-2"/>
    <n v="5.3999999999999999E-2"/>
    <n v="5.5E-2"/>
    <n v="0.88900000000000001"/>
    <n v="0.32800000000000001"/>
    <n v="0.88500000000000001"/>
    <n v="395.83300000000003"/>
    <s v="Scale-up"/>
    <n v="20.832999999999998"/>
    <n v="0.90500000000000003"/>
    <n v="0.94199999999999995"/>
    <n v="0.95899999999999996"/>
    <n v="0.85399999999999998"/>
    <d v="2025-06-16T21:10:08"/>
    <x v="0"/>
  </r>
  <r>
    <x v="884"/>
    <x v="0"/>
    <n v="3780"/>
    <x v="1638"/>
    <x v="1049"/>
    <n v="2124"/>
    <n v="2124"/>
    <n v="1115"/>
    <n v="1009"/>
    <n v="660"/>
    <n v="1464"/>
    <n v="1461"/>
    <n v="3"/>
    <n v="0.73299999999999998"/>
    <n v="0.53400000000000003"/>
    <n v="0.186"/>
    <n v="0.96099999999999997"/>
    <n v="1.081"/>
    <n v="0.62"/>
    <n v="0.88900000000000001"/>
    <n v="0.57899999999999996"/>
    <n v="0.85299999999999998"/>
    <n v="3.1219999999999999"/>
    <s v="Start-up"/>
    <n v="1.0409999999999999"/>
    <n v="0.94499999999999995"/>
    <n v="0.94799999999999995"/>
    <n v="0.87"/>
    <n v="0.98399999999999999"/>
    <d v="2025-06-16T22:29:36"/>
    <x v="3"/>
  </r>
  <r>
    <x v="669"/>
    <x v="0"/>
    <n v="5921"/>
    <x v="1639"/>
    <x v="1289"/>
    <n v="264"/>
    <n v="264"/>
    <n v="56"/>
    <n v="208"/>
    <n v="141"/>
    <n v="123"/>
    <n v="100"/>
    <n v="23"/>
    <n v="8.9999999999999993E-3"/>
    <n v="3.3000000000000002E-2"/>
    <n v="2.4E-2"/>
    <n v="1.6E-2"/>
    <n v="1.7999999999999999E-2"/>
    <n v="1.7999999999999999E-2"/>
    <n v="0.88900000000000001"/>
    <n v="0.214"/>
    <n v="0.42899999999999999"/>
    <n v="1437.5"/>
    <s v="Scale-up"/>
    <n v="62.5"/>
    <n v="0.97699999999999998"/>
    <n v="0.98099999999999998"/>
    <n v="0.98499999999999999"/>
    <n v="0.99"/>
    <d v="2025-06-17T02:39:42"/>
    <x v="2"/>
  </r>
  <r>
    <x v="1041"/>
    <x v="0"/>
    <n v="2570"/>
    <x v="1640"/>
    <x v="1290"/>
    <n v="4705"/>
    <n v="4705"/>
    <n v="480"/>
    <n v="4225"/>
    <n v="910"/>
    <n v="3795"/>
    <n v="3216"/>
    <n v="579"/>
    <n v="0.191"/>
    <n v="1.7230000000000001"/>
    <n v="0.39600000000000002"/>
    <n v="1.349"/>
    <n v="1.518"/>
    <n v="1.5069999999999999"/>
    <n v="0.88900000000000001"/>
    <n v="0.1"/>
    <n v="0.79300000000000004"/>
    <n v="429.20699999999999"/>
    <s v="Scale-up"/>
    <n v="0.74099999999999999"/>
    <n v="0.96499999999999997"/>
    <n v="0.97599999999999998"/>
    <n v="0.98499999999999999"/>
    <n v="0.98499999999999999"/>
    <d v="2025-06-17T02:52:25"/>
    <x v="2"/>
  </r>
  <r>
    <x v="416"/>
    <x v="0"/>
    <n v="2494"/>
    <x v="1641"/>
    <x v="1291"/>
    <n v="834"/>
    <n v="834"/>
    <n v="172"/>
    <n v="662"/>
    <n v="66"/>
    <n v="768"/>
    <n v="657"/>
    <n v="111"/>
    <n v="8.5999999999999993E-2"/>
    <n v="0.35"/>
    <n v="0.03"/>
    <n v="0.36099999999999999"/>
    <n v="0.40600000000000003"/>
    <n v="0.39800000000000002"/>
    <n v="0.88900000000000001"/>
    <n v="0.19700000000000001"/>
    <n v="0.93100000000000005"/>
    <n v="307.47899999999998"/>
    <s v="Scale-up"/>
    <n v="2.77"/>
    <n v="0.85199999999999998"/>
    <n v="0.93700000000000006"/>
    <n v="0.88200000000000001"/>
    <n v="0.95499999999999996"/>
    <d v="2025-06-17T03:52:50"/>
    <x v="2"/>
  </r>
  <r>
    <x v="450"/>
    <x v="0"/>
    <n v="2757"/>
    <x v="1642"/>
    <x v="1292"/>
    <n v="45"/>
    <n v="45"/>
    <n v="9"/>
    <n v="36"/>
    <n v="1"/>
    <n v="44"/>
    <n v="27"/>
    <n v="17"/>
    <n v="3.0000000000000001E-3"/>
    <n v="2.4E-2"/>
    <n v="0"/>
    <n v="2.4E-2"/>
    <n v="2.7E-2"/>
    <n v="2.1000000000000001E-2"/>
    <n v="0.88900000000000001"/>
    <n v="0.111"/>
    <n v="1"/>
    <n v="708.33299999999997"/>
    <s v="Scale-up"/>
    <n v="41.667000000000002"/>
    <n v="0.66500000000000004"/>
    <n v="0.83099999999999996"/>
    <n v="0"/>
    <n v="0.82599999999999996"/>
    <d v="2025-06-17T04:06:24"/>
    <x v="2"/>
  </r>
  <r>
    <x v="1042"/>
    <x v="0"/>
    <n v="2629"/>
    <x v="1643"/>
    <x v="1293"/>
    <n v="3498"/>
    <n v="3498"/>
    <n v="555"/>
    <n v="2943"/>
    <n v="494"/>
    <n v="3004"/>
    <n v="2644"/>
    <n v="360"/>
    <n v="0.20499999999999999"/>
    <n v="1.2410000000000001"/>
    <n v="0.20399999999999999"/>
    <n v="1.1040000000000001"/>
    <n v="1.242"/>
    <n v="1.2430000000000001"/>
    <n v="0.88900000000000001"/>
    <n v="0.14199999999999999"/>
    <n v="0.85899999999999999"/>
    <n v="326.08699999999999"/>
    <s v="Scale-up"/>
    <n v="0.90600000000000003"/>
    <n v="0.99299999999999999"/>
    <n v="0.99099999999999999"/>
    <n v="0.99"/>
    <n v="0.99"/>
    <d v="2025-06-17T04:07:06"/>
    <x v="2"/>
  </r>
  <r>
    <x v="720"/>
    <x v="0"/>
    <n v="1034"/>
    <x v="1644"/>
    <x v="836"/>
    <n v="68"/>
    <n v="68"/>
    <n v="24"/>
    <n v="44"/>
    <n v="0"/>
    <n v="68"/>
    <n v="58"/>
    <n v="10"/>
    <n v="2.8000000000000001E-2"/>
    <n v="5.1999999999999998E-2"/>
    <n v="0"/>
    <n v="7.0999999999999994E-2"/>
    <n v="0.08"/>
    <n v="0.08"/>
    <n v="0.88800000000000001"/>
    <n v="0.35"/>
    <n v="1"/>
    <n v="140.845"/>
    <s v="Scale-up"/>
    <n v="14.085000000000001"/>
    <n v="0.85799999999999998"/>
    <n v="0.86399999999999999"/>
    <n v="0"/>
    <n v="0.88100000000000001"/>
    <d v="2025-06-16T21:29:20"/>
    <x v="0"/>
  </r>
  <r>
    <x v="589"/>
    <x v="0"/>
    <n v="797"/>
    <x v="1645"/>
    <x v="934"/>
    <n v="953"/>
    <n v="953"/>
    <n v="753"/>
    <n v="200"/>
    <n v="166"/>
    <n v="787"/>
    <n v="708"/>
    <n v="79"/>
    <n v="1.1890000000000001"/>
    <n v="0.33900000000000002"/>
    <n v="0.22"/>
    <n v="1.161"/>
    <n v="1.3080000000000001"/>
    <n v="1.2729999999999999"/>
    <n v="0.88800000000000001"/>
    <n v="0.77800000000000002"/>
    <n v="0.85599999999999998"/>
    <n v="68.045000000000002"/>
    <s v="Scale-up"/>
    <n v="0.86099999999999999"/>
    <n v="0.94599999999999995"/>
    <n v="0.93600000000000005"/>
    <n v="0.95"/>
    <n v="0.93700000000000006"/>
    <d v="2025-06-16T21:56:35"/>
    <x v="3"/>
  </r>
  <r>
    <x v="886"/>
    <x v="0"/>
    <n v="2485"/>
    <x v="1646"/>
    <x v="1053"/>
    <n v="5181"/>
    <n v="5181"/>
    <n v="1765"/>
    <n v="3416"/>
    <n v="887"/>
    <n v="4294"/>
    <n v="3853"/>
    <n v="441"/>
    <n v="0.94299999999999995"/>
    <n v="1.8149999999999999"/>
    <n v="0.47499999999999998"/>
    <n v="2.028"/>
    <n v="2.2829999999999999"/>
    <n v="2.2999999999999998"/>
    <n v="0.88800000000000001"/>
    <n v="0.34200000000000003"/>
    <n v="0.82799999999999996"/>
    <n v="217.45599999999999"/>
    <s v="Scale-up"/>
    <n v="0.49299999999999999"/>
    <n v="0.96099999999999997"/>
    <n v="0.97899999999999998"/>
    <n v="0.95599999999999996"/>
    <n v="0.97799999999999998"/>
    <d v="2025-06-16T22:31:11"/>
    <x v="3"/>
  </r>
  <r>
    <x v="943"/>
    <x v="0"/>
    <n v="2165"/>
    <x v="1647"/>
    <x v="1133"/>
    <n v="266"/>
    <n v="266"/>
    <n v="109"/>
    <n v="157"/>
    <n v="59"/>
    <n v="207"/>
    <n v="204"/>
    <n v="3"/>
    <n v="0.104"/>
    <n v="9.0999999999999998E-2"/>
    <n v="4.2999999999999997E-2"/>
    <n v="0.13500000000000001"/>
    <n v="0.152"/>
    <n v="0.151"/>
    <n v="0.88800000000000001"/>
    <n v="0.53300000000000003"/>
    <n v="0.77900000000000003"/>
    <n v="22.222000000000001"/>
    <s v="Start-up"/>
    <n v="7.407"/>
    <n v="0.64900000000000002"/>
    <n v="0.56999999999999995"/>
    <n v="0.91200000000000003"/>
    <n v="0.68600000000000005"/>
    <d v="2025-06-16T22:58:03"/>
    <x v="3"/>
  </r>
  <r>
    <x v="1017"/>
    <x v="0"/>
    <n v="6001"/>
    <x v="1648"/>
    <x v="1252"/>
    <n v="8899"/>
    <n v="8645"/>
    <n v="98"/>
    <n v="8547"/>
    <n v="2591"/>
    <n v="6054"/>
    <n v="5808"/>
    <n v="246"/>
    <n v="4.7E-2"/>
    <n v="1.625"/>
    <n v="0.50700000000000001"/>
    <n v="1.034"/>
    <n v="1.165"/>
    <n v="1.1739999999999999"/>
    <n v="0.88800000000000001"/>
    <n v="2.8000000000000001E-2"/>
    <n v="0.69699999999999995"/>
    <n v="237.911"/>
    <s v="Scale-up"/>
    <n v="0.96699999999999997"/>
    <n v="0.98399999999999999"/>
    <n v="0.98399999999999999"/>
    <n v="0.92300000000000004"/>
    <n v="0.98199999999999998"/>
    <d v="2025-06-17T01:06:39"/>
    <x v="5"/>
  </r>
  <r>
    <x v="1043"/>
    <x v="0"/>
    <n v="2812"/>
    <x v="1649"/>
    <x v="1294"/>
    <n v="2123"/>
    <n v="2123"/>
    <n v="1811"/>
    <n v="312"/>
    <n v="11"/>
    <n v="2112"/>
    <n v="1957"/>
    <n v="155"/>
    <n v="1.105"/>
    <n v="0.13300000000000001"/>
    <n v="6.9000000000000006E-2"/>
    <n v="1.038"/>
    <n v="1.169"/>
    <n v="1.0289999999999999"/>
    <n v="0.88800000000000001"/>
    <n v="0.89300000000000002"/>
    <n v="0.94399999999999995"/>
    <n v="149.32599999999999"/>
    <s v="Scale-up"/>
    <n v="0.96299999999999997"/>
    <n v="0.90900000000000003"/>
    <n v="0.98599999999999999"/>
    <n v="0.76300000000000001"/>
    <n v="0.90800000000000003"/>
    <d v="2025-06-17T06:49:01"/>
    <x v="10"/>
  </r>
  <r>
    <x v="1044"/>
    <x v="0"/>
    <n v="3923"/>
    <x v="1650"/>
    <x v="1295"/>
    <n v="3339"/>
    <n v="3339"/>
    <n v="983"/>
    <n v="2356"/>
    <n v="587"/>
    <n v="2752"/>
    <n v="2262"/>
    <n v="490"/>
    <n v="0.33200000000000002"/>
    <n v="0.75800000000000001"/>
    <n v="0.20399999999999999"/>
    <n v="0.78700000000000003"/>
    <n v="0.88600000000000001"/>
    <n v="0.88200000000000001"/>
    <n v="0.88800000000000001"/>
    <n v="0.30499999999999999"/>
    <n v="0.81299999999999994"/>
    <n v="622.61800000000005"/>
    <s v="Scale-up"/>
    <n v="1.2709999999999999"/>
    <n v="0.98299999999999998"/>
    <d v="1899-12-30T23:15:22"/>
    <n v="0.96099999999999997"/>
    <n v="0.96"/>
    <d v="2025-06-17T05:29:10"/>
    <x v="6"/>
  </r>
  <r>
    <x v="1045"/>
    <x v="0"/>
    <n v="3361"/>
    <x v="1651"/>
    <x v="1296"/>
    <n v="213845"/>
    <n v="213845"/>
    <n v="0"/>
    <n v="213845"/>
    <n v="180180"/>
    <n v="33665"/>
    <n v="25367"/>
    <n v="8298"/>
    <n v="0"/>
    <n v="56.771000000000001"/>
    <n v="47.673999999999999"/>
    <n v="8.0820000000000007"/>
    <n v="9.0969999999999995"/>
    <n v="9.1790000000000003"/>
    <n v="0.88800000000000001"/>
    <n v="0"/>
    <n v="0.16"/>
    <n v="1026.7260000000001"/>
    <s v="Scale-up"/>
    <n v="0.124"/>
    <n v="0"/>
    <d v="1899-12-30T23:28:19"/>
    <n v="0.98"/>
    <n v="0.92800000000000005"/>
    <d v="2025-06-17T05:16:29"/>
    <x v="14"/>
  </r>
  <r>
    <x v="422"/>
    <x v="0"/>
    <n v="3460"/>
    <x v="1652"/>
    <x v="478"/>
    <n v="5504"/>
    <n v="5504"/>
    <n v="339"/>
    <n v="5165"/>
    <n v="825"/>
    <n v="4679"/>
    <n v="4038"/>
    <n v="641"/>
    <n v="0.13"/>
    <n v="1.976"/>
    <n v="0.30099999999999999"/>
    <n v="1.601"/>
    <n v="1.8049999999999999"/>
    <n v="1.756"/>
    <n v="0.88700000000000001"/>
    <n v="6.2E-2"/>
    <n v="0.85699999999999998"/>
    <n v="400.375"/>
    <s v="Scale-up"/>
    <n v="0.625"/>
    <n v="0.82299999999999995"/>
    <n v="0.86199999999999999"/>
    <n v="0.97099999999999997"/>
    <n v="0.84099999999999997"/>
    <d v="2025-06-16T19:52:05"/>
    <x v="1"/>
  </r>
  <r>
    <x v="512"/>
    <x v="0"/>
    <n v="3559"/>
    <x v="1653"/>
    <x v="585"/>
    <n v="682"/>
    <n v="682"/>
    <n v="106"/>
    <n v="576"/>
    <n v="223"/>
    <n v="459"/>
    <n v="423"/>
    <n v="36"/>
    <n v="3.3000000000000002E-2"/>
    <n v="0.17199999999999999"/>
    <n v="7.1999999999999995E-2"/>
    <n v="0.11799999999999999"/>
    <n v="0.13300000000000001"/>
    <n v="0.126"/>
    <n v="0.88700000000000001"/>
    <n v="0.161"/>
    <n v="0.64900000000000002"/>
    <n v="305.08499999999998"/>
    <s v="Scale-up"/>
    <n v="8.4749999999999996"/>
    <n v="0.84199999999999997"/>
    <n v="0.96499999999999997"/>
    <n v="0.97899999999999998"/>
    <n v="0.94899999999999995"/>
    <d v="2025-06-16T20:35:31"/>
    <x v="0"/>
  </r>
  <r>
    <x v="877"/>
    <x v="0"/>
    <n v="1436"/>
    <x v="1654"/>
    <x v="1041"/>
    <n v="104"/>
    <n v="104"/>
    <n v="77"/>
    <n v="27"/>
    <n v="10"/>
    <n v="94"/>
    <n v="70"/>
    <n v="24"/>
    <n v="6.8000000000000005E-2"/>
    <n v="1.7000000000000001E-2"/>
    <n v="2.3E-2"/>
    <n v="5.5E-2"/>
    <n v="6.2E-2"/>
    <n v="6.8000000000000005E-2"/>
    <n v="0.88700000000000001"/>
    <n v="0.8"/>
    <n v="0.72899999999999998"/>
    <n v="436.36399999999998"/>
    <s v="Scale-up"/>
    <n v="18.181999999999999"/>
    <n v="0.46100000000000002"/>
    <n v="0.78800000000000003"/>
    <n v="0.48399999999999999"/>
    <n v="0.47199999999999998"/>
    <d v="2025-06-16T22:27:34"/>
    <x v="3"/>
  </r>
  <r>
    <x v="175"/>
    <x v="0"/>
    <n v="3429"/>
    <x v="1655"/>
    <x v="1297"/>
    <n v="2450"/>
    <n v="2450"/>
    <n v="289"/>
    <n v="2161"/>
    <n v="307"/>
    <n v="2143"/>
    <n v="1779"/>
    <n v="364"/>
    <n v="7.6999999999999999E-2"/>
    <n v="0.68"/>
    <n v="0.109"/>
    <n v="0.57499999999999996"/>
    <n v="0.64800000000000002"/>
    <n v="0.64400000000000002"/>
    <n v="0.88700000000000001"/>
    <n v="0.10199999999999999"/>
    <n v="0.85599999999999998"/>
    <n v="633.04300000000001"/>
    <s v="Scale-up"/>
    <n v="1.7390000000000001"/>
    <n v="0.99"/>
    <n v="0.98399999999999999"/>
    <n v="0.95399999999999996"/>
    <n v="0.98099999999999998"/>
    <d v="2025-06-17T02:01:20"/>
    <x v="2"/>
  </r>
  <r>
    <x v="118"/>
    <x v="0"/>
    <n v="1116"/>
    <x v="1656"/>
    <x v="125"/>
    <n v="1063"/>
    <n v="1063"/>
    <n v="231"/>
    <n v="832"/>
    <n v="46"/>
    <n v="1017"/>
    <n v="831"/>
    <n v="186"/>
    <n v="0.215"/>
    <n v="0.78600000000000003"/>
    <n v="4.2000000000000003E-2"/>
    <n v="0.85"/>
    <n v="0.95899999999999996"/>
    <n v="0.95899999999999996"/>
    <n v="0.88600000000000001"/>
    <n v="0.215"/>
    <n v="0.95799999999999996"/>
    <n v="218.82400000000001"/>
    <s v="Scale-up"/>
    <n v="1.1759999999999999"/>
    <n v="0.99299999999999999"/>
    <n v="0.996"/>
    <n v="0.98299999999999998"/>
    <n v="0.98899999999999999"/>
    <d v="2025-06-16T18:33:44"/>
    <x v="1"/>
  </r>
  <r>
    <x v="242"/>
    <x v="0"/>
    <n v="990"/>
    <x v="1657"/>
    <x v="265"/>
    <n v="177"/>
    <n v="177"/>
    <n v="56"/>
    <n v="121"/>
    <n v="19"/>
    <n v="158"/>
    <n v="135"/>
    <n v="23"/>
    <n v="9.1999999999999998E-2"/>
    <n v="0.156"/>
    <n v="3.6999999999999998E-2"/>
    <n v="0.187"/>
    <n v="0.21099999999999999"/>
    <n v="0.20399999999999999"/>
    <n v="0.88600000000000001"/>
    <n v="0.371"/>
    <n v="0.85099999999999998"/>
    <n v="122.995"/>
    <s v="Scale-up"/>
    <n v="5.3479999999999999"/>
    <n v="0.95299999999999996"/>
    <n v="0.94399999999999995"/>
    <n v="0.86899999999999999"/>
    <n v="0.94"/>
    <d v="2025-06-16T19:02:14"/>
    <x v="1"/>
  </r>
  <r>
    <x v="1046"/>
    <x v="0"/>
    <n v="4653"/>
    <x v="1658"/>
    <x v="1298"/>
    <n v="2586"/>
    <n v="2586"/>
    <n v="707"/>
    <n v="1879"/>
    <n v="497"/>
    <n v="2089"/>
    <n v="1822"/>
    <n v="267"/>
    <n v="0.16300000000000001"/>
    <n v="0.38400000000000001"/>
    <n v="0.109"/>
    <n v="0.38800000000000001"/>
    <n v="0.438"/>
    <n v="0.434"/>
    <n v="0.88600000000000001"/>
    <n v="0.29799999999999999"/>
    <n v="0.80100000000000005"/>
    <n v="688.14400000000001"/>
    <s v="Scale-up"/>
    <n v="2.577"/>
    <n v="0.95899999999999996"/>
    <d v="1899-12-30T22:36:29"/>
    <n v="0.97299999999999998"/>
    <n v="0.96299999999999997"/>
    <d v="2025-06-17T05:21:02"/>
    <x v="6"/>
  </r>
  <r>
    <x v="53"/>
    <x v="0"/>
    <n v="7626"/>
    <x v="1659"/>
    <x v="1299"/>
    <n v="1725"/>
    <n v="1725"/>
    <n v="67"/>
    <n v="1658"/>
    <n v="638"/>
    <n v="1087"/>
    <n v="822"/>
    <n v="265"/>
    <n v="1.4999999999999999E-2"/>
    <n v="0.26600000000000001"/>
    <n v="0.106"/>
    <n v="0.155"/>
    <n v="0.17499999999999999"/>
    <n v="0.124"/>
    <n v="0.88600000000000001"/>
    <n v="5.2999999999999999E-2"/>
    <n v="0.623"/>
    <n v="1709.6769999999999"/>
    <s v="Scale-up"/>
    <n v="6.452"/>
    <n v="0.74399999999999999"/>
    <n v="0.77300000000000002"/>
    <n v="0.52800000000000002"/>
    <n v="0.70899999999999996"/>
    <d v="2025-06-17T01:16:20"/>
    <x v="2"/>
  </r>
  <r>
    <x v="659"/>
    <x v="0"/>
    <n v="1044"/>
    <x v="1660"/>
    <x v="765"/>
    <n v="89"/>
    <n v="89"/>
    <n v="12"/>
    <n v="77"/>
    <n v="8"/>
    <n v="81"/>
    <n v="57"/>
    <n v="24"/>
    <n v="1.6E-2"/>
    <n v="7.4999999999999997E-2"/>
    <n v="1.2999999999999999E-2"/>
    <n v="6.9000000000000006E-2"/>
    <n v="7.8E-2"/>
    <n v="7.8E-2"/>
    <n v="0.88500000000000001"/>
    <n v="0.17599999999999999"/>
    <n v="0.85699999999999998"/>
    <n v="347.82600000000002"/>
    <s v="Scale-up"/>
    <n v="14.493"/>
    <n v="0.91200000000000003"/>
    <n v="0.98099999999999998"/>
    <n v="0.90700000000000003"/>
    <n v="0.96899999999999997"/>
    <d v="2025-06-16T21:12:19"/>
    <x v="0"/>
  </r>
  <r>
    <x v="849"/>
    <x v="0"/>
    <n v="1244"/>
    <x v="1661"/>
    <x v="1007"/>
    <n v="172"/>
    <n v="172"/>
    <n v="90"/>
    <n v="82"/>
    <n v="22"/>
    <n v="150"/>
    <n v="134"/>
    <n v="16"/>
    <n v="6.6000000000000003E-2"/>
    <n v="6.6000000000000003E-2"/>
    <n v="1.9E-2"/>
    <n v="0.1"/>
    <n v="0.113"/>
    <n v="0.112"/>
    <n v="0.88500000000000001"/>
    <n v="0.5"/>
    <n v="0.85599999999999998"/>
    <n v="160"/>
    <s v="Scale-up"/>
    <n v="10"/>
    <n v="0.92500000000000004"/>
    <n v="0.93100000000000005"/>
    <n v="0.94399999999999995"/>
    <n v="0.89500000000000002"/>
    <d v="2025-06-16T22:16:48"/>
    <x v="3"/>
  </r>
  <r>
    <x v="1047"/>
    <x v="0"/>
    <n v="1717"/>
    <x v="1662"/>
    <x v="1300"/>
    <n v="41"/>
    <n v="41"/>
    <n v="41"/>
    <n v="0"/>
    <n v="3"/>
    <n v="38"/>
    <n v="34"/>
    <n v="4"/>
    <n v="2.7E-2"/>
    <n v="0"/>
    <n v="1E-3"/>
    <n v="2.3E-2"/>
    <n v="2.5999999999999999E-2"/>
    <n v="2.5999999999999999E-2"/>
    <n v="0.88500000000000001"/>
    <n v="1"/>
    <n v="0.96299999999999997"/>
    <n v="173.91300000000001"/>
    <s v="Scale-up"/>
    <n v="43.478000000000002"/>
    <n v="0.96499999999999997"/>
    <n v="0"/>
    <n v="0.875"/>
    <n v="0.98299999999999998"/>
    <d v="2025-06-17T06:34:23"/>
    <x v="10"/>
  </r>
  <r>
    <x v="1048"/>
    <x v="0"/>
    <n v="6126"/>
    <x v="1663"/>
    <x v="1301"/>
    <n v="1144"/>
    <n v="1144"/>
    <n v="197"/>
    <n v="947"/>
    <n v="276"/>
    <n v="868"/>
    <n v="811"/>
    <n v="57"/>
    <n v="4.1000000000000002E-2"/>
    <n v="0.26800000000000002"/>
    <n v="7.4999999999999997E-2"/>
    <n v="0.20699999999999999"/>
    <n v="0.23400000000000001"/>
    <n v="0.23100000000000001"/>
    <n v="0.88500000000000001"/>
    <n v="0.13300000000000001"/>
    <n v="0.75700000000000001"/>
    <n v="275.36200000000002"/>
    <s v="Scale-up"/>
    <n v="4.8310000000000004"/>
    <n v="0.85199999999999998"/>
    <d v="1899-12-30T20:34:05"/>
    <n v="0.88"/>
    <n v="0.81899999999999995"/>
    <d v="2025-06-17T04:47:27"/>
    <x v="11"/>
  </r>
  <r>
    <x v="251"/>
    <x v="0"/>
    <n v="3508"/>
    <x v="1664"/>
    <x v="1302"/>
    <n v="251"/>
    <n v="251"/>
    <n v="69"/>
    <n v="182"/>
    <n v="18"/>
    <n v="233"/>
    <n v="218"/>
    <n v="15"/>
    <n v="2.7E-2"/>
    <n v="5.6000000000000001E-2"/>
    <n v="5.0000000000000001E-3"/>
    <n v="6.9000000000000006E-2"/>
    <n v="7.8E-2"/>
    <n v="7.1999999999999995E-2"/>
    <n v="0.88500000000000001"/>
    <n v="0.32500000000000001"/>
    <n v="0.94"/>
    <n v="217.39099999999999"/>
    <s v="Scale-up"/>
    <n v="14.493"/>
    <n v="0.77900000000000003"/>
    <n v="0.92300000000000004"/>
    <n v="0.95"/>
    <n v="0.89100000000000001"/>
    <d v="2025-06-17T02:47:16"/>
    <x v="2"/>
  </r>
  <r>
    <x v="758"/>
    <x v="0"/>
    <n v="2466"/>
    <x v="1665"/>
    <x v="881"/>
    <n v="719"/>
    <n v="719"/>
    <n v="221"/>
    <n v="498"/>
    <n v="104"/>
    <n v="615"/>
    <n v="532"/>
    <n v="83"/>
    <n v="0.112"/>
    <n v="0.26300000000000001"/>
    <n v="5.5E-2"/>
    <n v="0.28299999999999997"/>
    <n v="0.32"/>
    <n v="0.313"/>
    <n v="0.88400000000000001"/>
    <n v="0.29899999999999999"/>
    <n v="0.85299999999999998"/>
    <n v="293.286"/>
    <s v="Scale-up"/>
    <n v="3.5339999999999998"/>
    <n v="0.99"/>
    <n v="0.97899999999999998"/>
    <n v="0.93899999999999995"/>
    <n v="0.98499999999999999"/>
    <d v="2025-06-16T21:40:49"/>
    <x v="15"/>
  </r>
  <r>
    <x v="446"/>
    <x v="0"/>
    <n v="1252"/>
    <x v="1666"/>
    <x v="1172"/>
    <n v="229"/>
    <n v="229"/>
    <n v="50"/>
    <n v="179"/>
    <n v="40"/>
    <n v="189"/>
    <n v="164"/>
    <n v="25"/>
    <n v="3.5999999999999997E-2"/>
    <n v="0.14299999999999999"/>
    <n v="3.2000000000000001E-2"/>
    <n v="0.13"/>
    <n v="0.14699999999999999"/>
    <n v="0.14799999999999999"/>
    <n v="0.88400000000000001"/>
    <n v="0.20100000000000001"/>
    <n v="0.82099999999999995"/>
    <n v="192.30799999999999"/>
    <s v="Scale-up"/>
    <n v="7.6920000000000002"/>
    <n v="0.98499999999999999"/>
    <n v="0.95299999999999996"/>
    <n v="0.85"/>
    <n v="0.96099999999999997"/>
    <d v="2025-06-16T23:10:04"/>
    <x v="8"/>
  </r>
  <r>
    <x v="1049"/>
    <x v="0"/>
    <n v="1577"/>
    <x v="1667"/>
    <x v="1303"/>
    <n v="118"/>
    <n v="118"/>
    <n v="74"/>
    <n v="44"/>
    <n v="17"/>
    <n v="101"/>
    <n v="97"/>
    <n v="4"/>
    <n v="7.0000000000000007E-2"/>
    <n v="3.1E-2"/>
    <n v="1.4999999999999999E-2"/>
    <n v="7.5999999999999998E-2"/>
    <n v="8.5999999999999993E-2"/>
    <n v="7.8E-2"/>
    <n v="0.88400000000000001"/>
    <n v="0.69299999999999995"/>
    <n v="0.85099999999999998"/>
    <n v="52.631999999999998"/>
    <s v="Scale-up"/>
    <n v="13.157999999999999"/>
    <n v="0.95699999999999996"/>
    <n v="0.94599999999999995"/>
    <n v="0.93100000000000005"/>
    <n v="0.98299999999999998"/>
    <d v="2025-06-17T04:22:33"/>
    <x v="7"/>
  </r>
  <r>
    <x v="115"/>
    <x v="0"/>
    <n v="658"/>
    <x v="1668"/>
    <x v="121"/>
    <n v="435"/>
    <n v="435"/>
    <n v="52"/>
    <n v="383"/>
    <n v="28"/>
    <n v="407"/>
    <n v="362"/>
    <n v="45"/>
    <n v="8.3000000000000004E-2"/>
    <n v="0.58299999999999996"/>
    <n v="4.9000000000000002E-2"/>
    <n v="0.54500000000000004"/>
    <n v="0.61699999999999999"/>
    <n v="0.61299999999999999"/>
    <n v="0.88300000000000001"/>
    <n v="0.125"/>
    <n v="0.92600000000000005"/>
    <n v="82.569000000000003"/>
    <s v="Scale-up"/>
    <n v="1.835"/>
    <n v="0.67200000000000004"/>
    <n v="0.98599999999999999"/>
    <n v="0.98799999999999999"/>
    <n v="0.98599999999999999"/>
    <d v="2025-06-16T18:32:54"/>
    <x v="1"/>
  </r>
  <r>
    <x v="427"/>
    <x v="0"/>
    <n v="524"/>
    <x v="1669"/>
    <x v="485"/>
    <n v="311"/>
    <n v="311"/>
    <n v="56"/>
    <n v="255"/>
    <n v="9"/>
    <n v="302"/>
    <n v="276"/>
    <n v="26"/>
    <n v="9.4E-2"/>
    <n v="0.47599999999999998"/>
    <n v="2.1999999999999999E-2"/>
    <n v="0.48399999999999999"/>
    <n v="0.54800000000000004"/>
    <n v="0.53700000000000003"/>
    <n v="0.88300000000000001"/>
    <n v="0.16500000000000001"/>
    <n v="0.96099999999999997"/>
    <n v="53.719000000000001"/>
    <s v="Scale-up"/>
    <n v="2.0659999999999998"/>
    <n v="0.82899999999999996"/>
    <n v="0.995"/>
    <n v="0.96799999999999997"/>
    <n v="0.98499999999999999"/>
    <d v="2025-06-16T19:53:36"/>
    <x v="1"/>
  </r>
  <r>
    <x v="558"/>
    <x v="0"/>
    <n v="3138"/>
    <x v="1670"/>
    <x v="644"/>
    <n v="619"/>
    <n v="619"/>
    <n v="78"/>
    <n v="541"/>
    <n v="199"/>
    <n v="420"/>
    <n v="330"/>
    <n v="90"/>
    <n v="2.8000000000000001E-2"/>
    <n v="0.17899999999999999"/>
    <n v="7.9000000000000001E-2"/>
    <n v="0.113"/>
    <n v="0.128"/>
    <n v="0.129"/>
    <n v="0.88300000000000001"/>
    <n v="0.13500000000000001"/>
    <n v="0.61799999999999999"/>
    <n v="796.46"/>
    <s v="Scale-up"/>
    <n v="8.85"/>
    <n v="0.98499999999999999"/>
    <n v="0.98"/>
    <n v="0.98299999999999998"/>
    <n v="0.99099999999999999"/>
    <d v="2025-06-16T20:48:26"/>
    <x v="0"/>
  </r>
  <r>
    <x v="820"/>
    <x v="0"/>
    <n v="1596"/>
    <x v="1671"/>
    <x v="967"/>
    <n v="421"/>
    <n v="421"/>
    <n v="300"/>
    <n v="121"/>
    <n v="30"/>
    <n v="391"/>
    <n v="350"/>
    <n v="41"/>
    <n v="0.22"/>
    <n v="8.2000000000000003E-2"/>
    <n v="2.1000000000000001E-2"/>
    <n v="0.248"/>
    <n v="0.28100000000000003"/>
    <n v="0.27"/>
    <n v="0.88300000000000001"/>
    <n v="0.72799999999999998"/>
    <n v="0.93"/>
    <n v="165.32300000000001"/>
    <s v="Scale-up"/>
    <n v="4.032"/>
    <n v="0.90800000000000003"/>
    <n v="0.97299999999999998"/>
    <n v="0.97499999999999998"/>
    <n v="0.94699999999999995"/>
    <d v="2025-06-16T22:06:59"/>
    <x v="3"/>
  </r>
  <r>
    <x v="826"/>
    <x v="0"/>
    <n v="1494"/>
    <x v="1672"/>
    <x v="974"/>
    <n v="131"/>
    <n v="131"/>
    <n v="103"/>
    <n v="28"/>
    <n v="15"/>
    <n v="116"/>
    <n v="81"/>
    <n v="35"/>
    <n v="0.09"/>
    <n v="2.7E-2"/>
    <n v="2.3E-2"/>
    <n v="8.3000000000000004E-2"/>
    <n v="9.4E-2"/>
    <n v="9.7000000000000003E-2"/>
    <n v="0.88300000000000001"/>
    <n v="0.76900000000000002"/>
    <n v="0.80300000000000005"/>
    <n v="421.68700000000001"/>
    <s v="Scale-up"/>
    <n v="12.048"/>
    <n v="0.93100000000000005"/>
    <n v="0.94899999999999995"/>
    <n v="0.48199999999999998"/>
    <n v="0.95199999999999996"/>
    <d v="2025-06-16T22:08:39"/>
    <x v="3"/>
  </r>
  <r>
    <x v="1007"/>
    <x v="0"/>
    <n v="6243"/>
    <x v="1673"/>
    <x v="1238"/>
    <n v="42324"/>
    <n v="42324"/>
    <n v="0"/>
    <n v="42324"/>
    <n v="22048"/>
    <n v="20276"/>
    <n v="14220"/>
    <n v="6056"/>
    <n v="0"/>
    <n v="7.9569999999999999"/>
    <n v="4.88"/>
    <n v="2.7170000000000001"/>
    <n v="3.077"/>
    <n v="3.7170000000000001"/>
    <n v="0.88300000000000001"/>
    <n v="0"/>
    <n v="0.38700000000000001"/>
    <n v="2228.9290000000001"/>
    <s v="Scale-up"/>
    <n v="0.36799999999999999"/>
    <n v="0"/>
    <n v="0.98899999999999999"/>
    <n v="0.92600000000000005"/>
    <n v="0.98"/>
    <d v="2025-06-17T01:00:23"/>
    <x v="5"/>
  </r>
  <r>
    <x v="1050"/>
    <x v="0"/>
    <n v="896"/>
    <x v="1674"/>
    <x v="1304"/>
    <n v="135"/>
    <n v="135"/>
    <n v="55"/>
    <n v="80"/>
    <n v="20"/>
    <n v="115"/>
    <n v="91"/>
    <n v="24"/>
    <n v="4.5999999999999999E-2"/>
    <n v="0.115"/>
    <n v="2.4E-2"/>
    <n v="0.121"/>
    <n v="0.13700000000000001"/>
    <n v="0.11600000000000001"/>
    <n v="0.88300000000000001"/>
    <n v="0.28599999999999998"/>
    <n v="0.85099999999999998"/>
    <n v="198.34700000000001"/>
    <s v="Scale-up"/>
    <n v="8.2639999999999993"/>
    <n v="0.89400000000000002"/>
    <d v="1899-12-30T15:15:50"/>
    <n v="0.63"/>
    <n v="0.73799999999999999"/>
    <d v="2025-06-17T05:07:39"/>
    <x v="17"/>
  </r>
  <r>
    <x v="332"/>
    <x v="0"/>
    <n v="2324"/>
    <x v="1675"/>
    <x v="372"/>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6T19:25:10"/>
    <x v="1"/>
  </r>
  <r>
    <x v="377"/>
    <x v="0"/>
    <n v="3223"/>
    <x v="1676"/>
    <x v="426"/>
    <n v="937"/>
    <n v="937"/>
    <n v="205"/>
    <n v="732"/>
    <n v="146"/>
    <n v="791"/>
    <n v="642"/>
    <n v="149"/>
    <n v="6.9000000000000006E-2"/>
    <n v="0.24399999999999999"/>
    <n v="0.05"/>
    <n v="0.23200000000000001"/>
    <n v="0.26300000000000001"/>
    <n v="0.25700000000000001"/>
    <n v="0.88200000000000001"/>
    <n v="0.22"/>
    <n v="0.84"/>
    <n v="642.24099999999999"/>
    <s v="Scale-up"/>
    <n v="4.3099999999999996"/>
    <n v="0.81399999999999995"/>
    <n v="0.94499999999999995"/>
    <n v="0.95599999999999996"/>
    <n v="0.88900000000000001"/>
    <d v="2025-06-16T19:37:45"/>
    <x v="1"/>
  </r>
  <r>
    <x v="595"/>
    <x v="0"/>
    <n v="1392"/>
    <x v="1677"/>
    <x v="686"/>
    <n v="43"/>
    <n v="43"/>
    <n v="3"/>
    <n v="40"/>
    <n v="15"/>
    <n v="28"/>
    <n v="20"/>
    <n v="8"/>
    <n v="3.0000000000000001E-3"/>
    <n v="0.03"/>
    <n v="1.6E-2"/>
    <n v="1.4999999999999999E-2"/>
    <n v="1.7000000000000001E-2"/>
    <n v="1.7999999999999999E-2"/>
    <n v="0.88200000000000001"/>
    <n v="9.0999999999999998E-2"/>
    <n v="0.51500000000000001"/>
    <n v="533.33299999999997"/>
    <s v="Scale-up"/>
    <n v="66.667000000000002"/>
    <n v="0.996"/>
    <n v="0.93200000000000005"/>
    <n v="0.79700000000000004"/>
    <n v="0.83099999999999996"/>
    <d v="2025-06-16T20:56:54"/>
    <x v="0"/>
  </r>
  <r>
    <x v="643"/>
    <x v="0"/>
    <n v="2765"/>
    <x v="1678"/>
    <x v="743"/>
    <n v="58"/>
    <n v="58"/>
    <n v="25"/>
    <n v="33"/>
    <n v="15"/>
    <n v="43"/>
    <n v="33"/>
    <n v="10"/>
    <n v="1.0999999999999999E-2"/>
    <n v="1.4999999999999999E-2"/>
    <n v="8.9999999999999993E-3"/>
    <n v="1.4999999999999999E-2"/>
    <n v="1.7000000000000001E-2"/>
    <n v="1.7999999999999999E-2"/>
    <n v="0.88200000000000001"/>
    <n v="0.42299999999999999"/>
    <n v="0.65400000000000003"/>
    <n v="666.66700000000003"/>
    <s v="Scale-up"/>
    <n v="66.667000000000002"/>
    <n v="0.92800000000000005"/>
    <n v="0.88"/>
    <n v="0.94399999999999995"/>
    <n v="0.95499999999999996"/>
    <d v="2025-06-16T21:07:39"/>
    <x v="0"/>
  </r>
  <r>
    <x v="657"/>
    <x v="0"/>
    <n v="5919"/>
    <x v="1679"/>
    <x v="1305"/>
    <n v="166"/>
    <n v="166"/>
    <n v="51"/>
    <n v="115"/>
    <n v="61"/>
    <n v="105"/>
    <n v="93"/>
    <n v="12"/>
    <n v="8.0000000000000002E-3"/>
    <n v="1.9E-2"/>
    <n v="0.01"/>
    <n v="1.4999999999999999E-2"/>
    <n v="1.7000000000000001E-2"/>
    <n v="1.7000000000000001E-2"/>
    <n v="0.88200000000000001"/>
    <n v="0.29599999999999999"/>
    <n v="0.63"/>
    <n v="800"/>
    <s v="Scale-up"/>
    <n v="66.667000000000002"/>
    <n v="0.94399999999999995"/>
    <n v="0.97199999999999998"/>
    <n v="0.99199999999999999"/>
    <n v="0.98299999999999998"/>
    <d v="2025-06-17T02:33:49"/>
    <x v="2"/>
  </r>
  <r>
    <x v="670"/>
    <x v="0"/>
    <n v="6351"/>
    <x v="1680"/>
    <x v="1306"/>
    <n v="462"/>
    <n v="462"/>
    <n v="51"/>
    <n v="411"/>
    <n v="201"/>
    <n v="261"/>
    <n v="183"/>
    <n v="78"/>
    <n v="8.0000000000000002E-3"/>
    <n v="6.5000000000000002E-2"/>
    <n v="3.9E-2"/>
    <n v="0.03"/>
    <n v="3.4000000000000002E-2"/>
    <n v="3.6999999999999998E-2"/>
    <n v="0.88200000000000001"/>
    <n v="0.11"/>
    <n v="0.46600000000000003"/>
    <n v="2600"/>
    <s v="Scale-up"/>
    <n v="33.332999999999998"/>
    <n v="0.96499999999999997"/>
    <n v="0.98799999999999999"/>
    <n v="0.93500000000000005"/>
    <n v="0.98"/>
    <d v="2025-06-17T02:40:26"/>
    <x v="2"/>
  </r>
  <r>
    <x v="332"/>
    <x v="0"/>
    <n v="2324"/>
    <x v="1681"/>
    <x v="1307"/>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7T03:16:40"/>
    <x v="2"/>
  </r>
  <r>
    <x v="202"/>
    <x v="0"/>
    <n v="753"/>
    <x v="1682"/>
    <x v="217"/>
    <n v="43"/>
    <n v="43"/>
    <n v="43"/>
    <n v="0"/>
    <n v="1"/>
    <n v="42"/>
    <n v="40"/>
    <n v="2"/>
    <n v="5.8999999999999997E-2"/>
    <n v="0"/>
    <n v="0"/>
    <n v="5.1999999999999998E-2"/>
    <n v="5.8999999999999997E-2"/>
    <n v="5.8000000000000003E-2"/>
    <n v="0.88100000000000001"/>
    <n v="1"/>
    <n v="1"/>
    <n v="38.462000000000003"/>
    <s v="Scale-up"/>
    <n v="19.231000000000002"/>
    <n v="0.95799999999999996"/>
    <n v="0"/>
    <n v="0"/>
    <n v="0.85599999999999998"/>
    <d v="2025-06-16T18:51:59"/>
    <x v="1"/>
  </r>
  <r>
    <x v="251"/>
    <x v="0"/>
    <n v="1894"/>
    <x v="1683"/>
    <x v="277"/>
    <n v="193"/>
    <n v="193"/>
    <n v="65"/>
    <n v="128"/>
    <n v="9"/>
    <n v="184"/>
    <n v="166"/>
    <n v="18"/>
    <n v="4.3999999999999997E-2"/>
    <n v="9.6000000000000002E-2"/>
    <n v="5.0000000000000001E-3"/>
    <n v="0.11899999999999999"/>
    <n v="0.13500000000000001"/>
    <n v="0.13"/>
    <n v="0.88100000000000001"/>
    <n v="0.314"/>
    <n v="0.96399999999999997"/>
    <n v="151.261"/>
    <s v="Scale-up"/>
    <n v="8.4030000000000005"/>
    <n v="0.95299999999999996"/>
    <n v="0.94799999999999995"/>
    <n v="0.88100000000000001"/>
    <n v="0.96599999999999997"/>
    <d v="2025-06-16T19:04:58"/>
    <x v="1"/>
  </r>
  <r>
    <x v="635"/>
    <x v="0"/>
    <n v="3124"/>
    <x v="1684"/>
    <x v="798"/>
    <n v="236"/>
    <n v="236"/>
    <n v="23"/>
    <n v="213"/>
    <n v="54"/>
    <n v="182"/>
    <n v="120"/>
    <n v="62"/>
    <n v="8.0000000000000002E-3"/>
    <n v="7.2999999999999995E-2"/>
    <n v="2.1999999999999999E-2"/>
    <n v="5.1999999999999998E-2"/>
    <n v="5.8999999999999997E-2"/>
    <n v="6.0999999999999999E-2"/>
    <n v="0.88100000000000001"/>
    <n v="9.9000000000000005E-2"/>
    <n v="0.72799999999999998"/>
    <n v="1192.308"/>
    <s v="Scale-up"/>
    <n v="19.231000000000002"/>
    <n v="0.92400000000000004"/>
    <n v="0.97299999999999998"/>
    <n v="0.94799999999999995"/>
    <n v="0.93600000000000005"/>
    <d v="2025-06-16T21:19:51"/>
    <x v="0"/>
  </r>
  <r>
    <x v="803"/>
    <x v="0"/>
    <n v="2661"/>
    <x v="1685"/>
    <x v="942"/>
    <n v="668"/>
    <n v="668"/>
    <n v="483"/>
    <n v="185"/>
    <n v="44"/>
    <n v="624"/>
    <n v="528"/>
    <n v="96"/>
    <n v="0.193"/>
    <n v="7.5999999999999998E-2"/>
    <n v="1.7000000000000001E-2"/>
    <n v="0.222"/>
    <n v="0.252"/>
    <n v="0.248"/>
    <n v="0.88100000000000001"/>
    <n v="0.71699999999999997"/>
    <n v="0.93700000000000006"/>
    <n v="432.43200000000002"/>
    <s v="Scale-up"/>
    <n v="4.5049999999999999"/>
    <n v="0.95499999999999996"/>
    <n v="0.98499999999999999"/>
    <n v="0.98699999999999999"/>
    <n v="0.96699999999999997"/>
    <d v="2025-06-16T21:59:31"/>
    <x v="3"/>
  </r>
  <r>
    <x v="1051"/>
    <x v="0"/>
    <n v="3483"/>
    <x v="1686"/>
    <x v="1308"/>
    <n v="2222"/>
    <n v="2222"/>
    <n v="1804"/>
    <n v="418"/>
    <n v="208"/>
    <n v="2014"/>
    <n v="1666"/>
    <n v="348"/>
    <n v="0.78300000000000003"/>
    <n v="0.19600000000000001"/>
    <n v="9.7000000000000003E-2"/>
    <n v="0.77700000000000002"/>
    <n v="0.88200000000000001"/>
    <n v="0.90200000000000002"/>
    <n v="0.88100000000000001"/>
    <n v="0.8"/>
    <n v="0.90100000000000002"/>
    <n v="447.87599999999998"/>
    <s v="Scale-up"/>
    <n v="1.2869999999999999"/>
    <n v="0.91800000000000004"/>
    <n v="0.876"/>
    <n v="0.89100000000000001"/>
    <n v="0.95399999999999996"/>
    <d v="2025-06-17T05:55:30"/>
    <x v="10"/>
  </r>
  <r>
    <x v="790"/>
    <x v="0"/>
    <n v="3080"/>
    <x v="1687"/>
    <x v="1309"/>
    <n v="481"/>
    <n v="481"/>
    <n v="276"/>
    <n v="205"/>
    <n v="34"/>
    <n v="447"/>
    <n v="429"/>
    <n v="18"/>
    <n v="0.126"/>
    <n v="8.3000000000000004E-2"/>
    <n v="1.6E-2"/>
    <n v="0.17"/>
    <n v="0.193"/>
    <n v="0.183"/>
    <n v="0.88100000000000001"/>
    <n v="0.60299999999999998"/>
    <n v="0.92300000000000004"/>
    <n v="105.88200000000001"/>
    <s v="Scale-up"/>
    <n v="5.8819999999999997"/>
    <n v="0.82499999999999996"/>
    <n v="0.98299999999999998"/>
    <n v="0.97899999999999998"/>
    <n v="0.92"/>
    <d v="2025-06-17T06:53:33"/>
    <x v="10"/>
  </r>
  <r>
    <x v="650"/>
    <x v="0"/>
    <n v="6136"/>
    <x v="1688"/>
    <x v="1310"/>
    <n v="686"/>
    <n v="686"/>
    <n v="76"/>
    <n v="610"/>
    <n v="234"/>
    <n v="452"/>
    <n v="419"/>
    <n v="33"/>
    <n v="1.2E-2"/>
    <n v="9.0999999999999998E-2"/>
    <n v="3.5999999999999997E-2"/>
    <n v="5.8999999999999997E-2"/>
    <n v="6.7000000000000004E-2"/>
    <n v="6.6000000000000003E-2"/>
    <n v="0.88100000000000001"/>
    <n v="0.11700000000000001"/>
    <n v="0.65"/>
    <n v="559.322"/>
    <s v="Scale-up"/>
    <n v="16.949000000000002"/>
    <n v="0.98"/>
    <n v="0.98299999999999998"/>
    <n v="0.98"/>
    <n v="0.96599999999999997"/>
    <d v="2025-06-17T02:32:29"/>
    <x v="2"/>
  </r>
  <r>
    <x v="652"/>
    <x v="0"/>
    <n v="5943"/>
    <x v="1689"/>
    <x v="1311"/>
    <n v="404"/>
    <n v="404"/>
    <n v="95"/>
    <n v="309"/>
    <n v="125"/>
    <n v="279"/>
    <n v="251"/>
    <n v="28"/>
    <n v="1.7999999999999999E-2"/>
    <n v="6.5000000000000002E-2"/>
    <n v="2.4E-2"/>
    <n v="5.1999999999999998E-2"/>
    <n v="5.8999999999999997E-2"/>
    <n v="5.6000000000000001E-2"/>
    <n v="0.88100000000000001"/>
    <n v="0.217"/>
    <n v="0.71099999999999997"/>
    <n v="538.46199999999999"/>
    <s v="Scale-up"/>
    <n v="19.231000000000002"/>
    <n v="0.93799999999999994"/>
    <n v="0.94499999999999995"/>
    <n v="0.98199999999999998"/>
    <n v="0.92900000000000005"/>
    <d v="2025-06-17T02:41:30"/>
    <x v="2"/>
  </r>
  <r>
    <x v="235"/>
    <x v="0"/>
    <n v="5265"/>
    <x v="1690"/>
    <x v="1312"/>
    <n v="399"/>
    <n v="399"/>
    <n v="114"/>
    <n v="285"/>
    <n v="45"/>
    <n v="354"/>
    <n v="315"/>
    <n v="39"/>
    <n v="2.5999999999999999E-2"/>
    <n v="6.9000000000000006E-2"/>
    <n v="1.0999999999999999E-2"/>
    <n v="7.3999999999999996E-2"/>
    <n v="8.4000000000000005E-2"/>
    <n v="8.5000000000000006E-2"/>
    <n v="0.88100000000000001"/>
    <n v="0.27400000000000002"/>
    <n v="0.88400000000000001"/>
    <n v="527.02700000000004"/>
    <s v="Scale-up"/>
    <n v="13.513999999999999"/>
    <n v="0.91"/>
    <n v="0.95299999999999996"/>
    <n v="0.92900000000000005"/>
    <n v="0.93799999999999994"/>
    <d v="2025-06-17T02:45:59"/>
    <x v="2"/>
  </r>
  <r>
    <x v="390"/>
    <x v="0"/>
    <n v="556"/>
    <x v="1691"/>
    <x v="441"/>
    <n v="67"/>
    <n v="67"/>
    <n v="30"/>
    <n v="37"/>
    <n v="2"/>
    <n v="65"/>
    <n v="51"/>
    <n v="14"/>
    <n v="5.1999999999999998E-2"/>
    <n v="7.4999999999999997E-2"/>
    <n v="0.01"/>
    <n v="0.10299999999999999"/>
    <n v="0.11700000000000001"/>
    <n v="0.122"/>
    <n v="0.88"/>
    <n v="0.40899999999999997"/>
    <n v="0.92100000000000004"/>
    <n v="135.922"/>
    <s v="Scale-up"/>
    <n v="9.7089999999999996"/>
    <n v="0.96299999999999997"/>
    <n v="0.94599999999999995"/>
    <n v="1"/>
    <n v="0.97099999999999997"/>
    <d v="2025-06-16T19:40:47"/>
    <x v="1"/>
  </r>
  <r>
    <x v="958"/>
    <x v="0"/>
    <n v="3390"/>
    <x v="1692"/>
    <x v="1152"/>
    <n v="1511"/>
    <n v="1511"/>
    <n v="483"/>
    <n v="1028"/>
    <n v="118"/>
    <n v="1393"/>
    <n v="1155"/>
    <n v="238"/>
    <n v="0.182"/>
    <n v="0.40100000000000002"/>
    <n v="4.9000000000000002E-2"/>
    <n v="0.47"/>
    <n v="0.53400000000000003"/>
    <n v="0.53400000000000003"/>
    <n v="0.88"/>
    <n v="0.312"/>
    <n v="0.91600000000000004"/>
    <n v="506.38299999999998"/>
    <s v="Scale-up"/>
    <n v="2.1280000000000001"/>
    <n v="0.94799999999999995"/>
    <n v="0.92400000000000004"/>
    <n v="0.97399999999999998"/>
    <n v="0.94199999999999995"/>
    <d v="2025-06-16T23:03:26"/>
    <x v="8"/>
  </r>
  <r>
    <x v="289"/>
    <x v="0"/>
    <n v="6986"/>
    <x v="1693"/>
    <x v="1313"/>
    <n v="314"/>
    <n v="314"/>
    <n v="13"/>
    <n v="301"/>
    <n v="127"/>
    <n v="187"/>
    <n v="147"/>
    <n v="40"/>
    <n v="2E-3"/>
    <n v="4.2000000000000003E-2"/>
    <n v="1.9E-2"/>
    <n v="2.1999999999999999E-2"/>
    <n v="2.5000000000000001E-2"/>
    <n v="2.1000000000000001E-2"/>
    <n v="0.88"/>
    <n v="4.4999999999999998E-2"/>
    <n v="0.56799999999999995"/>
    <n v="1818.182"/>
    <s v="Scale-up"/>
    <n v="45.454999999999998"/>
    <n v="0.93899999999999995"/>
    <n v="0.94599999999999995"/>
    <n v="0.69199999999999995"/>
    <n v="0.874"/>
    <d v="2025-06-17T03:27:05"/>
    <x v="2"/>
  </r>
  <r>
    <x v="201"/>
    <x v="0"/>
    <n v="2335"/>
    <x v="1694"/>
    <x v="312"/>
    <n v="214"/>
    <n v="214"/>
    <n v="38"/>
    <n v="176"/>
    <n v="20"/>
    <n v="194"/>
    <n v="163"/>
    <n v="31"/>
    <n v="2.1000000000000001E-2"/>
    <n v="8.8999999999999996E-2"/>
    <n v="1.0999999999999999E-2"/>
    <n v="8.6999999999999994E-2"/>
    <n v="9.9000000000000005E-2"/>
    <n v="0.1"/>
    <n v="0.879"/>
    <n v="0.191"/>
    <n v="0.9"/>
    <n v="356.322"/>
    <s v="Scale-up"/>
    <n v="11.494"/>
    <n v="0.94399999999999995"/>
    <n v="0.96499999999999997"/>
    <n v="0.79400000000000004"/>
    <n v="0.92400000000000004"/>
    <d v="2025-06-16T19:11:48"/>
    <x v="1"/>
  </r>
  <r>
    <x v="952"/>
    <x v="0"/>
    <n v="2220"/>
    <x v="1695"/>
    <x v="1144"/>
    <n v="2991"/>
    <n v="2991"/>
    <n v="1015"/>
    <n v="1976"/>
    <n v="267"/>
    <n v="2724"/>
    <n v="2414"/>
    <n v="311"/>
    <n v="0.47"/>
    <n v="0.98599999999999999"/>
    <n v="0.16300000000000001"/>
    <n v="1.1359999999999999"/>
    <n v="1.2929999999999999"/>
    <n v="1.3089999999999999"/>
    <n v="0.879"/>
    <n v="0.32300000000000001"/>
    <n v="0.88800000000000001"/>
    <n v="273.76799999999997"/>
    <s v="Scale-up"/>
    <n v="0.88"/>
    <n v="0.98899999999999999"/>
    <n v="0.99199999999999999"/>
    <n v="0.94699999999999995"/>
    <n v="0.99"/>
    <d v="2025-06-16T23:01:47"/>
    <x v="8"/>
  </r>
  <r>
    <x v="1052"/>
    <x v="0"/>
    <n v="1336"/>
    <x v="1696"/>
    <x v="1314"/>
    <n v="42"/>
    <n v="42"/>
    <n v="13"/>
    <n v="29"/>
    <n v="3"/>
    <n v="39"/>
    <n v="22"/>
    <n v="17"/>
    <n v="1.2999999999999999E-2"/>
    <n v="2.1999999999999999E-2"/>
    <n v="2E-3"/>
    <n v="2.9000000000000001E-2"/>
    <n v="3.3000000000000002E-2"/>
    <n v="3.2000000000000001E-2"/>
    <n v="0.879"/>
    <n v="0.371"/>
    <n v="0.94299999999999995"/>
    <n v="586.20699999999999"/>
    <s v="Scale-up"/>
    <n v="34.482999999999997"/>
    <n v="0.97499999999999998"/>
    <n v="0.97899999999999998"/>
    <n v="0.98099999999999998"/>
    <n v="0.88100000000000001"/>
    <d v="2025-06-17T02:17:33"/>
    <x v="2"/>
  </r>
  <r>
    <x v="952"/>
    <x v="0"/>
    <n v="4962"/>
    <x v="1697"/>
    <x v="1315"/>
    <n v="4232"/>
    <n v="4232"/>
    <n v="1283"/>
    <n v="2949"/>
    <n v="460"/>
    <n v="3772"/>
    <n v="3641"/>
    <n v="131"/>
    <n v="0.38400000000000001"/>
    <n v="0.79"/>
    <n v="0.105"/>
    <n v="0.93899999999999995"/>
    <n v="1.069"/>
    <n v="0.99099999999999999"/>
    <n v="0.878"/>
    <n v="0.32700000000000001"/>
    <n v="0.91100000000000003"/>
    <n v="139.51"/>
    <s v="Scale-up"/>
    <n v="1.0649999999999999"/>
    <n v="0.95099999999999996"/>
    <n v="0.97899999999999998"/>
    <n v="0.93200000000000005"/>
    <n v="0.97599999999999998"/>
    <d v="2025-06-17T07:18:35"/>
    <x v="9"/>
  </r>
  <r>
    <x v="5"/>
    <x v="0"/>
    <n v="7173"/>
    <x v="1698"/>
    <x v="1316"/>
    <n v="5009"/>
    <n v="5009"/>
    <n v="778"/>
    <n v="4231"/>
    <n v="1381"/>
    <n v="3628"/>
    <n v="3304"/>
    <n v="324"/>
    <n v="0.112"/>
    <n v="0.752"/>
    <n v="0.25800000000000001"/>
    <n v="0.53200000000000003"/>
    <n v="0.60599999999999998"/>
    <n v="0.59499999999999997"/>
    <n v="0.878"/>
    <n v="0.13"/>
    <n v="0.70099999999999996"/>
    <n v="609.02300000000002"/>
    <s v="Scale-up"/>
    <n v="1.88"/>
    <n v="0.85"/>
    <n v="0.93400000000000005"/>
    <n v="0.88600000000000001"/>
    <n v="0.94"/>
    <d v="2025-06-17T01:18:18"/>
    <x v="2"/>
  </r>
  <r>
    <x v="666"/>
    <x v="0"/>
    <n v="5770"/>
    <x v="1699"/>
    <x v="1317"/>
    <n v="402"/>
    <n v="402"/>
    <n v="103"/>
    <n v="299"/>
    <n v="132"/>
    <n v="270"/>
    <n v="244"/>
    <n v="26"/>
    <n v="1.7999999999999999E-2"/>
    <n v="5.3999999999999999E-2"/>
    <n v="2.3E-2"/>
    <n v="4.2999999999999997E-2"/>
    <n v="4.9000000000000002E-2"/>
    <n v="4.9000000000000002E-2"/>
    <n v="0.878"/>
    <n v="0.25"/>
    <n v="0.68100000000000005"/>
    <n v="604.65099999999995"/>
    <s v="Scale-up"/>
    <n v="23.256"/>
    <n v="0.99399999999999999"/>
    <n v="0.99399999999999999"/>
    <n v="0.95899999999999996"/>
    <n v="0.98799999999999999"/>
    <d v="2025-06-17T02:37:31"/>
    <x v="2"/>
  </r>
  <r>
    <x v="681"/>
    <x v="0"/>
    <n v="6005"/>
    <x v="1700"/>
    <x v="1318"/>
    <n v="940"/>
    <n v="940"/>
    <n v="111"/>
    <n v="829"/>
    <n v="315"/>
    <n v="625"/>
    <n v="548"/>
    <n v="77"/>
    <n v="1.7000000000000001E-2"/>
    <n v="0.159"/>
    <n v="6.0999999999999999E-2"/>
    <n v="0.10100000000000001"/>
    <n v="0.115"/>
    <n v="0.108"/>
    <n v="0.878"/>
    <n v="9.7000000000000003E-2"/>
    <n v="0.65300000000000002"/>
    <n v="762.37599999999998"/>
    <s v="Scale-up"/>
    <n v="9.9009999999999998"/>
    <n v="0.98299999999999998"/>
    <n v="0.94799999999999995"/>
    <n v="0.97899999999999998"/>
    <n v="0.97299999999999998"/>
    <d v="2025-06-17T02:42:48"/>
    <x v="2"/>
  </r>
  <r>
    <x v="92"/>
    <x v="0"/>
    <n v="2026"/>
    <x v="1701"/>
    <x v="98"/>
    <n v="693"/>
    <n v="693"/>
    <n v="177"/>
    <n v="516"/>
    <n v="113"/>
    <n v="580"/>
    <n v="497"/>
    <n v="83"/>
    <n v="8.3000000000000004E-2"/>
    <n v="0.24299999999999999"/>
    <n v="5.8000000000000003E-2"/>
    <n v="0.23499999999999999"/>
    <n v="0.26800000000000002"/>
    <n v="0.26900000000000002"/>
    <n v="0.877"/>
    <n v="0.255"/>
    <n v="0.82199999999999995"/>
    <n v="353.19099999999997"/>
    <s v="Scale-up"/>
    <n v="4.2549999999999999"/>
    <n v="0.96699999999999997"/>
    <n v="0.97899999999999998"/>
    <n v="0.98899999999999999"/>
    <n v="0.98499999999999999"/>
    <d v="2025-06-16T18:28:36"/>
    <x v="1"/>
  </r>
  <r>
    <x v="135"/>
    <x v="0"/>
    <n v="2272"/>
    <x v="1702"/>
    <x v="146"/>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6T18:37:50"/>
    <x v="1"/>
  </r>
  <r>
    <x v="200"/>
    <x v="0"/>
    <n v="2004"/>
    <x v="1703"/>
    <x v="215"/>
    <n v="232"/>
    <n v="232"/>
    <n v="40"/>
    <n v="192"/>
    <n v="11"/>
    <n v="221"/>
    <n v="183"/>
    <n v="38"/>
    <n v="1.7999999999999999E-2"/>
    <n v="0.13300000000000001"/>
    <n v="5.0000000000000001E-3"/>
    <n v="0.128"/>
    <n v="0.14599999999999999"/>
    <n v="0.13800000000000001"/>
    <n v="0.877"/>
    <n v="0.11899999999999999"/>
    <n v="0.96699999999999997"/>
    <n v="296.875"/>
    <s v="Scale-up"/>
    <n v="7.8120000000000003"/>
    <n v="0.77900000000000003"/>
    <n v="0.95699999999999996"/>
    <n v="0.85599999999999998"/>
    <n v="0.95399999999999996"/>
    <d v="2025-06-16T18:51:41"/>
    <x v="1"/>
  </r>
  <r>
    <x v="462"/>
    <x v="0"/>
    <n v="776"/>
    <x v="1704"/>
    <x v="528"/>
    <n v="51"/>
    <n v="51"/>
    <n v="23"/>
    <n v="28"/>
    <n v="0"/>
    <n v="51"/>
    <n v="24"/>
    <n v="27"/>
    <n v="9.8000000000000004E-2"/>
    <n v="0.04"/>
    <n v="0"/>
    <n v="0.121"/>
    <n v="0.13800000000000001"/>
    <n v="8.2000000000000003E-2"/>
    <n v="0.877"/>
    <n v="0.71"/>
    <n v="1"/>
    <n v="223.14"/>
    <s v="Scale-up"/>
    <n v="8.2639999999999993"/>
    <n v="0.75"/>
    <n v="0.66200000000000003"/>
    <n v="0"/>
    <n v="0.748"/>
    <d v="2025-06-16T20:02:19"/>
    <x v="1"/>
  </r>
  <r>
    <x v="992"/>
    <x v="0"/>
    <n v="2424"/>
    <x v="1705"/>
    <x v="1243"/>
    <n v="24099"/>
    <n v="24099"/>
    <n v="20040"/>
    <n v="4059"/>
    <n v="0"/>
    <n v="24099"/>
    <n v="20506"/>
    <n v="3593"/>
    <n v="8.83"/>
    <n v="1.784"/>
    <n v="0"/>
    <n v="9.3130000000000006"/>
    <n v="10.614000000000001"/>
    <n v="10.603"/>
    <n v="0.877"/>
    <n v="0.83199999999999996"/>
    <n v="1"/>
    <n v="385.80500000000001"/>
    <s v="Scale-up"/>
    <n v="0.107"/>
    <n v="0.98499999999999999"/>
    <n v="0.99199999999999999"/>
    <n v="0"/>
    <n v="0.98"/>
    <d v="2025-06-17T01:02:52"/>
    <x v="5"/>
  </r>
  <r>
    <x v="957"/>
    <x v="0"/>
    <n v="5337"/>
    <x v="1706"/>
    <x v="1319"/>
    <n v="1032"/>
    <n v="1032"/>
    <n v="178"/>
    <n v="854"/>
    <n v="196"/>
    <n v="836"/>
    <n v="686"/>
    <n v="150"/>
    <n v="4.3999999999999997E-2"/>
    <n v="0.16500000000000001"/>
    <n v="4.5999999999999999E-2"/>
    <n v="0.14299999999999999"/>
    <n v="0.16300000000000001"/>
    <n v="0.158"/>
    <n v="0.877"/>
    <n v="0.21099999999999999"/>
    <n v="0.78"/>
    <n v="1048.951"/>
    <s v="Scale-up"/>
    <n v="6.9930000000000003"/>
    <n v="0.84099999999999997"/>
    <n v="0.90400000000000003"/>
    <n v="0.93600000000000005"/>
    <n v="0.86299999999999999"/>
    <d v="2025-06-17T07:06:28"/>
    <x v="9"/>
  </r>
  <r>
    <x v="1053"/>
    <x v="0"/>
    <n v="2498"/>
    <x v="1707"/>
    <x v="1320"/>
    <n v="524"/>
    <n v="524"/>
    <n v="40"/>
    <n v="484"/>
    <n v="128"/>
    <n v="396"/>
    <n v="344"/>
    <n v="52"/>
    <n v="1.7000000000000001E-2"/>
    <n v="0.24"/>
    <n v="7.0000000000000007E-2"/>
    <n v="0.16400000000000001"/>
    <n v="0.187"/>
    <n v="0.17199999999999999"/>
    <n v="0.877"/>
    <n v="6.6000000000000003E-2"/>
    <n v="0.72799999999999998"/>
    <n v="317.07299999999998"/>
    <s v="Scale-up"/>
    <n v="6.0979999999999999"/>
    <n v="0.58499999999999996"/>
    <n v="0.92600000000000005"/>
    <n v="0.89900000000000002"/>
    <n v="0.97199999999999998"/>
    <d v="2025-06-17T06:24:13"/>
    <x v="10"/>
  </r>
  <r>
    <x v="1054"/>
    <x v="0"/>
    <n v="2056"/>
    <x v="1708"/>
    <x v="1321"/>
    <n v="212"/>
    <n v="212"/>
    <n v="94"/>
    <n v="118"/>
    <n v="9"/>
    <n v="203"/>
    <n v="160"/>
    <n v="43"/>
    <n v="7.1999999999999995E-2"/>
    <n v="0.11899999999999999"/>
    <n v="1.2E-2"/>
    <n v="0.157"/>
    <n v="0.17899999999999999"/>
    <n v="0.17699999999999999"/>
    <n v="0.877"/>
    <n v="0.377"/>
    <n v="0.93700000000000006"/>
    <n v="273.88499999999999"/>
    <s v="Scale-up"/>
    <n v="6.3689999999999998"/>
    <n v="0.88"/>
    <n v="0.96499999999999997"/>
    <n v="0.91300000000000003"/>
    <n v="0.97"/>
    <d v="2025-06-17T06:42:28"/>
    <x v="10"/>
  </r>
  <r>
    <x v="135"/>
    <x v="0"/>
    <n v="2272"/>
    <x v="1709"/>
    <x v="1322"/>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7T01:44:44"/>
    <x v="2"/>
  </r>
  <r>
    <x v="462"/>
    <x v="0"/>
    <n v="776"/>
    <x v="1710"/>
    <x v="1323"/>
    <n v="51"/>
    <n v="51"/>
    <n v="23"/>
    <n v="28"/>
    <n v="0"/>
    <n v="51"/>
    <n v="24"/>
    <n v="27"/>
    <n v="9.8000000000000004E-2"/>
    <n v="0.04"/>
    <n v="0"/>
    <n v="0.121"/>
    <n v="0.13800000000000001"/>
    <n v="8.2000000000000003E-2"/>
    <n v="0.877"/>
    <n v="0.71"/>
    <n v="1"/>
    <n v="223.14"/>
    <s v="Scale-up"/>
    <n v="8.2639999999999993"/>
    <n v="0.75"/>
    <n v="0.66200000000000003"/>
    <n v="0"/>
    <n v="0.748"/>
    <d v="2025-06-17T04:09:00"/>
    <x v="2"/>
  </r>
  <r>
    <x v="377"/>
    <x v="0"/>
    <n v="6182"/>
    <x v="1711"/>
    <x v="1324"/>
    <n v="1106"/>
    <n v="1106"/>
    <n v="213"/>
    <n v="893"/>
    <n v="295"/>
    <n v="811"/>
    <n v="779"/>
    <n v="32"/>
    <n v="4.9000000000000002E-2"/>
    <n v="0.157"/>
    <n v="4.4999999999999998E-2"/>
    <n v="0.14099999999999999"/>
    <n v="0.161"/>
    <n v="0.13700000000000001"/>
    <n v="0.876"/>
    <n v="0.23799999999999999"/>
    <n v="0.78200000000000003"/>
    <n v="226.95"/>
    <s v="Scale-up"/>
    <n v="7.0919999999999996"/>
    <n v="0.70299999999999996"/>
    <n v="0.872"/>
    <n v="0.97699999999999998"/>
    <n v="0.82699999999999996"/>
    <d v="2025-06-17T03:38:49"/>
    <x v="2"/>
  </r>
  <r>
    <x v="629"/>
    <x v="0"/>
    <n v="1258"/>
    <x v="1712"/>
    <x v="726"/>
    <n v="54"/>
    <n v="54"/>
    <n v="8"/>
    <n v="46"/>
    <n v="14"/>
    <n v="40"/>
    <n v="29"/>
    <n v="11"/>
    <n v="0.01"/>
    <n v="4.4999999999999998E-2"/>
    <n v="1.4999999999999999E-2"/>
    <n v="3.5000000000000003E-2"/>
    <n v="0.04"/>
    <n v="3.5000000000000003E-2"/>
    <n v="0.875"/>
    <n v="0.182"/>
    <n v="0.72699999999999998"/>
    <n v="314.286"/>
    <s v="Scale-up"/>
    <n v="28.571000000000002"/>
    <n v="0.94599999999999995"/>
    <n v="0.93"/>
    <n v="0.624"/>
    <n v="0.94299999999999995"/>
    <d v="2025-06-16T21:04:41"/>
    <x v="0"/>
  </r>
  <r>
    <x v="39"/>
    <x v="0"/>
    <n v="2625"/>
    <x v="1713"/>
    <x v="1325"/>
    <n v="5066"/>
    <n v="5066"/>
    <n v="503"/>
    <n v="4563"/>
    <n v="917"/>
    <n v="4149"/>
    <n v="3460"/>
    <n v="689"/>
    <n v="0.20699999999999999"/>
    <n v="1.75"/>
    <n v="0.432"/>
    <n v="1.335"/>
    <n v="1.5249999999999999"/>
    <n v="1.5720000000000001"/>
    <n v="0.875"/>
    <n v="0.106"/>
    <n v="0.77900000000000003"/>
    <n v="516.10500000000002"/>
    <s v="Scale-up"/>
    <n v="0.749"/>
    <n v="0.95499999999999996"/>
    <n v="0.98299999999999998"/>
    <n v="0.93500000000000005"/>
    <n v="0.98"/>
    <d v="2025-06-17T01:27:45"/>
    <x v="2"/>
  </r>
  <r>
    <x v="244"/>
    <x v="0"/>
    <n v="3985"/>
    <x v="1714"/>
    <x v="1326"/>
    <n v="269"/>
    <n v="269"/>
    <n v="98"/>
    <n v="171"/>
    <n v="31"/>
    <n v="238"/>
    <n v="230"/>
    <n v="8"/>
    <n v="3.6999999999999998E-2"/>
    <n v="4.3999999999999997E-2"/>
    <n v="8.9999999999999993E-3"/>
    <n v="6.3E-2"/>
    <n v="7.1999999999999995E-2"/>
    <n v="6.4000000000000001E-2"/>
    <n v="0.875"/>
    <n v="0.45700000000000002"/>
    <n v="0.88900000000000001"/>
    <n v="126.98399999999999"/>
    <s v="Scale-up"/>
    <n v="15.872999999999999"/>
    <n v="0.92"/>
    <n v="0.96799999999999997"/>
    <n v="0.93"/>
    <n v="0.96399999999999997"/>
    <d v="2025-06-17T02:27:45"/>
    <x v="2"/>
  </r>
  <r>
    <x v="338"/>
    <x v="0"/>
    <n v="4778"/>
    <x v="1715"/>
    <x v="1327"/>
    <n v="642"/>
    <n v="642"/>
    <n v="67"/>
    <n v="575"/>
    <n v="88"/>
    <n v="554"/>
    <n v="463"/>
    <n v="91"/>
    <n v="2.5000000000000001E-2"/>
    <n v="0.221"/>
    <n v="3.7999999999999999E-2"/>
    <n v="0.182"/>
    <n v="0.20799999999999999"/>
    <n v="0.21199999999999999"/>
    <n v="0.875"/>
    <n v="0.10199999999999999"/>
    <n v="0.84599999999999997"/>
    <n v="500"/>
    <s v="Scale-up"/>
    <n v="5.4950000000000001"/>
    <n v="0.93600000000000005"/>
    <n v="0.94"/>
    <n v="0.97599999999999998"/>
    <n v="0.97199999999999998"/>
    <d v="2025-06-17T03:21:00"/>
    <x v="2"/>
  </r>
  <r>
    <x v="384"/>
    <x v="0"/>
    <n v="6289"/>
    <x v="1716"/>
    <x v="1328"/>
    <n v="6665"/>
    <n v="6665"/>
    <n v="332"/>
    <n v="6333"/>
    <n v="1114"/>
    <n v="5551"/>
    <n v="4273"/>
    <n v="1278"/>
    <n v="6.0999999999999999E-2"/>
    <n v="1.4379999999999999"/>
    <n v="0.27"/>
    <n v="1.075"/>
    <n v="1.2290000000000001"/>
    <n v="1.2150000000000001"/>
    <n v="0.875"/>
    <n v="4.1000000000000002E-2"/>
    <n v="0.82"/>
    <n v="1188.837"/>
    <s v="Scale-up"/>
    <n v="0.93"/>
    <n v="0.85099999999999998"/>
    <n v="0.90400000000000003"/>
    <n v="0.93500000000000005"/>
    <n v="0.94299999999999995"/>
    <d v="2025-06-17T03:41:03"/>
    <x v="2"/>
  </r>
  <r>
    <x v="72"/>
    <x v="0"/>
    <n v="3051"/>
    <x v="1717"/>
    <x v="76"/>
    <n v="1602"/>
    <n v="1602"/>
    <n v="334"/>
    <n v="1268"/>
    <n v="350"/>
    <n v="1252"/>
    <n v="1219"/>
    <n v="33"/>
    <n v="0.112"/>
    <n v="0.50900000000000001"/>
    <n v="8.7999999999999995E-2"/>
    <n v="0.46600000000000003"/>
    <n v="0.53300000000000003"/>
    <n v="0.43099999999999999"/>
    <n v="0.874"/>
    <n v="0.18"/>
    <n v="0.85799999999999998"/>
    <n v="70.814999999999998"/>
    <s v="Scale-up"/>
    <n v="2.1459999999999999"/>
    <n v="0.81799999999999995"/>
    <n v="0.88300000000000001"/>
    <n v="0.745"/>
    <n v="0.88400000000000001"/>
    <d v="2025-06-16T18:24:00"/>
    <x v="1"/>
  </r>
  <r>
    <x v="1015"/>
    <x v="0"/>
    <n v="6754"/>
    <x v="1718"/>
    <x v="1249"/>
    <n v="63765"/>
    <n v="58593"/>
    <n v="4182"/>
    <n v="54411"/>
    <n v="15675"/>
    <n v="42918"/>
    <n v="29110"/>
    <n v="13808"/>
    <n v="0.625"/>
    <n v="9.8290000000000006"/>
    <n v="3.7730000000000001"/>
    <n v="5.8410000000000002"/>
    <n v="6.681"/>
    <n v="7.1390000000000002"/>
    <n v="0.874"/>
    <n v="0.06"/>
    <n v="0.63900000000000001"/>
    <n v="2363.9789999999998"/>
    <s v="Scale-up"/>
    <n v="0.17100000000000001"/>
    <n v="0.99099999999999999"/>
    <n v="0.99199999999999999"/>
    <n v="0.94599999999999995"/>
    <n v="0.995"/>
    <d v="2025-06-17T01:05:53"/>
    <x v="5"/>
  </r>
  <r>
    <x v="959"/>
    <x v="0"/>
    <n v="5523"/>
    <x v="1719"/>
    <x v="1329"/>
    <n v="17090"/>
    <n v="17090"/>
    <n v="3102"/>
    <n v="13988"/>
    <n v="5469"/>
    <n v="11621"/>
    <n v="10147"/>
    <n v="1474"/>
    <n v="0.58199999999999996"/>
    <n v="2.601"/>
    <n v="1.08"/>
    <n v="1.8380000000000001"/>
    <n v="2.1030000000000002"/>
    <n v="2.1520000000000001"/>
    <n v="0.874"/>
    <n v="0.183"/>
    <n v="0.66100000000000003"/>
    <n v="801.95899999999995"/>
    <s v="Scale-up"/>
    <n v="0.54400000000000004"/>
    <n v="0.997"/>
    <n v="0.999"/>
    <n v="0.96699999999999997"/>
    <n v="0.995"/>
    <d v="2025-06-17T07:08:24"/>
    <x v="9"/>
  </r>
  <r>
    <x v="229"/>
    <x v="0"/>
    <n v="647"/>
    <x v="1720"/>
    <x v="251"/>
    <n v="1094"/>
    <n v="1094"/>
    <n v="140"/>
    <n v="954"/>
    <n v="101"/>
    <n v="993"/>
    <n v="847"/>
    <n v="146"/>
    <n v="0.17799999999999999"/>
    <n v="1.468"/>
    <n v="0.185"/>
    <n v="1.2749999999999999"/>
    <n v="1.4610000000000001"/>
    <n v="1.4690000000000001"/>
    <n v="0.873"/>
    <n v="0.108"/>
    <n v="0.88800000000000001"/>
    <n v="114.51"/>
    <s v="Scale-up"/>
    <n v="0.78400000000000003"/>
    <n v="0.96499999999999997"/>
    <n v="0.995"/>
    <n v="0.92300000000000004"/>
    <n v="0.99"/>
    <d v="2025-06-16T18:58:52"/>
    <x v="1"/>
  </r>
  <r>
    <x v="1013"/>
    <x v="0"/>
    <n v="3775"/>
    <x v="1721"/>
    <x v="1247"/>
    <n v="1298"/>
    <n v="1243"/>
    <n v="291"/>
    <n v="952"/>
    <n v="339"/>
    <n v="904"/>
    <n v="731"/>
    <n v="173"/>
    <n v="0.14199999999999999"/>
    <n v="0.32"/>
    <n v="0.13"/>
    <n v="0.28999999999999998"/>
    <n v="0.33200000000000002"/>
    <n v="0.32500000000000001"/>
    <n v="0.873"/>
    <n v="0.307"/>
    <n v="0.71899999999999997"/>
    <n v="596.55200000000002"/>
    <s v="Scale-up"/>
    <n v="3.448"/>
    <n v="0.94499999999999995"/>
    <n v="0.96699999999999997"/>
    <n v="0.96399999999999997"/>
    <n v="0.95499999999999996"/>
    <d v="2025-06-17T01:04:01"/>
    <x v="5"/>
  </r>
  <r>
    <x v="1055"/>
    <x v="0"/>
    <n v="683"/>
    <x v="1722"/>
    <x v="1330"/>
    <n v="142"/>
    <n v="142"/>
    <n v="101"/>
    <n v="41"/>
    <n v="36"/>
    <n v="106"/>
    <n v="94"/>
    <n v="12"/>
    <n v="0.252"/>
    <n v="7.8E-2"/>
    <n v="7.9000000000000001E-2"/>
    <n v="0.219"/>
    <n v="0.251"/>
    <n v="0.254"/>
    <n v="0.873"/>
    <n v="0.76400000000000001"/>
    <n v="0.76100000000000001"/>
    <n v="54.795000000000002"/>
    <s v="Scale-up"/>
    <n v="4.5659999999999998"/>
    <n v="0.97499999999999998"/>
    <d v="1899-12-30T23:29:46"/>
    <n v="0.54400000000000004"/>
    <n v="0.95299999999999996"/>
    <d v="2025-06-17T04:55:54"/>
    <x v="11"/>
  </r>
  <r>
    <x v="1005"/>
    <x v="0"/>
    <n v="5318"/>
    <x v="1723"/>
    <x v="1331"/>
    <n v="13273"/>
    <n v="13273"/>
    <n v="0"/>
    <n v="13273"/>
    <n v="5502"/>
    <n v="7771"/>
    <n v="5426"/>
    <n v="2345"/>
    <n v="0"/>
    <n v="3.2519999999999998"/>
    <n v="1.512"/>
    <n v="1.5189999999999999"/>
    <n v="1.74"/>
    <n v="1.804"/>
    <n v="0.873"/>
    <n v="0"/>
    <n v="0.53500000000000003"/>
    <n v="1543.779"/>
    <s v="Scale-up"/>
    <n v="0.65800000000000003"/>
    <n v="0"/>
    <n v="0.94499999999999995"/>
    <n v="0.96399999999999997"/>
    <n v="0.90100000000000002"/>
    <d v="2025-06-17T04:30:30"/>
    <x v="12"/>
  </r>
  <r>
    <x v="105"/>
    <x v="0"/>
    <n v="2269"/>
    <x v="1724"/>
    <x v="111"/>
    <n v="1517"/>
    <n v="1517"/>
    <n v="723"/>
    <n v="794"/>
    <n v="118"/>
    <n v="1399"/>
    <n v="1290"/>
    <n v="109"/>
    <n v="0.371"/>
    <n v="0.41299999999999998"/>
    <n v="5.8000000000000003E-2"/>
    <n v="0.63300000000000001"/>
    <n v="0.72599999999999998"/>
    <n v="0.68200000000000005"/>
    <n v="0.872"/>
    <n v="0.47299999999999998"/>
    <n v="0.92600000000000005"/>
    <n v="172.196"/>
    <s v="Scale-up"/>
    <n v="1.58"/>
    <n v="0.93"/>
    <n v="0.98599999999999999"/>
    <n v="0.98299999999999998"/>
    <n v="0.99299999999999999"/>
    <d v="2025-06-16T18:31:13"/>
    <x v="1"/>
  </r>
  <r>
    <x v="270"/>
    <x v="0"/>
    <n v="3367"/>
    <x v="1725"/>
    <x v="298"/>
    <n v="3512"/>
    <n v="3512"/>
    <n v="301"/>
    <n v="3211"/>
    <n v="448"/>
    <n v="3064"/>
    <n v="2568"/>
    <n v="496"/>
    <n v="0.107"/>
    <n v="1.1160000000000001"/>
    <n v="0.16900000000000001"/>
    <n v="0.91900000000000004"/>
    <n v="1.054"/>
    <n v="1.0569999999999999"/>
    <n v="0.872"/>
    <n v="8.6999999999999994E-2"/>
    <n v="0.86199999999999999"/>
    <n v="539.71699999999998"/>
    <s v="Scale-up"/>
    <n v="1.0880000000000001"/>
    <n v="0.96499999999999997"/>
    <n v="0.98599999999999999"/>
    <n v="0.97899999999999998"/>
    <n v="0.98199999999999998"/>
    <d v="2025-06-16T19:08:50"/>
    <x v="1"/>
  </r>
  <r>
    <x v="1056"/>
    <x v="0"/>
    <n v="1762"/>
    <x v="1726"/>
    <x v="1332"/>
    <n v="85"/>
    <n v="85"/>
    <n v="34"/>
    <n v="51"/>
    <n v="7"/>
    <n v="78"/>
    <n v="67"/>
    <n v="11"/>
    <n v="0.02"/>
    <n v="3.1E-2"/>
    <n v="4.0000000000000001E-3"/>
    <n v="4.1000000000000002E-2"/>
    <n v="4.7E-2"/>
    <n v="4.7E-2"/>
    <n v="0.872"/>
    <n v="0.39200000000000002"/>
    <n v="0.92200000000000004"/>
    <n v="268.29300000000001"/>
    <s v="Scale-up"/>
    <n v="24.39"/>
    <n v="0.90100000000000002"/>
    <n v="0.96299999999999997"/>
    <n v="0.95799999999999996"/>
    <n v="0.93899999999999995"/>
    <d v="2025-06-17T05:40:40"/>
    <x v="10"/>
  </r>
  <r>
    <x v="1057"/>
    <x v="0"/>
    <n v="2198"/>
    <x v="1727"/>
    <x v="1333"/>
    <n v="331"/>
    <n v="331"/>
    <n v="102"/>
    <n v="229"/>
    <n v="26"/>
    <n v="305"/>
    <n v="279"/>
    <n v="26"/>
    <n v="5.0999999999999997E-2"/>
    <n v="0.125"/>
    <n v="1.2E-2"/>
    <n v="0.14299999999999999"/>
    <n v="0.16400000000000001"/>
    <n v="0.16200000000000001"/>
    <n v="0.872"/>
    <n v="0.28999999999999998"/>
    <n v="0.93200000000000005"/>
    <n v="181.81800000000001"/>
    <s v="Scale-up"/>
    <n v="6.9930000000000003"/>
    <n v="0.96699999999999997"/>
    <n v="0.98099999999999998"/>
    <n v="0.97099999999999997"/>
    <n v="0.99199999999999999"/>
    <d v="2025-06-17T01:35:56"/>
    <x v="2"/>
  </r>
  <r>
    <x v="119"/>
    <x v="0"/>
    <n v="1828"/>
    <x v="1728"/>
    <x v="126"/>
    <n v="269"/>
    <n v="269"/>
    <n v="34"/>
    <n v="235"/>
    <n v="39"/>
    <n v="230"/>
    <n v="208"/>
    <n v="22"/>
    <n v="1.4E-2"/>
    <n v="0.124"/>
    <n v="2.1999999999999999E-2"/>
    <n v="0.10100000000000001"/>
    <n v="0.11600000000000001"/>
    <n v="0.115"/>
    <n v="0.871"/>
    <n v="0.10100000000000001"/>
    <n v="0.84099999999999997"/>
    <n v="217.822"/>
    <s v="Scale-up"/>
    <n v="9.9009999999999998"/>
    <n v="0.95299999999999996"/>
    <n v="0.99299999999999999"/>
    <n v="0.94699999999999995"/>
    <n v="0.97799999999999998"/>
    <d v="2025-06-16T18:34:08"/>
    <x v="1"/>
  </r>
  <r>
    <x v="607"/>
    <x v="0"/>
    <n v="2953"/>
    <x v="1729"/>
    <x v="699"/>
    <n v="279"/>
    <n v="279"/>
    <n v="30"/>
    <n v="249"/>
    <n v="58"/>
    <n v="221"/>
    <n v="184"/>
    <n v="37"/>
    <n v="1.0999999999999999E-2"/>
    <n v="8.1000000000000003E-2"/>
    <n v="2.1999999999999999E-2"/>
    <n v="6.0999999999999999E-2"/>
    <n v="7.0000000000000007E-2"/>
    <n v="7.0000000000000007E-2"/>
    <n v="0.871"/>
    <n v="0.12"/>
    <n v="0.76100000000000001"/>
    <n v="606.55700000000002"/>
    <s v="Scale-up"/>
    <n v="16.393000000000001"/>
    <n v="0.92500000000000004"/>
    <n v="0.98799999999999999"/>
    <n v="0.96599999999999997"/>
    <n v="0.98299999999999998"/>
    <d v="2025-06-16T20:59:23"/>
    <x v="0"/>
  </r>
  <r>
    <x v="1058"/>
    <x v="0"/>
    <n v="2717"/>
    <x v="1730"/>
    <x v="1334"/>
    <n v="3426"/>
    <n v="3426"/>
    <n v="280"/>
    <n v="3146"/>
    <n v="238"/>
    <n v="3188"/>
    <n v="2696"/>
    <n v="492"/>
    <n v="0.105"/>
    <n v="1.143"/>
    <n v="0.09"/>
    <n v="1.0089999999999999"/>
    <n v="1.1579999999999999"/>
    <n v="1.155"/>
    <n v="0.871"/>
    <n v="8.4000000000000005E-2"/>
    <n v="0.92800000000000005"/>
    <n v="487.61099999999999"/>
    <s v="Scale-up"/>
    <n v="0.99099999999999999"/>
    <n v="0.96399999999999997"/>
    <n v="0.99399999999999999"/>
    <n v="0.95899999999999996"/>
    <n v="0.98799999999999999"/>
    <d v="2025-06-17T01:58:20"/>
    <x v="2"/>
  </r>
  <r>
    <x v="852"/>
    <x v="0"/>
    <n v="161"/>
    <x v="1731"/>
    <x v="1032"/>
    <n v="235"/>
    <n v="235"/>
    <n v="129"/>
    <n v="106"/>
    <n v="9"/>
    <n v="226"/>
    <n v="150"/>
    <n v="76"/>
    <n v="0.78900000000000003"/>
    <n v="0.71799999999999997"/>
    <n v="0.111"/>
    <n v="1.2150000000000001"/>
    <n v="1.3959999999999999"/>
    <n v="1.3580000000000001"/>
    <n v="0.87"/>
    <n v="0.52400000000000002"/>
    <n v="0.92600000000000005"/>
    <n v="62.551000000000002"/>
    <s v="Scale-up"/>
    <n v="0.82299999999999995"/>
    <n v="0.98"/>
    <n v="0.90900000000000003"/>
    <n v="0.96499999999999997"/>
    <n v="0.87"/>
    <d v="2025-06-16T22:24:52"/>
    <x v="3"/>
  </r>
  <r>
    <x v="94"/>
    <x v="0"/>
    <n v="7160"/>
    <x v="1732"/>
    <x v="1335"/>
    <n v="192"/>
    <n v="192"/>
    <n v="29"/>
    <n v="163"/>
    <n v="46"/>
    <n v="146"/>
    <n v="139"/>
    <n v="7"/>
    <n v="5.0000000000000001E-3"/>
    <n v="2.4E-2"/>
    <n v="6.0000000000000001E-3"/>
    <n v="0.02"/>
    <n v="2.3E-2"/>
    <n v="2.1000000000000001E-2"/>
    <n v="0.87"/>
    <n v="0.17199999999999999"/>
    <n v="0.79300000000000004"/>
    <n v="350"/>
    <s v="Scale-up"/>
    <n v="50"/>
    <n v="0.72099999999999997"/>
    <n v="0.90200000000000002"/>
    <n v="0.89300000000000002"/>
    <n v="0.83399999999999996"/>
    <d v="2025-06-17T01:24:08"/>
    <x v="2"/>
  </r>
  <r>
    <x v="1059"/>
    <x v="0"/>
    <n v="1851"/>
    <x v="1733"/>
    <x v="1336"/>
    <n v="127"/>
    <n v="127"/>
    <n v="13"/>
    <n v="114"/>
    <n v="6"/>
    <n v="121"/>
    <n v="104"/>
    <n v="17"/>
    <n v="6.0000000000000001E-3"/>
    <n v="4.3999999999999997E-2"/>
    <n v="4.0000000000000001E-3"/>
    <n v="0.04"/>
    <n v="4.5999999999999999E-2"/>
    <n v="4.7E-2"/>
    <n v="0.87"/>
    <n v="0.12"/>
    <n v="0.92"/>
    <n v="425"/>
    <s v="Scale-up"/>
    <n v="25"/>
    <n v="0.70099999999999996"/>
    <n v="0.496"/>
    <n v="0.83699999999999997"/>
    <n v="0.41099999999999998"/>
    <d v="2025-06-17T03:45:57"/>
    <x v="2"/>
  </r>
  <r>
    <x v="90"/>
    <x v="0"/>
    <n v="2809"/>
    <x v="1734"/>
    <x v="95"/>
    <n v="4321"/>
    <n v="4321"/>
    <n v="465"/>
    <n v="3856"/>
    <n v="732"/>
    <n v="3589"/>
    <n v="2121"/>
    <n v="1468"/>
    <n v="0.23100000000000001"/>
    <n v="1.877"/>
    <n v="0.51500000000000001"/>
    <n v="1.385"/>
    <n v="1.593"/>
    <n v="1.716"/>
    <n v="0.86899999999999999"/>
    <n v="0.11"/>
    <n v="0.75600000000000001"/>
    <n v="1059.9280000000001"/>
    <s v="Scale-up"/>
    <n v="0.72199999999999998"/>
    <n v="0.97299999999999998"/>
    <n v="0.93799999999999994"/>
    <n v="0.97899999999999998"/>
    <n v="0.98099999999999998"/>
    <d v="2025-06-16T18:27:52"/>
    <x v="1"/>
  </r>
  <r>
    <x v="395"/>
    <x v="0"/>
    <n v="1535"/>
    <x v="1735"/>
    <x v="447"/>
    <n v="1121"/>
    <n v="1121"/>
    <n v="150"/>
    <n v="971"/>
    <n v="51"/>
    <n v="1070"/>
    <n v="824"/>
    <n v="246"/>
    <n v="8.8999999999999996E-2"/>
    <n v="0.65600000000000003"/>
    <n v="3.3000000000000002E-2"/>
    <n v="0.61899999999999999"/>
    <n v="0.71199999999999997"/>
    <n v="0.71"/>
    <n v="0.86899999999999999"/>
    <n v="0.11899999999999999"/>
    <n v="0.95599999999999996"/>
    <n v="397.41500000000002"/>
    <s v="Scale-up"/>
    <n v="1.6160000000000001"/>
    <n v="0.92400000000000004"/>
    <n v="0.96299999999999997"/>
    <n v="0.98"/>
    <n v="0.93600000000000005"/>
    <d v="2025-06-16T19:42:10"/>
    <x v="1"/>
  </r>
  <r>
    <x v="587"/>
    <x v="0"/>
    <n v="3631"/>
    <x v="1736"/>
    <x v="676"/>
    <n v="4318"/>
    <n v="4318"/>
    <n v="691"/>
    <n v="3627"/>
    <n v="1360"/>
    <n v="2958"/>
    <n v="2217"/>
    <n v="741"/>
    <n v="0.22700000000000001"/>
    <n v="1.206"/>
    <n v="0.52400000000000002"/>
    <n v="0.79"/>
    <n v="0.90900000000000003"/>
    <n v="0.91500000000000004"/>
    <n v="0.86899999999999999"/>
    <n v="0.158"/>
    <n v="0.63400000000000001"/>
    <n v="937.97500000000002"/>
    <s v="Scale-up"/>
    <n v="1.266"/>
    <n v="0.89700000000000002"/>
    <n v="0.95299999999999996"/>
    <n v="0.96899999999999997"/>
    <n v="0.95699999999999996"/>
    <d v="2025-06-16T20:54:21"/>
    <x v="0"/>
  </r>
  <r>
    <x v="717"/>
    <x v="0"/>
    <n v="1074"/>
    <x v="1737"/>
    <x v="924"/>
    <n v="911"/>
    <n v="911"/>
    <n v="302"/>
    <n v="609"/>
    <n v="82"/>
    <n v="829"/>
    <n v="697"/>
    <n v="132"/>
    <n v="0.40100000000000002"/>
    <n v="0.88200000000000001"/>
    <n v="0.115"/>
    <n v="1.0149999999999999"/>
    <n v="1.1679999999999999"/>
    <n v="1.1659999999999999"/>
    <n v="0.86899999999999999"/>
    <n v="0.313"/>
    <n v="0.91"/>
    <n v="130.04900000000001"/>
    <s v="Scale-up"/>
    <n v="0.98499999999999999"/>
    <n v="0.96799999999999997"/>
    <n v="0.98899999999999999"/>
    <n v="0.98499999999999999"/>
    <n v="0.98199999999999998"/>
    <d v="2025-06-16T21:53:15"/>
    <x v="3"/>
  </r>
  <r>
    <x v="814"/>
    <x v="0"/>
    <n v="5327"/>
    <x v="1738"/>
    <x v="1337"/>
    <n v="1754"/>
    <n v="1754"/>
    <n v="1130"/>
    <n v="624"/>
    <n v="367"/>
    <n v="1387"/>
    <n v="1358"/>
    <n v="29"/>
    <n v="0.28499999999999998"/>
    <n v="0.216"/>
    <n v="7.3999999999999996E-2"/>
    <n v="0.371"/>
    <n v="0.42699999999999999"/>
    <n v="0.34799999999999998"/>
    <n v="0.86899999999999999"/>
    <n v="0.56899999999999995"/>
    <n v="0.85199999999999998"/>
    <n v="78.167000000000002"/>
    <s v="Scale-up"/>
    <n v="2.6949999999999998"/>
    <n v="0.91900000000000004"/>
    <n v="0.92400000000000004"/>
    <n v="0.91800000000000004"/>
    <n v="0.93100000000000005"/>
    <d v="2025-06-17T06:03:16"/>
    <x v="10"/>
  </r>
  <r>
    <x v="1060"/>
    <x v="0"/>
    <n v="749"/>
    <x v="1739"/>
    <x v="1338"/>
    <n v="208"/>
    <n v="208"/>
    <n v="173"/>
    <n v="35"/>
    <n v="6"/>
    <n v="202"/>
    <n v="135"/>
    <n v="67"/>
    <n v="0.30299999999999999"/>
    <n v="9.2999999999999999E-2"/>
    <n v="1.2999999999999999E-2"/>
    <n v="0.33300000000000002"/>
    <n v="0.38300000000000001"/>
    <n v="0.36299999999999999"/>
    <n v="0.86899999999999999"/>
    <n v="0.76500000000000001"/>
    <n v="0.96699999999999997"/>
    <n v="201.20099999999999"/>
    <s v="Scale-up"/>
    <n v="3.0030000000000001"/>
    <n v="0.90400000000000003"/>
    <n v="0.88900000000000001"/>
    <n v="0.89500000000000002"/>
    <n v="0.97299999999999998"/>
    <d v="2025-06-17T06:28:42"/>
    <x v="10"/>
  </r>
  <r>
    <x v="515"/>
    <x v="0"/>
    <n v="6332"/>
    <x v="1740"/>
    <x v="1339"/>
    <n v="1943"/>
    <n v="1943"/>
    <n v="265"/>
    <n v="1678"/>
    <n v="652"/>
    <n v="1291"/>
    <n v="1029"/>
    <n v="262"/>
    <n v="0.04"/>
    <n v="0.26600000000000001"/>
    <n v="0.107"/>
    <n v="0.17299999999999999"/>
    <n v="0.19900000000000001"/>
    <n v="0.19500000000000001"/>
    <n v="0.86899999999999999"/>
    <n v="0.13100000000000001"/>
    <n v="0.65"/>
    <n v="1514.451"/>
    <s v="Scale-up"/>
    <n v="5.78"/>
    <n v="0.95699999999999996"/>
    <n v="0.996"/>
    <n v="0.98199999999999998"/>
    <n v="0.995"/>
    <d v="2025-06-17T01:37:57"/>
    <x v="2"/>
  </r>
  <r>
    <x v="22"/>
    <x v="0"/>
    <n v="1800"/>
    <x v="1741"/>
    <x v="22"/>
    <n v="721"/>
    <n v="721"/>
    <n v="111"/>
    <n v="610"/>
    <n v="26"/>
    <n v="695"/>
    <n v="532"/>
    <n v="163"/>
    <n v="6.7000000000000004E-2"/>
    <n v="0.32"/>
    <n v="1.6E-2"/>
    <n v="0.32200000000000001"/>
    <n v="0.371"/>
    <n v="0.36599999999999999"/>
    <n v="0.86799999999999999"/>
    <n v="0.17299999999999999"/>
    <n v="0.95899999999999996"/>
    <n v="506.21100000000001"/>
    <s v="Scale-up"/>
    <n v="3.1059999999999999"/>
    <n v="0.92300000000000004"/>
    <n v="0.97699999999999998"/>
    <n v="0.89500000000000002"/>
    <n v="0.98599999999999999"/>
    <d v="2025-06-16T18:13:04"/>
    <x v="1"/>
  </r>
  <r>
    <x v="433"/>
    <x v="0"/>
    <n v="2402"/>
    <x v="1742"/>
    <x v="491"/>
    <n v="92"/>
    <n v="92"/>
    <n v="20"/>
    <n v="72"/>
    <n v="6"/>
    <n v="86"/>
    <n v="78"/>
    <n v="8"/>
    <n v="8.9999999999999993E-3"/>
    <n v="3.2000000000000001E-2"/>
    <n v="3.0000000000000001E-3"/>
    <n v="3.3000000000000002E-2"/>
    <n v="3.7999999999999999E-2"/>
    <n v="3.7999999999999999E-2"/>
    <n v="0.86799999999999999"/>
    <n v="0.22"/>
    <n v="0.92700000000000005"/>
    <n v="242.42400000000001"/>
    <s v="Scale-up"/>
    <n v="30.303000000000001"/>
    <n v="0.90100000000000002"/>
    <n v="0.88300000000000001"/>
    <n v="0.81499999999999995"/>
    <n v="0.86099999999999999"/>
    <d v="2025-06-16T19:54:56"/>
    <x v="1"/>
  </r>
  <r>
    <x v="828"/>
    <x v="0"/>
    <n v="1583"/>
    <x v="1743"/>
    <x v="976"/>
    <n v="512"/>
    <n v="512"/>
    <n v="250"/>
    <n v="262"/>
    <n v="93"/>
    <n v="419"/>
    <n v="369"/>
    <n v="50"/>
    <n v="0.17699999999999999"/>
    <n v="0.2"/>
    <n v="7.2999999999999995E-2"/>
    <n v="0.26400000000000001"/>
    <n v="0.30399999999999999"/>
    <n v="0.30599999999999999"/>
    <n v="0.86799999999999999"/>
    <n v="0.46899999999999997"/>
    <n v="0.80600000000000005"/>
    <n v="189.39400000000001"/>
    <s v="Scale-up"/>
    <n v="3.7879999999999998"/>
    <n v="0.92400000000000004"/>
    <n v="0.94399999999999995"/>
    <n v="0.97599999999999998"/>
    <n v="0.91500000000000004"/>
    <d v="2025-06-16T22:08:58"/>
    <x v="3"/>
  </r>
  <r>
    <x v="974"/>
    <x v="0"/>
    <n v="3142"/>
    <x v="1744"/>
    <x v="1340"/>
    <n v="166"/>
    <n v="166"/>
    <n v="86"/>
    <n v="80"/>
    <n v="44"/>
    <n v="122"/>
    <n v="119"/>
    <n v="3"/>
    <n v="7.6999999999999999E-2"/>
    <n v="5.1999999999999998E-2"/>
    <n v="8.0000000000000002E-3"/>
    <n v="0.105"/>
    <n v="0.121"/>
    <n v="2.8000000000000001E-2"/>
    <n v="0.86799999999999999"/>
    <n v="0.59699999999999998"/>
    <n v="0.93799999999999994"/>
    <n v="28.571000000000002"/>
    <s v="Start-up"/>
    <n v="9.5239999999999991"/>
    <n v="0.7"/>
    <n v="0.75900000000000001"/>
    <n v="0.35399999999999998"/>
    <n v="0.81200000000000006"/>
    <d v="2025-06-17T07:12:38"/>
    <x v="9"/>
  </r>
  <r>
    <x v="345"/>
    <x v="0"/>
    <n v="3884"/>
    <x v="1745"/>
    <x v="1341"/>
    <n v="2781"/>
    <n v="2781"/>
    <n v="602"/>
    <n v="2179"/>
    <n v="299"/>
    <n v="2482"/>
    <n v="1951"/>
    <n v="531"/>
    <n v="0.156"/>
    <n v="0.63100000000000001"/>
    <n v="0.115"/>
    <n v="0.58299999999999996"/>
    <n v="0.67200000000000004"/>
    <n v="0.68200000000000005"/>
    <n v="0.86799999999999999"/>
    <n v="0.19800000000000001"/>
    <n v="0.85399999999999998"/>
    <n v="910.80600000000004"/>
    <s v="Scale-up"/>
    <n v="1.7150000000000001"/>
    <n v="0.98099999999999998"/>
    <n v="0.97799999999999998"/>
    <n v="0.876"/>
    <n v="0.97699999999999998"/>
    <d v="2025-06-17T04:13:51"/>
    <x v="2"/>
  </r>
  <r>
    <x v="211"/>
    <x v="0"/>
    <n v="3227"/>
    <x v="1746"/>
    <x v="228"/>
    <n v="1609"/>
    <n v="1609"/>
    <n v="264"/>
    <n v="1345"/>
    <n v="393"/>
    <n v="1216"/>
    <n v="949"/>
    <n v="267"/>
    <n v="8.1000000000000003E-2"/>
    <n v="0.38400000000000001"/>
    <n v="0.13400000000000001"/>
    <n v="0.28699999999999998"/>
    <n v="0.33100000000000002"/>
    <n v="0.33100000000000002"/>
    <n v="0.86699999999999999"/>
    <n v="0.17399999999999999"/>
    <n v="0.71199999999999997"/>
    <n v="930.31399999999996"/>
    <s v="Scale-up"/>
    <n v="3.484"/>
    <n v="0.95699999999999996"/>
    <n v="0.98199999999999998"/>
    <n v="0.92300000000000004"/>
    <n v="0.98299999999999998"/>
    <d v="2025-06-16T18:54:04"/>
    <x v="1"/>
  </r>
  <r>
    <x v="856"/>
    <x v="0"/>
    <n v="5000"/>
    <x v="1747"/>
    <x v="1342"/>
    <n v="108"/>
    <n v="108"/>
    <n v="63"/>
    <n v="45"/>
    <n v="25"/>
    <n v="83"/>
    <n v="75"/>
    <n v="8"/>
    <n v="1.0999999999999999E-2"/>
    <n v="1.2E-2"/>
    <n v="8.0000000000000002E-3"/>
    <n v="1.2999999999999999E-2"/>
    <n v="1.4999999999999999E-2"/>
    <n v="1.4999999999999999E-2"/>
    <n v="0.86699999999999999"/>
    <n v="0.47799999999999998"/>
    <n v="0.65200000000000002"/>
    <n v="615.38499999999999"/>
    <s v="Scale-up"/>
    <n v="76.923000000000002"/>
    <n v="0.97599999999999998"/>
    <n v="0.93400000000000005"/>
    <n v="0.90600000000000003"/>
    <n v="0.97299999999999998"/>
    <d v="2025-06-17T06:20:27"/>
    <x v="10"/>
  </r>
  <r>
    <x v="92"/>
    <x v="0"/>
    <n v="3985"/>
    <x v="1748"/>
    <x v="1343"/>
    <n v="864"/>
    <n v="864"/>
    <n v="215"/>
    <n v="649"/>
    <n v="141"/>
    <n v="723"/>
    <n v="613"/>
    <n v="110"/>
    <n v="7.6999999999999999E-2"/>
    <n v="0.23599999999999999"/>
    <n v="0.05"/>
    <n v="0.22800000000000001"/>
    <n v="0.26300000000000001"/>
    <n v="0.25700000000000001"/>
    <n v="0.86699999999999999"/>
    <n v="0.246"/>
    <n v="0.84"/>
    <n v="482.45600000000002"/>
    <s v="Scale-up"/>
    <n v="4.3860000000000001"/>
    <n v="0.94799999999999995"/>
    <n v="0.97099999999999997"/>
    <n v="0.93300000000000005"/>
    <n v="0.98099999999999998"/>
    <d v="2025-06-17T03:16:58"/>
    <x v="2"/>
  </r>
  <r>
    <x v="1061"/>
    <x v="0"/>
    <n v="126"/>
    <x v="1749"/>
    <x v="1344"/>
    <n v="80"/>
    <n v="80"/>
    <n v="10"/>
    <n v="70"/>
    <n v="3"/>
    <n v="77"/>
    <n v="60"/>
    <n v="17"/>
    <n v="0.1"/>
    <n v="0.59499999999999997"/>
    <n v="2.1999999999999999E-2"/>
    <n v="0.58299999999999996"/>
    <n v="0.67300000000000004"/>
    <n v="0.65200000000000002"/>
    <n v="0.86599999999999999"/>
    <n v="0.14399999999999999"/>
    <n v="0.96799999999999997"/>
    <n v="29.16"/>
    <s v="Start-up"/>
    <n v="1.7150000000000001"/>
    <n v="0.77400000000000002"/>
    <n v="0.86699999999999999"/>
    <n v="0.75"/>
    <n v="0.68200000000000005"/>
    <d v="2025-06-17T02:04:27"/>
    <x v="2"/>
  </r>
  <r>
    <x v="1062"/>
    <x v="0"/>
    <n v="4494"/>
    <x v="1750"/>
    <x v="1345"/>
    <n v="248"/>
    <n v="248"/>
    <n v="102"/>
    <n v="146"/>
    <n v="27"/>
    <n v="221"/>
    <n v="199"/>
    <n v="22"/>
    <n v="2.1000000000000001E-2"/>
    <n v="3.6999999999999998E-2"/>
    <n v="6.0000000000000001E-3"/>
    <n v="4.4999999999999998E-2"/>
    <n v="5.1999999999999998E-2"/>
    <n v="0.05"/>
    <n v="0.86499999999999999"/>
    <n v="0.36199999999999999"/>
    <n v="0.89700000000000002"/>
    <n v="488.88900000000001"/>
    <s v="Scale-up"/>
    <n v="22.222000000000001"/>
    <n v="0.92100000000000004"/>
    <n v="0.98699999999999999"/>
    <n v="0.97799999999999998"/>
    <n v="0.96299999999999997"/>
    <d v="2025-06-17T06:56:01"/>
    <x v="4"/>
  </r>
  <r>
    <x v="813"/>
    <x v="0"/>
    <n v="3591"/>
    <x v="1751"/>
    <x v="1346"/>
    <n v="1725"/>
    <n v="1725"/>
    <n v="468"/>
    <n v="1257"/>
    <n v="274"/>
    <n v="1451"/>
    <n v="1272"/>
    <n v="179"/>
    <n v="0.13500000000000001"/>
    <n v="0.44400000000000001"/>
    <n v="8.3000000000000004E-2"/>
    <n v="0.42899999999999999"/>
    <n v="0.496"/>
    <n v="0.48399999999999999"/>
    <n v="0.86499999999999999"/>
    <n v="0.23300000000000001"/>
    <n v="0.85699999999999998"/>
    <n v="417.24900000000002"/>
    <s v="Scale-up"/>
    <n v="2.331"/>
    <n v="0.995"/>
    <n v="0.98199999999999998"/>
    <n v="0.97199999999999998"/>
    <n v="0.97899999999999998"/>
    <d v="2025-06-17T05:45:29"/>
    <x v="10"/>
  </r>
  <r>
    <x v="538"/>
    <x v="0"/>
    <n v="1990"/>
    <x v="1752"/>
    <x v="622"/>
    <n v="200"/>
    <n v="200"/>
    <n v="7"/>
    <n v="193"/>
    <n v="79"/>
    <n v="121"/>
    <n v="104"/>
    <n v="17"/>
    <n v="4.0000000000000001E-3"/>
    <n v="0.114"/>
    <n v="5.1999999999999998E-2"/>
    <n v="5.7000000000000002E-2"/>
    <n v="6.6000000000000003E-2"/>
    <n v="6.5000000000000002E-2"/>
    <n v="0.86399999999999999"/>
    <n v="3.4000000000000002E-2"/>
    <n v="0.55900000000000005"/>
    <n v="298.24599999999998"/>
    <s v="Scale-up"/>
    <n v="17.544"/>
    <n v="0.91600000000000004"/>
    <n v="0.98199999999999998"/>
    <n v="0.94899999999999995"/>
    <n v="0.94499999999999995"/>
    <d v="2025-06-16T20:43:07"/>
    <x v="0"/>
  </r>
  <r>
    <x v="979"/>
    <x v="0"/>
    <n v="2355"/>
    <x v="1753"/>
    <x v="1347"/>
    <n v="172"/>
    <n v="172"/>
    <n v="45"/>
    <n v="127"/>
    <n v="24"/>
    <n v="148"/>
    <n v="148"/>
    <n v="0"/>
    <n v="1.7999999999999999E-2"/>
    <n v="0.05"/>
    <n v="8.9999999999999993E-3"/>
    <n v="5.0999999999999997E-2"/>
    <n v="5.8999999999999997E-2"/>
    <n v="5.8000000000000003E-2"/>
    <n v="0.86399999999999999"/>
    <n v="0.26500000000000001"/>
    <n v="0.86799999999999999"/>
    <n v="0"/>
    <s v="Start-up"/>
    <n v="19.608000000000001"/>
    <n v="0.79400000000000004"/>
    <n v="0.97199999999999998"/>
    <n v="0.93899999999999995"/>
    <n v="0.97"/>
    <d v="2025-06-17T07:13:26"/>
    <x v="9"/>
  </r>
  <r>
    <x v="739"/>
    <x v="0"/>
    <n v="3160"/>
    <x v="1754"/>
    <x v="858"/>
    <n v="177"/>
    <n v="177"/>
    <n v="53"/>
    <n v="124"/>
    <n v="18"/>
    <n v="159"/>
    <n v="115"/>
    <n v="44"/>
    <n v="1.4999999999999999E-2"/>
    <n v="4.2000000000000003E-2"/>
    <n v="6.0000000000000001E-3"/>
    <n v="4.3999999999999997E-2"/>
    <n v="5.0999999999999997E-2"/>
    <n v="0.05"/>
    <n v="0.86299999999999999"/>
    <n v="0.26300000000000001"/>
    <n v="0.89500000000000002"/>
    <n v="1000"/>
    <s v="Scale-up"/>
    <n v="22.727"/>
    <n v="0.85299999999999998"/>
    <n v="0.94499999999999995"/>
    <n v="0.80500000000000005"/>
    <n v="0.94799999999999995"/>
    <d v="2025-06-16T21:34:14"/>
    <x v="0"/>
  </r>
  <r>
    <x v="891"/>
    <x v="0"/>
    <n v="1546"/>
    <x v="1755"/>
    <x v="1104"/>
    <n v="672"/>
    <n v="672"/>
    <n v="345"/>
    <n v="327"/>
    <n v="97"/>
    <n v="575"/>
    <n v="489"/>
    <n v="86"/>
    <n v="0.215"/>
    <n v="0.245"/>
    <n v="6.5000000000000002E-2"/>
    <n v="0.34100000000000003"/>
    <n v="0.39500000000000002"/>
    <n v="0.39600000000000002"/>
    <n v="0.86299999999999999"/>
    <n v="0.46700000000000003"/>
    <n v="0.85899999999999999"/>
    <n v="252.19900000000001"/>
    <s v="Scale-up"/>
    <n v="2.9329999999999998"/>
    <n v="0.92600000000000005"/>
    <n v="0.88600000000000001"/>
    <n v="0.96299999999999997"/>
    <n v="0.91"/>
    <d v="2025-06-16T22:50:48"/>
    <x v="3"/>
  </r>
  <r>
    <x v="853"/>
    <x v="0"/>
    <n v="3642"/>
    <x v="1756"/>
    <x v="1348"/>
    <n v="281"/>
    <n v="281"/>
    <n v="190"/>
    <n v="91"/>
    <n v="19"/>
    <n v="262"/>
    <n v="235"/>
    <n v="27"/>
    <n v="0.108"/>
    <n v="0.04"/>
    <n v="8.9999999999999993E-3"/>
    <n v="0.12"/>
    <n v="0.13900000000000001"/>
    <n v="0.13400000000000001"/>
    <n v="0.86299999999999999"/>
    <n v="0.73"/>
    <n v="0.93899999999999995"/>
    <n v="225"/>
    <s v="Scale-up"/>
    <n v="8.3330000000000002"/>
    <n v="0.89200000000000002"/>
    <n v="0.92500000000000004"/>
    <n v="0.82"/>
    <n v="0.88600000000000001"/>
    <d v="2025-06-17T06:02:14"/>
    <x v="10"/>
  </r>
  <r>
    <x v="1021"/>
    <x v="0"/>
    <n v="4654"/>
    <x v="1757"/>
    <x v="1349"/>
    <n v="58928"/>
    <n v="58928"/>
    <n v="19035"/>
    <n v="39893"/>
    <n v="17119"/>
    <n v="41809"/>
    <n v="35853"/>
    <n v="5956"/>
    <n v="5.069"/>
    <n v="9.4930000000000003"/>
    <n v="4.3209999999999997"/>
    <n v="8.84"/>
    <n v="10.241"/>
    <n v="9.798"/>
    <n v="0.86299999999999999"/>
    <n v="0.34799999999999998"/>
    <n v="0.70299999999999996"/>
    <n v="673.75599999999997"/>
    <s v="Scale-up"/>
    <n v="0.113"/>
    <n v="0.872"/>
    <d v="1899-12-30T23:49:55"/>
    <n v="0.98699999999999999"/>
    <n v="0.94799999999999995"/>
    <d v="2025-06-17T05:20:09"/>
    <x v="6"/>
  </r>
  <r>
    <x v="152"/>
    <x v="0"/>
    <n v="6626"/>
    <x v="1758"/>
    <x v="1350"/>
    <n v="237"/>
    <n v="237"/>
    <n v="47"/>
    <n v="190"/>
    <n v="12"/>
    <n v="225"/>
    <n v="144"/>
    <n v="81"/>
    <n v="1.2E-2"/>
    <n v="4.2000000000000003E-2"/>
    <n v="3.0000000000000001E-3"/>
    <n v="4.3999999999999997E-2"/>
    <n v="5.0999999999999997E-2"/>
    <n v="0.05"/>
    <n v="0.86299999999999999"/>
    <n v="0.222"/>
    <n v="0.94399999999999995"/>
    <n v="1840.9090000000001"/>
    <s v="Scale-up"/>
    <n v="22.727"/>
    <n v="0.87"/>
    <n v="0.91900000000000004"/>
    <n v="0.77800000000000002"/>
    <n v="0.90800000000000003"/>
    <d v="2025-06-17T01:52:43"/>
    <x v="2"/>
  </r>
  <r>
    <x v="504"/>
    <x v="0"/>
    <n v="1916"/>
    <x v="1759"/>
    <x v="576"/>
    <n v="3263"/>
    <n v="3263"/>
    <n v="351"/>
    <n v="2912"/>
    <n v="694"/>
    <n v="2569"/>
    <n v="2242"/>
    <n v="327"/>
    <n v="0.20300000000000001"/>
    <n v="2.0179999999999998"/>
    <n v="0.436"/>
    <n v="1.5389999999999999"/>
    <n v="1.7849999999999999"/>
    <n v="1.6679999999999999"/>
    <n v="0.86199999999999999"/>
    <n v="9.0999999999999998E-2"/>
    <n v="0.80400000000000005"/>
    <n v="212.476"/>
    <s v="Scale-up"/>
    <n v="0.65"/>
    <n v="0.89400000000000002"/>
    <n v="0.878"/>
    <n v="0.86"/>
    <n v="0.872"/>
    <d v="2025-06-16T20:33:25"/>
    <x v="0"/>
  </r>
  <r>
    <x v="956"/>
    <x v="0"/>
    <n v="1067"/>
    <x v="1760"/>
    <x v="1149"/>
    <n v="140"/>
    <n v="140"/>
    <n v="87"/>
    <n v="53"/>
    <n v="17"/>
    <n v="123"/>
    <n v="95"/>
    <n v="28"/>
    <n v="8.1000000000000003E-2"/>
    <n v="5.2999999999999999E-2"/>
    <n v="2.5000000000000001E-2"/>
    <n v="9.4E-2"/>
    <n v="0.109"/>
    <n v="0.112"/>
    <n v="0.86199999999999999"/>
    <n v="0.60399999999999998"/>
    <n v="0.81299999999999994"/>
    <n v="297.87200000000001"/>
    <s v="Scale-up"/>
    <n v="10.638"/>
    <n v="0.98"/>
    <n v="0.96499999999999997"/>
    <n v="0.90100000000000002"/>
    <n v="0.98199999999999998"/>
    <d v="2025-06-16T23:02:48"/>
    <x v="8"/>
  </r>
  <r>
    <x v="1063"/>
    <x v="0"/>
    <n v="1929"/>
    <x v="1761"/>
    <x v="1351"/>
    <n v="61"/>
    <n v="61"/>
    <n v="36"/>
    <n v="25"/>
    <n v="0"/>
    <n v="61"/>
    <n v="51"/>
    <n v="10"/>
    <n v="1.4999999999999999E-2"/>
    <n v="1.4E-2"/>
    <n v="0"/>
    <n v="2.5000000000000001E-2"/>
    <n v="2.9000000000000001E-2"/>
    <n v="2.8000000000000001E-2"/>
    <n v="0.86199999999999999"/>
    <n v="0.51700000000000002"/>
    <n v="1"/>
    <n v="400"/>
    <s v="Scale-up"/>
    <n v="40"/>
    <n v="0.61399999999999999"/>
    <n v="0.65600000000000003"/>
    <n v="0"/>
    <n v="0.66300000000000003"/>
    <d v="2025-06-17T05:41:15"/>
    <x v="10"/>
  </r>
  <r>
    <x v="1064"/>
    <x v="0"/>
    <n v="3099"/>
    <x v="1762"/>
    <x v="1352"/>
    <n v="63"/>
    <n v="63"/>
    <n v="17"/>
    <n v="46"/>
    <n v="3"/>
    <n v="60"/>
    <n v="40"/>
    <n v="20"/>
    <n v="8.0000000000000002E-3"/>
    <n v="2.1999999999999999E-2"/>
    <n v="1E-3"/>
    <n v="2.5000000000000001E-2"/>
    <n v="2.9000000000000001E-2"/>
    <n v="2.1999999999999999E-2"/>
    <n v="0.86199999999999999"/>
    <n v="0.26700000000000002"/>
    <n v="0.96699999999999997"/>
    <n v="800"/>
    <s v="Scale-up"/>
    <n v="40"/>
    <n v="0.40300000000000002"/>
    <d v="1899-12-30T14:22:34"/>
    <n v="0.76900000000000002"/>
    <n v="0.7"/>
    <d v="2025-06-17T04:50:19"/>
    <x v="11"/>
  </r>
  <r>
    <x v="347"/>
    <x v="0"/>
    <n v="3067"/>
    <x v="1763"/>
    <x v="391"/>
    <n v="4182"/>
    <n v="4182"/>
    <n v="588"/>
    <n v="3594"/>
    <n v="374"/>
    <n v="3808"/>
    <n v="3205"/>
    <n v="603"/>
    <n v="0.20100000000000001"/>
    <n v="1.546"/>
    <n v="0.17399999999999999"/>
    <n v="1.3540000000000001"/>
    <n v="1.573"/>
    <n v="1.5589999999999999"/>
    <n v="0.86099999999999999"/>
    <n v="0.115"/>
    <n v="0.9"/>
    <n v="445.34699999999998"/>
    <s v="Scale-up"/>
    <n v="0.73899999999999999"/>
    <n v="0.98899999999999999"/>
    <n v="0.97299999999999998"/>
    <n v="0.98099999999999998"/>
    <n v="0.97299999999999998"/>
    <d v="2025-06-16T19:29:13"/>
    <x v="1"/>
  </r>
  <r>
    <x v="754"/>
    <x v="0"/>
    <n v="1275"/>
    <x v="1764"/>
    <x v="876"/>
    <n v="1849"/>
    <n v="1849"/>
    <n v="579"/>
    <n v="1270"/>
    <n v="479"/>
    <n v="1370"/>
    <n v="1184"/>
    <n v="186"/>
    <n v="0.48399999999999999"/>
    <n v="0.998"/>
    <n v="0.42899999999999999"/>
    <n v="0.90700000000000003"/>
    <n v="1.0529999999999999"/>
    <n v="0.99399999999999999"/>
    <n v="0.86099999999999999"/>
    <n v="0.32700000000000001"/>
    <n v="0.71099999999999997"/>
    <n v="205.072"/>
    <s v="Scale-up"/>
    <n v="1.103"/>
    <n v="0.78800000000000003"/>
    <n v="0.997"/>
    <n v="0.94"/>
    <n v="0.97899999999999998"/>
    <d v="2025-06-16T21:39:23"/>
    <x v="0"/>
  </r>
  <r>
    <x v="953"/>
    <x v="0"/>
    <n v="4392"/>
    <x v="1765"/>
    <x v="1353"/>
    <n v="1376"/>
    <n v="1376"/>
    <n v="378"/>
    <n v="998"/>
    <n v="543"/>
    <n v="833"/>
    <n v="833"/>
    <n v="0"/>
    <n v="0.13700000000000001"/>
    <n v="0.28199999999999997"/>
    <n v="8.8999999999999996E-2"/>
    <n v="0.28399999999999997"/>
    <n v="0.33"/>
    <n v="0.19900000000000001"/>
    <n v="0.86099999999999999"/>
    <n v="0.32700000000000001"/>
    <n v="0.78800000000000003"/>
    <n v="0"/>
    <s v="Start-up"/>
    <n v="3.5209999999999999"/>
    <n v="0.70099999999999996"/>
    <n v="0.91400000000000003"/>
    <n v="0.91700000000000004"/>
    <n v="0.82099999999999995"/>
    <d v="2025-06-17T07:19:14"/>
    <x v="9"/>
  </r>
  <r>
    <x v="1065"/>
    <x v="0"/>
    <n v="807"/>
    <x v="1766"/>
    <x v="1354"/>
    <n v="37"/>
    <n v="37"/>
    <n v="15"/>
    <n v="22"/>
    <n v="3"/>
    <n v="34"/>
    <n v="27"/>
    <n v="7"/>
    <n v="1.4999999999999999E-2"/>
    <n v="2.8000000000000001E-2"/>
    <n v="7.0000000000000001E-3"/>
    <n v="3.1E-2"/>
    <n v="3.5999999999999997E-2"/>
    <n v="0.04"/>
    <n v="0.86099999999999999"/>
    <n v="0.34899999999999998"/>
    <n v="0.83699999999999997"/>
    <n v="225.80600000000001"/>
    <s v="Scale-up"/>
    <n v="32.258000000000003"/>
    <n v="0.66600000000000004"/>
    <n v="0.85499999999999998"/>
    <n v="0.99299999999999999"/>
    <n v="0.86899999999999999"/>
    <d v="2025-06-17T01:29:04"/>
    <x v="2"/>
  </r>
  <r>
    <x v="585"/>
    <x v="0"/>
    <n v="2948"/>
    <x v="1767"/>
    <x v="1355"/>
    <n v="478"/>
    <n v="478"/>
    <n v="258"/>
    <n v="220"/>
    <n v="16"/>
    <n v="462"/>
    <n v="415"/>
    <n v="47"/>
    <n v="0.11899999999999999"/>
    <n v="9.4E-2"/>
    <n v="6.0000000000000001E-3"/>
    <n v="0.17799999999999999"/>
    <n v="0.20699999999999999"/>
    <n v="0.20699999999999999"/>
    <n v="0.86"/>
    <n v="0.55900000000000005"/>
    <n v="0.97199999999999998"/>
    <n v="264.04500000000002"/>
    <s v="Scale-up"/>
    <n v="5.6180000000000003"/>
    <n v="0.97"/>
    <n v="0.93600000000000005"/>
    <n v="0.73799999999999999"/>
    <n v="0.95599999999999996"/>
    <d v="2025-06-17T06:27:22"/>
    <x v="10"/>
  </r>
  <r>
    <x v="1066"/>
    <x v="0"/>
    <n v="1250"/>
    <x v="1768"/>
    <x v="1356"/>
    <n v="64"/>
    <n v="64"/>
    <n v="33"/>
    <n v="31"/>
    <n v="5"/>
    <n v="59"/>
    <n v="57"/>
    <n v="2"/>
    <n v="2.9000000000000001E-2"/>
    <n v="1.7000000000000001E-2"/>
    <n v="3.0000000000000001E-3"/>
    <n v="3.6999999999999998E-2"/>
    <n v="4.2999999999999997E-2"/>
    <n v="4.1000000000000002E-2"/>
    <n v="0.86"/>
    <n v="0.63"/>
    <n v="0.93500000000000005"/>
    <n v="54.054000000000002"/>
    <s v="Scale-up"/>
    <n v="27.027000000000001"/>
    <n v="0.90800000000000003"/>
    <n v="0.89300000000000002"/>
    <n v="0.79300000000000004"/>
    <n v="0.93"/>
    <d v="2025-06-17T02:32:05"/>
    <x v="2"/>
  </r>
  <r>
    <x v="200"/>
    <x v="0"/>
    <n v="3516"/>
    <x v="1769"/>
    <x v="1357"/>
    <n v="235"/>
    <n v="235"/>
    <n v="40"/>
    <n v="195"/>
    <n v="22"/>
    <n v="213"/>
    <n v="185"/>
    <n v="28"/>
    <n v="1.7999999999999999E-2"/>
    <n v="0.115"/>
    <n v="5.0000000000000001E-3"/>
    <n v="0.11"/>
    <n v="0.128"/>
    <n v="0.08"/>
    <n v="0.85899999999999999"/>
    <n v="0.13500000000000001"/>
    <n v="0.96199999999999997"/>
    <n v="254.54499999999999"/>
    <s v="Scale-up"/>
    <n v="9.0909999999999993"/>
    <n v="0.77900000000000003"/>
    <n v="0.88500000000000001"/>
    <n v="0.85799999999999998"/>
    <n v="0.874"/>
    <d v="2025-06-17T02:01:59"/>
    <x v="2"/>
  </r>
  <r>
    <x v="211"/>
    <x v="0"/>
    <n v="6171"/>
    <x v="1770"/>
    <x v="1358"/>
    <n v="2771"/>
    <n v="2771"/>
    <n v="417"/>
    <n v="2354"/>
    <n v="695"/>
    <n v="2076"/>
    <n v="1809"/>
    <n v="267"/>
    <n v="8.2000000000000003E-2"/>
    <n v="0.41299999999999998"/>
    <n v="0.11899999999999999"/>
    <n v="0.32300000000000001"/>
    <n v="0.376"/>
    <n v="0.373"/>
    <n v="0.85899999999999999"/>
    <n v="0.16600000000000001"/>
    <n v="0.76"/>
    <n v="826.625"/>
    <s v="Scale-up"/>
    <n v="3.0960000000000001"/>
    <n v="0.97099999999999997"/>
    <n v="0.99"/>
    <n v="0.96599999999999997"/>
    <n v="0.99199999999999999"/>
    <d v="2025-06-17T02:15:25"/>
    <x v="2"/>
  </r>
  <r>
    <x v="429"/>
    <x v="0"/>
    <n v="734"/>
    <x v="1771"/>
    <x v="487"/>
    <n v="381"/>
    <n v="381"/>
    <n v="181"/>
    <n v="200"/>
    <n v="46"/>
    <n v="335"/>
    <n v="283"/>
    <n v="52"/>
    <n v="0.223"/>
    <n v="0.26600000000000001"/>
    <n v="6.5000000000000002E-2"/>
    <n v="0.36399999999999999"/>
    <n v="0.42399999999999999"/>
    <n v="0.41299999999999998"/>
    <n v="0.85799999999999998"/>
    <n v="0.45600000000000002"/>
    <n v="0.86699999999999999"/>
    <n v="142.857"/>
    <s v="Scale-up"/>
    <n v="2.7469999999999999"/>
    <n v="0.92300000000000004"/>
    <n v="0.99099999999999999"/>
    <n v="0.94299999999999995"/>
    <n v="0.97"/>
    <d v="2025-06-16T19:53:55"/>
    <x v="1"/>
  </r>
  <r>
    <x v="997"/>
    <x v="0"/>
    <n v="3457"/>
    <x v="1772"/>
    <x v="1226"/>
    <n v="3044"/>
    <n v="2919"/>
    <n v="1062"/>
    <n v="1857"/>
    <n v="356"/>
    <n v="2563"/>
    <n v="2293"/>
    <n v="270"/>
    <n v="0.38500000000000001"/>
    <n v="0.66600000000000004"/>
    <n v="0.115"/>
    <n v="0.80300000000000005"/>
    <n v="0.93600000000000005"/>
    <n v="0.91500000000000004"/>
    <n v="0.85799999999999998"/>
    <n v="0.36599999999999999"/>
    <n v="0.89100000000000001"/>
    <n v="336.23899999999998"/>
    <s v="Scale-up"/>
    <n v="1.2450000000000001"/>
    <n v="0.97"/>
    <n v="0.96099999999999997"/>
    <n v="0.98599999999999999"/>
    <n v="0.97799999999999998"/>
    <d v="2025-06-17T00:55:30"/>
    <x v="5"/>
  </r>
  <r>
    <x v="347"/>
    <x v="0"/>
    <n v="6007"/>
    <x v="1773"/>
    <x v="1359"/>
    <n v="6235"/>
    <n v="6235"/>
    <n v="753"/>
    <n v="5482"/>
    <n v="703"/>
    <n v="5532"/>
    <n v="4779"/>
    <n v="753"/>
    <n v="0.157"/>
    <n v="1.1339999999999999"/>
    <n v="0.14099999999999999"/>
    <n v="0.98699999999999999"/>
    <n v="1.1499999999999999"/>
    <n v="1.127"/>
    <n v="0.85799999999999998"/>
    <n v="0.122"/>
    <n v="0.89100000000000001"/>
    <n v="762.91800000000001"/>
    <s v="Scale-up"/>
    <n v="1.0129999999999999"/>
    <n v="0.94399999999999995"/>
    <n v="0.95499999999999996"/>
    <n v="0.98399999999999999"/>
    <n v="0.94899999999999995"/>
    <d v="2025-06-17T03:27:28"/>
    <x v="2"/>
  </r>
  <r>
    <x v="247"/>
    <x v="0"/>
    <n v="1397"/>
    <x v="1774"/>
    <x v="271"/>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6T19:03:54"/>
    <x v="1"/>
  </r>
  <r>
    <x v="524"/>
    <x v="0"/>
    <n v="2587"/>
    <x v="1775"/>
    <x v="603"/>
    <n v="629"/>
    <n v="629"/>
    <n v="293"/>
    <n v="336"/>
    <n v="34"/>
    <n v="595"/>
    <n v="478"/>
    <n v="117"/>
    <n v="0.184"/>
    <n v="0.19900000000000001"/>
    <n v="1.9E-2"/>
    <n v="0.312"/>
    <n v="0.36399999999999999"/>
    <n v="0.34399999999999997"/>
    <n v="0.85699999999999998"/>
    <n v="0.48"/>
    <n v="0.95"/>
    <n v="375"/>
    <s v="Scale-up"/>
    <n v="3.2050000000000001"/>
    <n v="0.98499999999999999"/>
    <n v="0.95599999999999996"/>
    <n v="0.92"/>
    <n v="0.98299999999999998"/>
    <d v="2025-06-16T20:39:03"/>
    <x v="0"/>
  </r>
  <r>
    <x v="1067"/>
    <x v="0"/>
    <n v="4548"/>
    <x v="1776"/>
    <x v="1360"/>
    <n v="88"/>
    <n v="88"/>
    <n v="45"/>
    <n v="43"/>
    <n v="15"/>
    <n v="73"/>
    <n v="66"/>
    <n v="7"/>
    <n v="8.9999999999999993E-3"/>
    <n v="8.9999999999999993E-3"/>
    <n v="4.0000000000000001E-3"/>
    <n v="1.2E-2"/>
    <n v="1.4E-2"/>
    <n v="1.2999999999999999E-2"/>
    <n v="0.85699999999999998"/>
    <n v="0.5"/>
    <n v="0.77800000000000002"/>
    <n v="583.33299999999997"/>
    <s v="Scale-up"/>
    <n v="83.332999999999998"/>
    <n v="0.86599999999999999"/>
    <n v="0.89800000000000002"/>
    <n v="0.72799999999999998"/>
    <n v="0.85799999999999998"/>
    <d v="2025-06-17T06:17:00"/>
    <x v="10"/>
  </r>
  <r>
    <x v="1068"/>
    <x v="0"/>
    <n v="4474"/>
    <x v="1777"/>
    <x v="1361"/>
    <n v="33"/>
    <n v="33"/>
    <n v="14"/>
    <n v="19"/>
    <n v="5"/>
    <n v="28"/>
    <n v="23"/>
    <n v="5"/>
    <n v="3.0000000000000001E-3"/>
    <n v="5.0000000000000001E-3"/>
    <n v="1E-3"/>
    <n v="6.0000000000000001E-3"/>
    <n v="7.0000000000000001E-3"/>
    <n v="7.0000000000000001E-3"/>
    <n v="0.85699999999999998"/>
    <n v="0.375"/>
    <n v="0.875"/>
    <n v="833.33299999999997"/>
    <s v="Scale-up"/>
    <n v="166.667"/>
    <n v="0.85899999999999999"/>
    <d v="1899-12-30T22:09:07"/>
    <n v="0.90500000000000003"/>
    <n v="0.91100000000000003"/>
    <d v="2025-06-17T04:41:21"/>
    <x v="11"/>
  </r>
  <r>
    <x v="247"/>
    <x v="0"/>
    <n v="1397"/>
    <x v="1778"/>
    <x v="1362"/>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7T02:36:10"/>
    <x v="2"/>
  </r>
  <r>
    <x v="307"/>
    <x v="0"/>
    <n v="4454"/>
    <x v="1779"/>
    <x v="1363"/>
    <n v="45"/>
    <n v="45"/>
    <n v="20"/>
    <n v="25"/>
    <n v="3"/>
    <n v="42"/>
    <n v="37"/>
    <n v="5"/>
    <n v="4.0000000000000001E-3"/>
    <n v="4.0000000000000001E-3"/>
    <n v="1E-3"/>
    <n v="6.0000000000000001E-3"/>
    <n v="7.0000000000000001E-3"/>
    <n v="7.0000000000000001E-3"/>
    <n v="0.85699999999999998"/>
    <n v="0.5"/>
    <n v="0.875"/>
    <n v="833.33299999999997"/>
    <s v="Scale-up"/>
    <n v="166.667"/>
    <n v="0.66800000000000004"/>
    <n v="0.84499999999999997"/>
    <n v="0.94399999999999995"/>
    <n v="0.68700000000000006"/>
    <d v="2025-06-17T02:59:44"/>
    <x v="2"/>
  </r>
  <r>
    <x v="1069"/>
    <x v="0"/>
    <n v="2150"/>
    <x v="1780"/>
    <x v="1364"/>
    <n v="14342"/>
    <n v="14342"/>
    <n v="2641"/>
    <n v="11701"/>
    <n v="1940"/>
    <n v="12402"/>
    <n v="10343"/>
    <n v="2059"/>
    <n v="1.3220000000000001"/>
    <n v="6.6219999999999999"/>
    <n v="1.248"/>
    <n v="5.7409999999999997"/>
    <n v="6.6959999999999997"/>
    <n v="6.8529999999999998"/>
    <n v="0.85699999999999998"/>
    <n v="0.16600000000000001"/>
    <n v="0.84299999999999997"/>
    <n v="358.64800000000002"/>
    <s v="Scale-up"/>
    <n v="0.17399999999999999"/>
    <n v="0.98"/>
    <n v="0.97299999999999998"/>
    <n v="0.90300000000000002"/>
    <n v="0.97599999999999998"/>
    <d v="2025-06-17T04:07:39"/>
    <x v="2"/>
  </r>
  <r>
    <x v="188"/>
    <x v="0"/>
    <n v="1097"/>
    <x v="1781"/>
    <x v="202"/>
    <n v="616"/>
    <n v="616"/>
    <n v="127"/>
    <n v="489"/>
    <n v="26"/>
    <n v="590"/>
    <n v="451"/>
    <n v="139"/>
    <n v="0.124"/>
    <n v="0.48499999999999999"/>
    <n v="0.02"/>
    <n v="0.504"/>
    <n v="0.58899999999999997"/>
    <n v="0.57399999999999995"/>
    <n v="0.85599999999999998"/>
    <n v="0.20399999999999999"/>
    <n v="0.96699999999999997"/>
    <n v="275.79399999999998"/>
    <s v="Scale-up"/>
    <n v="1.984"/>
    <n v="0.84299999999999997"/>
    <n v="0.88800000000000001"/>
    <n v="0.93"/>
    <n v="0.874"/>
    <d v="2025-06-16T18:48:40"/>
    <x v="1"/>
  </r>
  <r>
    <x v="711"/>
    <x v="0"/>
    <n v="6677"/>
    <x v="1782"/>
    <x v="1365"/>
    <n v="9948"/>
    <n v="9948"/>
    <n v="1173"/>
    <n v="8775"/>
    <n v="1741"/>
    <n v="8207"/>
    <n v="6994"/>
    <n v="1213"/>
    <n v="0.157"/>
    <n v="1.3839999999999999"/>
    <n v="0.32300000000000001"/>
    <n v="1.042"/>
    <n v="1.218"/>
    <n v="1.2250000000000001"/>
    <n v="0.85599999999999998"/>
    <n v="0.10199999999999999"/>
    <n v="0.79"/>
    <n v="1164.107"/>
    <s v="Scale-up"/>
    <n v="0.96"/>
    <n v="0.98"/>
    <n v="0.99199999999999999"/>
    <n v="0.97"/>
    <n v="0.99299999999999999"/>
    <d v="2025-06-17T03:18:40"/>
    <x v="2"/>
  </r>
  <r>
    <x v="429"/>
    <x v="0"/>
    <n v="3607"/>
    <x v="1783"/>
    <x v="1366"/>
    <n v="1296"/>
    <n v="1296"/>
    <n v="448"/>
    <n v="848"/>
    <n v="227"/>
    <n v="1069"/>
    <n v="1012"/>
    <n v="57"/>
    <n v="0.20300000000000001"/>
    <n v="0.379"/>
    <n v="7.4999999999999997E-2"/>
    <n v="0.434"/>
    <n v="0.50700000000000001"/>
    <n v="0.44"/>
    <n v="0.85599999999999998"/>
    <n v="0.34899999999999998"/>
    <n v="0.871"/>
    <n v="131.33600000000001"/>
    <s v="Scale-up"/>
    <n v="2.3039999999999998"/>
    <n v="0.97399999999999998"/>
    <n v="0.95"/>
    <n v="0.84799999999999998"/>
    <n v="0.94"/>
    <d v="2025-06-17T03:41:22"/>
    <x v="2"/>
  </r>
  <r>
    <x v="895"/>
    <x v="0"/>
    <n v="988"/>
    <x v="1784"/>
    <x v="1064"/>
    <n v="377"/>
    <n v="377"/>
    <n v="187"/>
    <n v="190"/>
    <n v="23"/>
    <n v="354"/>
    <n v="258"/>
    <n v="96"/>
    <n v="0.504"/>
    <n v="0.46300000000000002"/>
    <n v="2.5999999999999999E-2"/>
    <n v="0.80500000000000005"/>
    <n v="0.94099999999999995"/>
    <n v="0.746"/>
    <n v="0.85499999999999998"/>
    <n v="0.52100000000000002"/>
    <n v="0.97299999999999998"/>
    <n v="119.255"/>
    <s v="Scale-up"/>
    <n v="1.242"/>
    <n v="0.80200000000000005"/>
    <n v="0.75900000000000001"/>
    <n v="0.69699999999999995"/>
    <n v="0.93600000000000005"/>
    <d v="2025-06-16T22:34:12"/>
    <x v="3"/>
  </r>
  <r>
    <x v="867"/>
    <x v="0"/>
    <n v="2616"/>
    <x v="1785"/>
    <x v="1157"/>
    <n v="279"/>
    <n v="279"/>
    <n v="92"/>
    <n v="187"/>
    <n v="51"/>
    <n v="228"/>
    <n v="223"/>
    <n v="5"/>
    <n v="0.03"/>
    <n v="6.4000000000000001E-2"/>
    <n v="1.7999999999999999E-2"/>
    <n v="6.5000000000000002E-2"/>
    <n v="7.5999999999999998E-2"/>
    <n v="7.2999999999999995E-2"/>
    <n v="0.85499999999999998"/>
    <n v="0.31900000000000001"/>
    <n v="0.80900000000000005"/>
    <n v="76.923000000000002"/>
    <s v="Scale-up"/>
    <n v="15.385"/>
    <n v="0.84199999999999997"/>
    <n v="0.91500000000000004"/>
    <n v="0.94499999999999995"/>
    <n v="0.91100000000000003"/>
    <d v="2025-06-16T23:06:04"/>
    <x v="8"/>
  </r>
  <r>
    <x v="858"/>
    <x v="0"/>
    <n v="5969"/>
    <x v="1786"/>
    <x v="1367"/>
    <n v="331"/>
    <n v="331"/>
    <n v="146"/>
    <n v="185"/>
    <n v="41"/>
    <n v="290"/>
    <n v="265"/>
    <n v="25"/>
    <n v="2.5000000000000001E-2"/>
    <n v="4.7E-2"/>
    <n v="0.01"/>
    <n v="5.2999999999999999E-2"/>
    <n v="6.2E-2"/>
    <n v="5.5E-2"/>
    <n v="0.85499999999999998"/>
    <n v="0.34699999999999998"/>
    <n v="0.86099999999999999"/>
    <n v="471.69799999999998"/>
    <s v="Scale-up"/>
    <n v="18.867999999999999"/>
    <n v="0.92700000000000005"/>
    <n v="0.96699999999999997"/>
    <n v="0.91600000000000004"/>
    <n v="0.97599999999999998"/>
    <d v="2025-06-17T05:57:55"/>
    <x v="10"/>
  </r>
  <r>
    <x v="889"/>
    <x v="0"/>
    <n v="5229"/>
    <x v="1787"/>
    <x v="1368"/>
    <n v="392"/>
    <n v="392"/>
    <n v="205"/>
    <n v="187"/>
    <n v="18"/>
    <n v="374"/>
    <n v="339"/>
    <n v="35"/>
    <n v="4.4999999999999998E-2"/>
    <n v="4.2000000000000003E-2"/>
    <n v="4.0000000000000001E-3"/>
    <n v="7.0999999999999994E-2"/>
    <n v="8.3000000000000004E-2"/>
    <n v="8.4000000000000005E-2"/>
    <n v="0.85499999999999998"/>
    <n v="0.51700000000000002"/>
    <n v="0.95399999999999996"/>
    <n v="492.95800000000003"/>
    <s v="Scale-up"/>
    <n v="14.085000000000001"/>
    <n v="0.57299999999999995"/>
    <n v="0.80100000000000005"/>
    <n v="0.96299999999999997"/>
    <n v="0.64400000000000002"/>
    <d v="2025-06-17T06:19:48"/>
    <x v="10"/>
  </r>
  <r>
    <x v="415"/>
    <x v="0"/>
    <n v="3254"/>
    <x v="1788"/>
    <x v="1369"/>
    <n v="791"/>
    <n v="791"/>
    <n v="139"/>
    <n v="652"/>
    <n v="143"/>
    <n v="648"/>
    <n v="574"/>
    <n v="74"/>
    <n v="5.3999999999999999E-2"/>
    <n v="0.29299999999999998"/>
    <n v="5.2999999999999999E-2"/>
    <n v="0.251"/>
    <n v="0.29399999999999998"/>
    <n v="0.28000000000000003"/>
    <n v="0.85399999999999998"/>
    <n v="0.156"/>
    <n v="0.84699999999999998"/>
    <n v="294.82100000000003"/>
    <s v="Scale-up"/>
    <n v="3.984"/>
    <n v="0.89"/>
    <n v="0.96299999999999997"/>
    <n v="0.92500000000000004"/>
    <n v="0.95699999999999996"/>
    <d v="2025-06-17T03:52:31"/>
    <x v="2"/>
  </r>
  <r>
    <x v="230"/>
    <x v="0"/>
    <n v="1816"/>
    <x v="1789"/>
    <x v="252"/>
    <n v="586"/>
    <n v="586"/>
    <n v="65"/>
    <n v="521"/>
    <n v="43"/>
    <n v="543"/>
    <n v="395"/>
    <n v="148"/>
    <n v="3.7999999999999999E-2"/>
    <n v="0.35299999999999998"/>
    <n v="5.8000000000000003E-2"/>
    <n v="0.28399999999999997"/>
    <n v="0.33300000000000002"/>
    <n v="0.36199999999999999"/>
    <n v="0.85299999999999998"/>
    <n v="9.7000000000000003E-2"/>
    <n v="0.85199999999999998"/>
    <n v="521.12699999999995"/>
    <s v="Scale-up"/>
    <n v="3.5209999999999999"/>
    <n v="0.95599999999999996"/>
    <n v="0.96199999999999997"/>
    <n v="0.84499999999999997"/>
    <n v="0.93899999999999995"/>
    <d v="2025-06-16T18:59:16"/>
    <x v="1"/>
  </r>
  <r>
    <x v="849"/>
    <x v="0"/>
    <n v="4157"/>
    <x v="1790"/>
    <x v="1370"/>
    <n v="380"/>
    <n v="380"/>
    <n v="191"/>
    <n v="189"/>
    <n v="52"/>
    <n v="328"/>
    <n v="283"/>
    <n v="45"/>
    <n v="4.5999999999999999E-2"/>
    <n v="4.2999999999999997E-2"/>
    <n v="1.4E-2"/>
    <n v="6.4000000000000001E-2"/>
    <n v="7.4999999999999997E-2"/>
    <n v="7.5999999999999998E-2"/>
    <n v="0.85299999999999998"/>
    <n v="0.51700000000000002"/>
    <n v="0.84299999999999997"/>
    <n v="703.125"/>
    <s v="Scale-up"/>
    <n v="15.625"/>
    <n v="0.96599999999999997"/>
    <n v="0.97499999999999998"/>
    <n v="0.98"/>
    <n v="0.96299999999999997"/>
    <d v="2025-06-17T06:09:24"/>
    <x v="10"/>
  </r>
  <r>
    <x v="859"/>
    <x v="0"/>
    <n v="3934"/>
    <x v="1791"/>
    <x v="1371"/>
    <n v="148"/>
    <n v="148"/>
    <n v="90"/>
    <n v="58"/>
    <n v="27"/>
    <n v="121"/>
    <n v="119"/>
    <n v="2"/>
    <n v="2.1999999999999999E-2"/>
    <n v="1.7999999999999999E-2"/>
    <n v="6.0000000000000001E-3"/>
    <n v="2.9000000000000001E-2"/>
    <n v="3.4000000000000002E-2"/>
    <n v="0.03"/>
    <n v="0.85299999999999998"/>
    <n v="0.55000000000000004"/>
    <n v="0.85"/>
    <n v="68.965999999999994"/>
    <s v="Scale-up"/>
    <n v="34.482999999999997"/>
    <n v="0.95499999999999996"/>
    <n v="0.90400000000000003"/>
    <n v="0.95099999999999996"/>
    <n v="0.94699999999999995"/>
    <d v="2025-06-17T06:11:50"/>
    <x v="10"/>
  </r>
  <r>
    <x v="100"/>
    <x v="0"/>
    <n v="4988"/>
    <x v="1792"/>
    <x v="1372"/>
    <n v="5204"/>
    <n v="5204"/>
    <n v="480"/>
    <n v="4724"/>
    <n v="722"/>
    <n v="4482"/>
    <n v="3711"/>
    <n v="771"/>
    <n v="9.5000000000000001E-2"/>
    <n v="1.069"/>
    <n v="0.16500000000000001"/>
    <n v="0.85199999999999998"/>
    <n v="0.999"/>
    <n v="1.0029999999999999"/>
    <n v="0.85299999999999998"/>
    <n v="8.2000000000000003E-2"/>
    <n v="0.85799999999999998"/>
    <n v="904.93"/>
    <s v="Scale-up"/>
    <n v="1.1739999999999999"/>
    <n v="0.99199999999999999"/>
    <n v="0.99"/>
    <n v="0.97899999999999998"/>
    <n v="0.98699999999999999"/>
    <d v="2025-06-17T01:33:01"/>
    <x v="2"/>
  </r>
  <r>
    <x v="74"/>
    <x v="0"/>
    <n v="2855"/>
    <x v="1793"/>
    <x v="78"/>
    <n v="4014"/>
    <n v="4014"/>
    <n v="467"/>
    <n v="3547"/>
    <n v="384"/>
    <n v="3630"/>
    <n v="3054"/>
    <n v="576"/>
    <n v="0.247"/>
    <n v="1.722"/>
    <n v="0.16800000000000001"/>
    <n v="1.534"/>
    <n v="1.8009999999999999"/>
    <n v="1.7649999999999999"/>
    <n v="0.85199999999999998"/>
    <n v="0.125"/>
    <n v="0.91500000000000004"/>
    <n v="375.48899999999998"/>
    <s v="Scale-up"/>
    <n v="0.65200000000000002"/>
    <n v="0.90300000000000002"/>
    <n v="0.95099999999999996"/>
    <n v="0.93100000000000005"/>
    <n v="0.95199999999999996"/>
    <d v="2025-06-16T18:24:25"/>
    <x v="1"/>
  </r>
  <r>
    <x v="633"/>
    <x v="0"/>
    <n v="3382"/>
    <x v="1794"/>
    <x v="731"/>
    <n v="2680"/>
    <n v="2680"/>
    <n v="1762"/>
    <n v="918"/>
    <n v="548"/>
    <n v="2132"/>
    <n v="2130"/>
    <n v="2"/>
    <n v="1.054"/>
    <n v="0.48699999999999999"/>
    <n v="0.22500000000000001"/>
    <n v="1.121"/>
    <n v="1.3160000000000001"/>
    <n v="1.077"/>
    <n v="0.85199999999999998"/>
    <n v="0.68400000000000005"/>
    <n v="0.85399999999999998"/>
    <n v="1.784"/>
    <s v="Start-up"/>
    <n v="0.89200000000000002"/>
    <n v="0.92800000000000005"/>
    <n v="0.872"/>
    <n v="0.98299999999999998"/>
    <n v="0.98699999999999999"/>
    <d v="2025-06-16T21:05:40"/>
    <x v="0"/>
  </r>
  <r>
    <x v="953"/>
    <x v="0"/>
    <n v="3182"/>
    <x v="1795"/>
    <x v="1145"/>
    <n v="1297"/>
    <n v="1297"/>
    <n v="370"/>
    <n v="927"/>
    <n v="316"/>
    <n v="981"/>
    <n v="808"/>
    <n v="173"/>
    <n v="0.17"/>
    <n v="0.32700000000000001"/>
    <n v="0.113"/>
    <n v="0.32700000000000001"/>
    <n v="0.38400000000000001"/>
    <n v="0.34599999999999997"/>
    <n v="0.85199999999999998"/>
    <n v="0.34200000000000003"/>
    <n v="0.77300000000000002"/>
    <n v="529.05200000000002"/>
    <s v="Scale-up"/>
    <n v="3.0579999999999998"/>
    <n v="0.78400000000000003"/>
    <n v="0.94499999999999995"/>
    <n v="0.91600000000000004"/>
    <n v="0.871"/>
    <d v="2025-06-16T23:02:11"/>
    <x v="8"/>
  </r>
  <r>
    <x v="1070"/>
    <x v="0"/>
    <n v="4653"/>
    <x v="1796"/>
    <x v="1373"/>
    <n v="2804"/>
    <n v="2804"/>
    <n v="1281"/>
    <n v="1523"/>
    <n v="701"/>
    <n v="2103"/>
    <n v="1868"/>
    <n v="235"/>
    <n v="0.29299999999999998"/>
    <n v="0.33600000000000002"/>
    <n v="0.157"/>
    <n v="0.40200000000000002"/>
    <n v="0.47199999999999998"/>
    <n v="0.46300000000000002"/>
    <n v="0.85199999999999998"/>
    <n v="0.46600000000000003"/>
    <n v="0.75"/>
    <n v="584.577"/>
    <s v="Scale-up"/>
    <n v="2.488"/>
    <n v="0.871"/>
    <d v="1899-12-30T23:49:55"/>
    <n v="0.96799999999999997"/>
    <n v="0.97099999999999997"/>
    <d v="2025-06-17T05:21:27"/>
    <x v="6"/>
  </r>
  <r>
    <x v="427"/>
    <x v="0"/>
    <n v="3133"/>
    <x v="1797"/>
    <x v="1374"/>
    <n v="695"/>
    <n v="695"/>
    <n v="85"/>
    <n v="610"/>
    <n v="23"/>
    <n v="672"/>
    <n v="575"/>
    <n v="97"/>
    <n v="3.3000000000000002E-2"/>
    <n v="0.26600000000000001"/>
    <n v="8.9999999999999993E-3"/>
    <n v="0.247"/>
    <n v="0.28999999999999998"/>
    <n v="0.28599999999999998"/>
    <n v="0.85199999999999998"/>
    <n v="0.11"/>
    <n v="0.97"/>
    <n v="392.71300000000002"/>
    <s v="Scale-up"/>
    <n v="4.0490000000000004"/>
    <n v="0.70199999999999996"/>
    <n v="0.85599999999999998"/>
    <n v="0.82299999999999995"/>
    <n v="0.82699999999999996"/>
    <d v="2025-06-17T03:46:16"/>
    <x v="2"/>
  </r>
  <r>
    <x v="86"/>
    <x v="0"/>
    <n v="1690"/>
    <x v="1798"/>
    <x v="90"/>
    <n v="2583"/>
    <n v="2583"/>
    <n v="732"/>
    <n v="1851"/>
    <n v="223"/>
    <n v="2360"/>
    <n v="1917"/>
    <n v="443"/>
    <n v="0.60599999999999998"/>
    <n v="1.46"/>
    <n v="0.189"/>
    <n v="1.597"/>
    <n v="1.877"/>
    <n v="1.8919999999999999"/>
    <n v="0.85099999999999998"/>
    <n v="0.29299999999999998"/>
    <n v="0.90900000000000003"/>
    <n v="277.39499999999998"/>
    <s v="Scale-up"/>
    <n v="0.626"/>
    <n v="0.95299999999999996"/>
    <n v="0.97599999999999998"/>
    <n v="0.98599999999999999"/>
    <n v="0.99"/>
    <d v="2025-06-16T18:26:36"/>
    <x v="1"/>
  </r>
  <r>
    <x v="898"/>
    <x v="0"/>
    <n v="3060"/>
    <x v="1799"/>
    <x v="1068"/>
    <n v="116"/>
    <n v="116"/>
    <n v="86"/>
    <n v="30"/>
    <n v="1"/>
    <n v="115"/>
    <n v="85"/>
    <n v="30"/>
    <n v="6.0999999999999999E-2"/>
    <n v="0.04"/>
    <n v="0"/>
    <n v="8.5999999999999993E-2"/>
    <n v="0.10100000000000001"/>
    <n v="8.8999999999999996E-2"/>
    <n v="0.85099999999999998"/>
    <n v="0.60399999999999998"/>
    <n v="1"/>
    <n v="348.83699999999999"/>
    <s v="Scale-up"/>
    <n v="11.628"/>
    <n v="0.61599999999999999"/>
    <n v="0.71499999999999997"/>
    <n v="0"/>
    <n v="0.52100000000000002"/>
    <d v="2025-06-16T22:36:25"/>
    <x v="3"/>
  </r>
  <r>
    <x v="915"/>
    <x v="0"/>
    <n v="1239"/>
    <x v="1800"/>
    <x v="1093"/>
    <n v="135"/>
    <n v="135"/>
    <n v="110"/>
    <n v="25"/>
    <n v="7"/>
    <n v="128"/>
    <n v="117"/>
    <n v="12"/>
    <n v="0.16500000000000001"/>
    <n v="2.8000000000000001E-2"/>
    <n v="5.0000000000000001E-3"/>
    <n v="0.16"/>
    <n v="0.188"/>
    <n v="0.16600000000000001"/>
    <n v="0.85099999999999998"/>
    <n v="0.85499999999999998"/>
    <n v="0.97399999999999998"/>
    <n v="75"/>
    <s v="Scale-up"/>
    <n v="6.25"/>
    <n v="0.65900000000000003"/>
    <n v="0.64"/>
    <n v="0.56399999999999995"/>
    <n v="0.624"/>
    <d v="2025-06-16T22:45:59"/>
    <x v="3"/>
  </r>
  <r>
    <x v="957"/>
    <x v="0"/>
    <n v="2859"/>
    <x v="1801"/>
    <x v="1151"/>
    <n v="803"/>
    <n v="803"/>
    <n v="159"/>
    <n v="644"/>
    <n v="155"/>
    <n v="648"/>
    <n v="560"/>
    <n v="88"/>
    <n v="6.6000000000000003E-2"/>
    <n v="0.255"/>
    <n v="5.8999999999999997E-2"/>
    <n v="0.223"/>
    <n v="0.26200000000000001"/>
    <n v="0.252"/>
    <n v="0.85099999999999998"/>
    <n v="0.20599999999999999"/>
    <n v="0.81599999999999995"/>
    <n v="394.61900000000003"/>
    <s v="Scale-up"/>
    <n v="4.484"/>
    <n v="0.95"/>
    <n v="0.93"/>
    <n v="0.98"/>
    <n v="0.91600000000000004"/>
    <d v="2025-06-16T23:03:06"/>
    <x v="8"/>
  </r>
  <r>
    <x v="966"/>
    <x v="0"/>
    <n v="3690"/>
    <x v="1802"/>
    <x v="1375"/>
    <n v="1774"/>
    <n v="1774"/>
    <n v="614"/>
    <n v="1160"/>
    <n v="273"/>
    <n v="1501"/>
    <n v="1294"/>
    <n v="207"/>
    <n v="0.17899999999999999"/>
    <n v="0.33800000000000002"/>
    <n v="8.2000000000000003E-2"/>
    <n v="0.37"/>
    <n v="0.435"/>
    <n v="0.439"/>
    <n v="0.85099999999999998"/>
    <n v="0.34599999999999997"/>
    <n v="0.84099999999999997"/>
    <n v="559.45899999999995"/>
    <s v="Scale-up"/>
    <n v="2.7029999999999998"/>
    <n v="0.98299999999999998"/>
    <n v="0.997"/>
    <n v="0.96399999999999997"/>
    <n v="0.998"/>
    <d v="2025-06-17T07:24:47"/>
    <x v="9"/>
  </r>
  <r>
    <x v="937"/>
    <x v="0"/>
    <n v="3734"/>
    <x v="1803"/>
    <x v="1376"/>
    <n v="380"/>
    <n v="380"/>
    <n v="147"/>
    <n v="233"/>
    <n v="27"/>
    <n v="353"/>
    <n v="308"/>
    <n v="45"/>
    <n v="3.6999999999999998E-2"/>
    <n v="7.1999999999999995E-2"/>
    <n v="8.0000000000000002E-3"/>
    <n v="8.5999999999999993E-2"/>
    <n v="0.10100000000000001"/>
    <n v="0.1"/>
    <n v="0.85099999999999998"/>
    <n v="0.33900000000000002"/>
    <n v="0.92700000000000005"/>
    <n v="523.25599999999997"/>
    <s v="Scale-up"/>
    <n v="11.628"/>
    <n v="0.98199999999999998"/>
    <n v="0.96299999999999997"/>
    <n v="0.98199999999999998"/>
    <n v="0.94299999999999995"/>
    <d v="2025-06-17T06:39:24"/>
    <x v="10"/>
  </r>
  <r>
    <x v="74"/>
    <x v="0"/>
    <n v="3291"/>
    <x v="1804"/>
    <x v="1377"/>
    <n v="4015"/>
    <n v="4015"/>
    <n v="468"/>
    <n v="3547"/>
    <n v="384"/>
    <n v="3631"/>
    <n v="3055"/>
    <n v="576"/>
    <n v="0.24099999999999999"/>
    <n v="1.722"/>
    <n v="0.16800000000000001"/>
    <n v="1.528"/>
    <n v="1.7949999999999999"/>
    <n v="1.762"/>
    <n v="0.85099999999999998"/>
    <n v="0.123"/>
    <n v="0.91400000000000003"/>
    <n v="376.96300000000002"/>
    <s v="Scale-up"/>
    <n v="0.65400000000000003"/>
    <n v="0.89"/>
    <n v="0.95099999999999996"/>
    <n v="0.93100000000000005"/>
    <n v="0.95"/>
    <d v="2025-06-17T01:27:05"/>
    <x v="2"/>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7:54:59"/>
    <x v="1"/>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8:10:17"/>
    <x v="1"/>
  </r>
  <r>
    <x v="986"/>
    <x v="0"/>
    <n v="3669"/>
    <x v="1806"/>
    <x v="1378"/>
    <n v="1248"/>
    <n v="1248"/>
    <n v="531"/>
    <n v="717"/>
    <n v="230"/>
    <n v="1018"/>
    <n v="907"/>
    <n v="111"/>
    <n v="0.185"/>
    <n v="0.186"/>
    <n v="6.5000000000000002E-2"/>
    <n v="0.26"/>
    <n v="0.30599999999999999"/>
    <n v="0.29499999999999998"/>
    <n v="0.85"/>
    <n v="0.499"/>
    <n v="0.82499999999999996"/>
    <n v="426.923"/>
    <s v="Scale-up"/>
    <n v="3.8460000000000001"/>
    <n v="0.98499999999999999"/>
    <n v="0.98399999999999999"/>
    <n v="0.873"/>
    <n v="0.98"/>
    <d v="2025-06-17T07:20:43"/>
    <x v="9"/>
  </r>
  <r>
    <x v="1071"/>
    <x v="0"/>
    <n v="4036"/>
    <x v="1807"/>
    <x v="1379"/>
    <n v="573"/>
    <n v="573"/>
    <n v="172"/>
    <n v="401"/>
    <n v="160"/>
    <n v="413"/>
    <n v="362"/>
    <n v="51"/>
    <n v="4.2000000000000003E-2"/>
    <n v="0.107"/>
    <n v="4.2000000000000003E-2"/>
    <n v="9.0999999999999998E-2"/>
    <n v="0.107"/>
    <n v="0.1"/>
    <n v="0.85"/>
    <n v="0.28199999999999997"/>
    <n v="0.71799999999999997"/>
    <n v="560.44000000000005"/>
    <s v="Scale-up"/>
    <n v="10.989000000000001"/>
    <n v="0.81"/>
    <d v="1899-12-30T20:39:50"/>
    <n v="0.89700000000000002"/>
    <n v="0.91500000000000004"/>
    <d v="2025-06-17T04:47:02"/>
    <x v="11"/>
  </r>
  <r>
    <x v="258"/>
    <x v="0"/>
    <n v="6381"/>
    <x v="1808"/>
    <x v="1380"/>
    <n v="528"/>
    <n v="528"/>
    <n v="24"/>
    <n v="504"/>
    <n v="154"/>
    <n v="374"/>
    <n v="357"/>
    <n v="17"/>
    <n v="3.0000000000000001E-3"/>
    <n v="7.8E-2"/>
    <n v="2.1000000000000001E-2"/>
    <n v="5.0999999999999997E-2"/>
    <n v="0.06"/>
    <n v="5.1999999999999998E-2"/>
    <n v="0.85"/>
    <n v="3.6999999999999998E-2"/>
    <n v="0.74099999999999999"/>
    <n v="333.33300000000003"/>
    <s v="Scale-up"/>
    <n v="19.608000000000001"/>
    <n v="0.89400000000000002"/>
    <n v="0.84799999999999998"/>
    <n v="0.93100000000000005"/>
    <n v="0.84799999999999998"/>
    <d v="2025-06-17T02:48:41"/>
    <x v="2"/>
  </r>
  <r>
    <x v="386"/>
    <x v="0"/>
    <n v="4639"/>
    <x v="1809"/>
    <x v="1381"/>
    <n v="103"/>
    <n v="103"/>
    <n v="79"/>
    <n v="24"/>
    <n v="9"/>
    <n v="94"/>
    <n v="91"/>
    <n v="3"/>
    <n v="1.4E-2"/>
    <n v="8.0000000000000002E-3"/>
    <n v="2E-3"/>
    <n v="1.7000000000000001E-2"/>
    <n v="0.02"/>
    <n v="1.7999999999999999E-2"/>
    <n v="0.85"/>
    <n v="0.63600000000000001"/>
    <n v="0.90900000000000003"/>
    <n v="176.471"/>
    <s v="Scale-up"/>
    <n v="58.823999999999998"/>
    <n v="0.96899999999999997"/>
    <n v="0.80500000000000005"/>
    <n v="0.91"/>
    <n v="0.96299999999999997"/>
    <d v="2025-06-17T04:05:40"/>
    <x v="2"/>
  </r>
  <r>
    <x v="1005"/>
    <x v="0"/>
    <n v="4880"/>
    <x v="1810"/>
    <x v="1235"/>
    <n v="12862"/>
    <n v="12862"/>
    <n v="0"/>
    <n v="12862"/>
    <n v="5475"/>
    <n v="7387"/>
    <n v="5349"/>
    <n v="2038"/>
    <n v="0"/>
    <n v="3.43"/>
    <n v="1.5209999999999999"/>
    <n v="1.621"/>
    <n v="1.909"/>
    <n v="1.899"/>
    <n v="0.84899999999999998"/>
    <n v="0"/>
    <n v="0.55700000000000005"/>
    <n v="1257.249"/>
    <s v="Scale-up"/>
    <n v="0.61699999999999999"/>
    <n v="0"/>
    <n v="0.95499999999999996"/>
    <n v="0.96399999999999997"/>
    <n v="0.92400000000000004"/>
    <d v="2025-06-17T00:58:22"/>
    <x v="5"/>
  </r>
  <r>
    <x v="224"/>
    <x v="0"/>
    <n v="7392"/>
    <x v="1811"/>
    <x v="1382"/>
    <n v="9988"/>
    <n v="9988"/>
    <n v="1736"/>
    <n v="8252"/>
    <n v="1388"/>
    <n v="8600"/>
    <n v="6756"/>
    <n v="1844"/>
    <n v="0.314"/>
    <n v="1.419"/>
    <n v="0.24"/>
    <n v="1.2669999999999999"/>
    <n v="1.4930000000000001"/>
    <n v="1.5029999999999999"/>
    <n v="0.84899999999999998"/>
    <n v="0.18099999999999999"/>
    <n v="0.86199999999999999"/>
    <n v="1455.4059999999999"/>
    <s v="Scale-up"/>
    <n v="0.78900000000000003"/>
    <n v="0.99"/>
    <n v="0.97699999999999998"/>
    <n v="0.98599999999999999"/>
    <n v="0.98799999999999999"/>
    <d v="2025-06-17T02:48:00"/>
    <x v="2"/>
  </r>
  <r>
    <x v="415"/>
    <x v="0"/>
    <n v="3007"/>
    <x v="1812"/>
    <x v="470"/>
    <n v="790"/>
    <n v="790"/>
    <n v="139"/>
    <n v="651"/>
    <n v="142"/>
    <n v="648"/>
    <n v="574"/>
    <n v="74"/>
    <n v="5.3999999999999999E-2"/>
    <n v="0.29499999999999998"/>
    <n v="5.2999999999999999E-2"/>
    <n v="0.251"/>
    <n v="0.29599999999999999"/>
    <n v="0.28399999999999997"/>
    <n v="0.84799999999999998"/>
    <n v="0.155"/>
    <n v="0.84799999999999998"/>
    <n v="294.82100000000003"/>
    <s v="Scale-up"/>
    <n v="3.984"/>
    <n v="0.89"/>
    <n v="0.96799999999999997"/>
    <n v="0.92700000000000005"/>
    <n v="0.95699999999999996"/>
    <d v="2025-06-16T19:49:44"/>
    <x v="1"/>
  </r>
  <r>
    <x v="484"/>
    <x v="0"/>
    <n v="3703"/>
    <x v="1813"/>
    <x v="553"/>
    <n v="4267"/>
    <n v="4267"/>
    <n v="496"/>
    <n v="3771"/>
    <n v="401"/>
    <n v="3866"/>
    <n v="3097"/>
    <n v="769"/>
    <n v="0.153"/>
    <n v="1.1850000000000001"/>
    <n v="0.13600000000000001"/>
    <n v="1.0189999999999999"/>
    <n v="1.202"/>
    <n v="1.198"/>
    <n v="0.84799999999999998"/>
    <n v="0.114"/>
    <n v="0.89800000000000002"/>
    <n v="754.66099999999994"/>
    <s v="Scale-up"/>
    <n v="0.98099999999999998"/>
    <n v="0.99"/>
    <n v="0.99099999999999999"/>
    <n v="0.91800000000000004"/>
    <n v="0.97599999999999998"/>
    <d v="2025-06-16T20:27:53"/>
    <x v="0"/>
  </r>
  <r>
    <x v="814"/>
    <x v="0"/>
    <n v="2402"/>
    <x v="1814"/>
    <x v="958"/>
    <n v="1530"/>
    <n v="1530"/>
    <n v="972"/>
    <n v="558"/>
    <n v="134"/>
    <n v="1396"/>
    <n v="1119"/>
    <n v="277"/>
    <n v="0.52700000000000002"/>
    <n v="0.33600000000000002"/>
    <n v="8.7999999999999995E-2"/>
    <n v="0.65700000000000003"/>
    <n v="0.77500000000000002"/>
    <n v="0.77500000000000002"/>
    <n v="0.84799999999999998"/>
    <n v="0.61099999999999999"/>
    <n v="0.89800000000000002"/>
    <n v="421.613"/>
    <s v="Scale-up"/>
    <n v="1.522"/>
    <n v="0.98"/>
    <n v="0.98"/>
    <n v="0.95399999999999996"/>
    <n v="0.98099999999999998"/>
    <d v="2025-06-16T22:05:21"/>
    <x v="3"/>
  </r>
  <r>
    <x v="1072"/>
    <x v="0"/>
    <n v="1824"/>
    <x v="1815"/>
    <x v="1383"/>
    <n v="217"/>
    <n v="217"/>
    <n v="177"/>
    <n v="40"/>
    <n v="86"/>
    <n v="131"/>
    <n v="117"/>
    <n v="14"/>
    <n v="0.58199999999999996"/>
    <n v="2.1000000000000001E-2"/>
    <n v="8.3000000000000004E-2"/>
    <n v="0.441"/>
    <n v="0.52"/>
    <n v="0.20799999999999999"/>
    <n v="0.84799999999999998"/>
    <n v="0.96499999999999997"/>
    <n v="0.86199999999999999"/>
    <n v="31.745999999999999"/>
    <s v="Scale-up"/>
    <n v="2.2679999999999998"/>
    <n v="0.97"/>
    <n v="0.22"/>
    <n v="0.26300000000000001"/>
    <n v="0.94899999999999995"/>
    <d v="2025-06-17T06:46:46"/>
    <x v="10"/>
  </r>
  <r>
    <x v="1013"/>
    <x v="0"/>
    <n v="4355"/>
    <x v="1816"/>
    <x v="1384"/>
    <n v="2196"/>
    <n v="2196"/>
    <n v="1092"/>
    <n v="1104"/>
    <n v="598"/>
    <n v="1598"/>
    <n v="1225"/>
    <n v="373"/>
    <n v="0.39600000000000002"/>
    <n v="0.32500000000000001"/>
    <n v="0.21299999999999999"/>
    <n v="0.43099999999999999"/>
    <n v="0.50800000000000001"/>
    <n v="0.50700000000000001"/>
    <n v="0.84799999999999998"/>
    <n v="0.54900000000000004"/>
    <n v="0.70499999999999996"/>
    <n v="865.42899999999997"/>
    <s v="Scale-up"/>
    <n v="2.3199999999999998"/>
    <n v="0.96099999999999997"/>
    <d v="1899-12-30T23:28:19"/>
    <n v="0.98099999999999998"/>
    <n v="0.95299999999999996"/>
    <d v="2025-06-17T05:27:51"/>
    <x v="6"/>
  </r>
  <r>
    <x v="72"/>
    <x v="0"/>
    <n v="6019"/>
    <x v="1817"/>
    <x v="1385"/>
    <n v="4228"/>
    <n v="4228"/>
    <n v="2590"/>
    <n v="1638"/>
    <n v="443"/>
    <n v="3785"/>
    <n v="3687"/>
    <n v="98"/>
    <n v="0.435"/>
    <n v="0.28699999999999998"/>
    <n v="0.09"/>
    <n v="0.53600000000000003"/>
    <n v="0.63200000000000001"/>
    <n v="0.51800000000000002"/>
    <n v="0.84799999999999998"/>
    <n v="0.60199999999999998"/>
    <n v="0.875"/>
    <n v="182.83600000000001"/>
    <s v="Scale-up"/>
    <n v="1.8660000000000001"/>
    <n v="0.80200000000000005"/>
    <n v="0.84499999999999997"/>
    <n v="0.85399999999999998"/>
    <n v="0.94299999999999995"/>
    <d v="2025-06-17T01:45:44"/>
    <x v="2"/>
  </r>
  <r>
    <x v="1073"/>
    <x v="0"/>
    <n v="3113"/>
    <x v="1818"/>
    <x v="1386"/>
    <n v="560"/>
    <n v="560"/>
    <n v="39"/>
    <n v="521"/>
    <n v="63"/>
    <n v="497"/>
    <n v="423"/>
    <n v="74"/>
    <n v="1.4999999999999999E-2"/>
    <n v="0.17299999999999999"/>
    <n v="2.3E-2"/>
    <n v="0.14000000000000001"/>
    <n v="0.16500000000000001"/>
    <n v="0.16600000000000001"/>
    <n v="0.84799999999999998"/>
    <n v="0.08"/>
    <n v="0.878"/>
    <n v="528.57100000000003"/>
    <s v="Scale-up"/>
    <n v="7.1429999999999998"/>
    <n v="0.93200000000000005"/>
    <n v="0.96799999999999997"/>
    <n v="0.96299999999999997"/>
    <n v="0.95099999999999996"/>
    <d v="2025-06-17T03:00:23"/>
    <x v="2"/>
  </r>
  <r>
    <x v="342"/>
    <x v="0"/>
    <n v="6360"/>
    <x v="1819"/>
    <x v="1387"/>
    <n v="499"/>
    <n v="499"/>
    <n v="51"/>
    <n v="448"/>
    <n v="46"/>
    <n v="453"/>
    <n v="311"/>
    <n v="142"/>
    <n v="1.4999999999999999E-2"/>
    <n v="9.5000000000000001E-2"/>
    <n v="1.0999999999999999E-2"/>
    <n v="8.4000000000000005E-2"/>
    <n v="9.9000000000000005E-2"/>
    <n v="9.8000000000000004E-2"/>
    <n v="0.84799999999999998"/>
    <n v="0.13600000000000001"/>
    <n v="0.9"/>
    <n v="1690.4760000000001"/>
    <s v="Scale-up"/>
    <n v="11.904999999999999"/>
    <n v="0.85"/>
    <n v="0.753"/>
    <n v="0.66100000000000003"/>
    <n v="0.64600000000000002"/>
    <d v="2025-06-17T03:23:02"/>
    <x v="2"/>
  </r>
  <r>
    <x v="759"/>
    <x v="0"/>
    <n v="2940"/>
    <x v="1820"/>
    <x v="882"/>
    <n v="1392"/>
    <n v="1392"/>
    <n v="503"/>
    <n v="889"/>
    <n v="159"/>
    <n v="1233"/>
    <n v="998"/>
    <n v="235"/>
    <n v="0.19600000000000001"/>
    <n v="0.376"/>
    <n v="7.0000000000000007E-2"/>
    <n v="0.42499999999999999"/>
    <n v="0.502"/>
    <n v="0.502"/>
    <n v="0.84699999999999998"/>
    <n v="0.34300000000000003"/>
    <n v="0.878"/>
    <n v="552.94100000000003"/>
    <s v="Scale-up"/>
    <n v="2.3530000000000002"/>
    <n v="0.97899999999999998"/>
    <n v="0.97199999999999998"/>
    <n v="0.97699999999999998"/>
    <n v="0.96599999999999997"/>
    <d v="2025-06-16T21:41:13"/>
    <x v="15"/>
  </r>
  <r>
    <x v="777"/>
    <x v="0"/>
    <n v="2074"/>
    <x v="1821"/>
    <x v="908"/>
    <n v="123"/>
    <n v="123"/>
    <n v="82"/>
    <n v="41"/>
    <n v="11"/>
    <n v="112"/>
    <n v="103"/>
    <n v="9"/>
    <n v="5.8000000000000003E-2"/>
    <n v="2.1999999999999999E-2"/>
    <n v="8.0000000000000002E-3"/>
    <n v="6.0999999999999999E-2"/>
    <n v="7.1999999999999995E-2"/>
    <n v="6.7000000000000004E-2"/>
    <n v="0.84699999999999998"/>
    <n v="0.72499999999999998"/>
    <n v="0.9"/>
    <n v="147.541"/>
    <s v="Scale-up"/>
    <n v="16.393000000000001"/>
    <n v="0.94399999999999995"/>
    <n v="0.96399999999999997"/>
    <n v="0.92400000000000004"/>
    <n v="0.94499999999999995"/>
    <d v="2025-06-16T21:49:13"/>
    <x v="3"/>
  </r>
  <r>
    <x v="800"/>
    <x v="0"/>
    <n v="1141"/>
    <x v="1822"/>
    <x v="939"/>
    <n v="1835"/>
    <n v="1835"/>
    <n v="1078"/>
    <n v="757"/>
    <n v="169"/>
    <n v="1666"/>
    <n v="1374"/>
    <n v="292"/>
    <n v="0.99"/>
    <n v="0.65900000000000003"/>
    <n v="0.16200000000000001"/>
    <n v="1.2589999999999999"/>
    <n v="1.4870000000000001"/>
    <n v="1.486"/>
    <n v="0.84699999999999998"/>
    <n v="0.6"/>
    <n v="0.90200000000000002"/>
    <n v="231.93"/>
    <s v="Scale-up"/>
    <n v="0.79400000000000004"/>
    <n v="0.996"/>
    <n v="0.99099999999999999"/>
    <n v="0.96"/>
    <n v="0.996"/>
    <d v="2025-06-16T21:58:40"/>
    <x v="3"/>
  </r>
  <r>
    <x v="821"/>
    <x v="0"/>
    <n v="2255"/>
    <x v="1823"/>
    <x v="968"/>
    <n v="1203"/>
    <n v="1203"/>
    <n v="1029"/>
    <n v="174"/>
    <n v="223"/>
    <n v="980"/>
    <n v="834"/>
    <n v="146"/>
    <n v="0.72099999999999997"/>
    <n v="0.121"/>
    <n v="0.154"/>
    <n v="0.58299999999999996"/>
    <n v="0.68799999999999994"/>
    <n v="0.67700000000000005"/>
    <n v="0.84699999999999998"/>
    <n v="0.85599999999999998"/>
    <n v="0.81699999999999995"/>
    <n v="250.429"/>
    <s v="Scale-up"/>
    <n v="1.7150000000000001"/>
    <n v="0.96899999999999997"/>
    <n v="0.94199999999999995"/>
    <n v="0.91"/>
    <n v="0.98"/>
    <d v="2025-06-16T22:07:38"/>
    <x v="3"/>
  </r>
  <r>
    <x v="1074"/>
    <x v="0"/>
    <n v="4114"/>
    <x v="1824"/>
    <x v="1388"/>
    <n v="283"/>
    <n v="283"/>
    <n v="106"/>
    <n v="177"/>
    <n v="24"/>
    <n v="259"/>
    <n v="235"/>
    <n v="24"/>
    <n v="3.6999999999999998E-2"/>
    <n v="4.1000000000000002E-2"/>
    <n v="6.0000000000000001E-3"/>
    <n v="6.0999999999999999E-2"/>
    <n v="7.1999999999999995E-2"/>
    <n v="6.4000000000000001E-2"/>
    <n v="0.84699999999999998"/>
    <n v="0.47399999999999998"/>
    <n v="0.92300000000000004"/>
    <n v="393.44299999999998"/>
    <s v="Scale-up"/>
    <n v="16.393000000000001"/>
    <n v="0.377"/>
    <n v="0.433"/>
    <n v="0.76"/>
    <n v="0.38900000000000001"/>
    <d v="2025-06-17T06:56:18"/>
    <x v="4"/>
  </r>
  <r>
    <x v="1075"/>
    <x v="0"/>
    <n v="4953"/>
    <x v="1825"/>
    <x v="1389"/>
    <n v="20352"/>
    <n v="20352"/>
    <n v="0"/>
    <n v="20352"/>
    <n v="8882"/>
    <n v="11470"/>
    <n v="9112"/>
    <n v="2358"/>
    <n v="0"/>
    <n v="4.8310000000000004"/>
    <n v="1.948"/>
    <n v="2.4420000000000002"/>
    <n v="2.883"/>
    <n v="2.964"/>
    <n v="0.84699999999999998"/>
    <n v="0"/>
    <n v="0.59699999999999998"/>
    <n v="965.60199999999998"/>
    <s v="Scale-up"/>
    <n v="0.41"/>
    <n v="0"/>
    <n v="0.98699999999999999"/>
    <n v="0.97699999999999998"/>
    <n v="0.96099999999999997"/>
    <d v="2025-06-17T04:39:06"/>
    <x v="12"/>
  </r>
  <r>
    <x v="423"/>
    <x v="0"/>
    <n v="4331"/>
    <x v="1826"/>
    <x v="1390"/>
    <n v="171"/>
    <n v="171"/>
    <n v="28"/>
    <n v="143"/>
    <n v="9"/>
    <n v="162"/>
    <n v="119"/>
    <n v="43"/>
    <n v="7.0000000000000001E-3"/>
    <n v="8.4000000000000005E-2"/>
    <n v="6.0000000000000001E-3"/>
    <n v="7.1999999999999995E-2"/>
    <n v="8.5000000000000006E-2"/>
    <n v="7.6999999999999999E-2"/>
    <n v="0.84699999999999998"/>
    <n v="7.6999999999999999E-2"/>
    <n v="0.93400000000000005"/>
    <n v="597.22199999999998"/>
    <s v="Scale-up"/>
    <n v="13.888999999999999"/>
    <n v="0.42499999999999999"/>
    <n v="0.92900000000000005"/>
    <n v="0.91"/>
    <n v="0.98199999999999998"/>
    <d v="2025-06-17T03:34:29"/>
    <x v="2"/>
  </r>
  <r>
    <x v="676"/>
    <x v="0"/>
    <n v="2404"/>
    <x v="1827"/>
    <x v="785"/>
    <n v="45"/>
    <n v="45"/>
    <n v="10"/>
    <n v="35"/>
    <n v="10"/>
    <n v="35"/>
    <n v="24"/>
    <n v="11"/>
    <n v="6.0000000000000001E-3"/>
    <n v="1.4E-2"/>
    <n v="7.0000000000000001E-3"/>
    <n v="1.0999999999999999E-2"/>
    <n v="1.2999999999999999E-2"/>
    <n v="1.2E-2"/>
    <n v="0.84599999999999997"/>
    <n v="0.3"/>
    <n v="0.65"/>
    <n v="1000"/>
    <s v="Scale-up"/>
    <n v="90.909000000000006"/>
    <n v="0.93100000000000005"/>
    <n v="0.94499999999999995"/>
    <n v="0.66500000000000004"/>
    <n v="0.92300000000000004"/>
    <d v="2025-06-16T21:17:03"/>
    <x v="0"/>
  </r>
  <r>
    <x v="107"/>
    <x v="0"/>
    <n v="5900"/>
    <x v="1828"/>
    <x v="1391"/>
    <n v="82"/>
    <n v="82"/>
    <n v="15"/>
    <n v="67"/>
    <n v="11"/>
    <n v="71"/>
    <n v="59"/>
    <n v="12"/>
    <n v="2E-3"/>
    <n v="1.2999999999999999E-2"/>
    <n v="2E-3"/>
    <n v="1.0999999999999999E-2"/>
    <n v="1.2999999999999999E-2"/>
    <n v="1.2E-2"/>
    <n v="0.84599999999999997"/>
    <n v="0.13300000000000001"/>
    <n v="0.86699999999999999"/>
    <n v="1090.9090000000001"/>
    <s v="Scale-up"/>
    <n v="90.909000000000006"/>
    <n v="0.60899999999999999"/>
    <n v="0.82399999999999995"/>
    <n v="0.90400000000000003"/>
    <n v="0.88200000000000001"/>
    <d v="2025-06-17T01:28:28"/>
    <x v="2"/>
  </r>
  <r>
    <x v="359"/>
    <x v="0"/>
    <n v="3600"/>
    <x v="1829"/>
    <x v="1392"/>
    <n v="130"/>
    <n v="130"/>
    <n v="35"/>
    <n v="95"/>
    <n v="10"/>
    <n v="120"/>
    <n v="95"/>
    <n v="25"/>
    <n v="1.7000000000000001E-2"/>
    <n v="3.7999999999999999E-2"/>
    <n v="3.0000000000000001E-3"/>
    <n v="4.3999999999999997E-2"/>
    <n v="5.1999999999999998E-2"/>
    <n v="4.8000000000000001E-2"/>
    <n v="0.84599999999999997"/>
    <n v="0.309"/>
    <n v="0.94499999999999995"/>
    <n v="568.18200000000002"/>
    <s v="Scale-up"/>
    <n v="22.727"/>
    <n v="0.94699999999999995"/>
    <n v="0.88600000000000001"/>
    <n v="0.73599999999999999"/>
    <n v="0.96899999999999997"/>
    <d v="2025-06-17T03:50:41"/>
    <x v="2"/>
  </r>
  <r>
    <x v="331"/>
    <x v="0"/>
    <n v="3537"/>
    <x v="1830"/>
    <x v="371"/>
    <n v="5831"/>
    <n v="5831"/>
    <n v="788"/>
    <n v="5043"/>
    <n v="752"/>
    <n v="5079"/>
    <n v="4257"/>
    <n v="822"/>
    <n v="0.26800000000000002"/>
    <n v="1.802"/>
    <n v="0.254"/>
    <n v="1.5349999999999999"/>
    <n v="1.8160000000000001"/>
    <n v="1.78"/>
    <n v="0.84499999999999997"/>
    <n v="0.129"/>
    <n v="0.877"/>
    <n v="535.505"/>
    <s v="Scale-up"/>
    <n v="0.65100000000000002"/>
    <n v="0.96399999999999997"/>
    <n v="0.96199999999999997"/>
    <n v="0.96499999999999997"/>
    <n v="0.95699999999999996"/>
    <d v="2025-06-16T19:24:44"/>
    <x v="1"/>
  </r>
  <r>
    <x v="38"/>
    <x v="0"/>
    <n v="3052"/>
    <x v="1831"/>
    <x v="1393"/>
    <n v="208"/>
    <n v="208"/>
    <n v="17"/>
    <n v="191"/>
    <n v="27"/>
    <n v="181"/>
    <n v="154"/>
    <n v="27"/>
    <n v="8.0000000000000002E-3"/>
    <n v="5.8999999999999997E-2"/>
    <n v="8.9999999999999993E-3"/>
    <n v="4.9000000000000002E-2"/>
    <n v="5.8000000000000003E-2"/>
    <n v="5.5E-2"/>
    <n v="0.84499999999999997"/>
    <n v="0.11899999999999999"/>
    <n v="0.86599999999999999"/>
    <n v="551.02"/>
    <s v="Scale-up"/>
    <n v="20.408000000000001"/>
    <n v="0.94699999999999995"/>
    <n v="0.98899999999999999"/>
    <n v="0.98199999999999998"/>
    <n v="0.99099999999999999"/>
    <d v="2025-06-17T01:51:51"/>
    <x v="2"/>
  </r>
  <r>
    <x v="159"/>
    <x v="0"/>
    <n v="5708"/>
    <x v="1832"/>
    <x v="1394"/>
    <n v="9214"/>
    <n v="9214"/>
    <n v="771"/>
    <n v="8443"/>
    <n v="1659"/>
    <n v="7555"/>
    <n v="6359"/>
    <n v="1196"/>
    <n v="0.13200000000000001"/>
    <n v="1.4890000000000001"/>
    <n v="0.31900000000000001"/>
    <n v="1.1000000000000001"/>
    <n v="1.302"/>
    <n v="1.2969999999999999"/>
    <n v="0.84499999999999997"/>
    <n v="8.1000000000000003E-2"/>
    <n v="0.80300000000000005"/>
    <n v="1087.2729999999999"/>
    <s v="Scale-up"/>
    <n v="0.90900000000000003"/>
    <n v="0.93600000000000005"/>
    <n v="0.99399999999999999"/>
    <n v="0.98399999999999999"/>
    <n v="0.99099999999999999"/>
    <d v="2025-06-17T02:13:15"/>
    <x v="2"/>
  </r>
  <r>
    <x v="1076"/>
    <x v="0"/>
    <n v="3232"/>
    <x v="1833"/>
    <x v="1395"/>
    <n v="2279"/>
    <n v="2279"/>
    <n v="317"/>
    <n v="1962"/>
    <n v="232"/>
    <n v="2047"/>
    <n v="1704"/>
    <n v="343"/>
    <n v="0.10100000000000001"/>
    <n v="0.70899999999999996"/>
    <n v="7.3999999999999996E-2"/>
    <n v="0.622"/>
    <n v="0.73599999999999999"/>
    <n v="0.73199999999999998"/>
    <n v="0.84499999999999997"/>
    <n v="0.125"/>
    <n v="0.90900000000000003"/>
    <n v="551.447"/>
    <s v="Scale-up"/>
    <n v="1.6080000000000001"/>
    <n v="0.83"/>
    <n v="0.98099999999999998"/>
    <n v="0.95199999999999996"/>
    <n v="0.98099999999999998"/>
    <d v="2025-06-17T03:37:24"/>
    <x v="2"/>
  </r>
  <r>
    <x v="829"/>
    <x v="0"/>
    <n v="784"/>
    <x v="1834"/>
    <x v="978"/>
    <n v="58"/>
    <n v="58"/>
    <n v="37"/>
    <n v="21"/>
    <n v="3"/>
    <n v="55"/>
    <n v="42"/>
    <n v="13"/>
    <n v="9.1999999999999998E-2"/>
    <n v="3.2000000000000001E-2"/>
    <n v="2E-3"/>
    <n v="0.10299999999999999"/>
    <n v="0.122"/>
    <n v="8.4000000000000005E-2"/>
    <n v="0.84399999999999997"/>
    <n v="0.74199999999999999"/>
    <n v="0.98399999999999999"/>
    <n v="126.214"/>
    <s v="Scale-up"/>
    <n v="9.7089999999999996"/>
    <n v="0.81699999999999995"/>
    <n v="0.80900000000000005"/>
    <n v="0.78400000000000003"/>
    <n v="0.80900000000000005"/>
    <d v="2025-06-16T22:09:36"/>
    <x v="3"/>
  </r>
  <r>
    <x v="499"/>
    <x v="0"/>
    <n v="2194"/>
    <x v="1835"/>
    <x v="570"/>
    <n v="4394"/>
    <n v="4394"/>
    <n v="735"/>
    <n v="3659"/>
    <n v="1262"/>
    <n v="3132"/>
    <n v="2541"/>
    <n v="591"/>
    <n v="0.308"/>
    <n v="1.7889999999999999"/>
    <n v="0.67800000000000005"/>
    <n v="1.196"/>
    <n v="1.419"/>
    <n v="1.4239999999999999"/>
    <n v="0.84299999999999997"/>
    <n v="0.14699999999999999"/>
    <n v="0.67700000000000005"/>
    <n v="494.14699999999999"/>
    <s v="Scale-up"/>
    <n v="0.83599999999999997"/>
    <n v="0.99299999999999999"/>
    <n v="0.99299999999999999"/>
    <n v="0.99"/>
    <n v="0.99099999999999999"/>
    <d v="2025-06-16T20:32:00"/>
    <x v="0"/>
  </r>
  <r>
    <x v="1077"/>
    <x v="0"/>
    <n v="1067"/>
    <x v="1836"/>
    <x v="1396"/>
    <n v="155"/>
    <n v="155"/>
    <n v="103"/>
    <n v="52"/>
    <n v="9"/>
    <n v="146"/>
    <n v="137"/>
    <n v="9"/>
    <n v="9.6000000000000002E-2"/>
    <n v="6.6000000000000003E-2"/>
    <n v="8.9999999999999993E-3"/>
    <n v="0.129"/>
    <n v="0.153"/>
    <n v="0.13200000000000001"/>
    <n v="0.84299999999999997"/>
    <n v="0.59299999999999997"/>
    <n v="0.94399999999999995"/>
    <n v="69.766999999999996"/>
    <s v="Scale-up"/>
    <n v="7.7519999999999998"/>
    <n v="0.96099999999999997"/>
    <d v="1899-12-30T23:45:36"/>
    <n v="0.88100000000000001"/>
    <n v="0.99399999999999999"/>
    <d v="2025-06-17T05:08:02"/>
    <x v="17"/>
  </r>
  <r>
    <x v="392"/>
    <x v="0"/>
    <n v="3907"/>
    <x v="1837"/>
    <x v="1397"/>
    <n v="803"/>
    <n v="803"/>
    <n v="182"/>
    <n v="621"/>
    <n v="66"/>
    <n v="737"/>
    <n v="601"/>
    <n v="136"/>
    <n v="5.7000000000000002E-2"/>
    <n v="0.189"/>
    <n v="3.5999999999999997E-2"/>
    <n v="0.17699999999999999"/>
    <n v="0.21"/>
    <n v="0.22500000000000001"/>
    <n v="0.84299999999999997"/>
    <n v="0.23200000000000001"/>
    <n v="0.85399999999999998"/>
    <n v="768.36199999999997"/>
    <s v="Scale-up"/>
    <n v="5.65"/>
    <n v="0.77"/>
    <n v="0.74099999999999999"/>
    <n v="0.81299999999999994"/>
    <n v="0.80800000000000005"/>
    <d v="2025-06-17T03:53:49"/>
    <x v="2"/>
  </r>
  <r>
    <x v="308"/>
    <x v="0"/>
    <n v="614"/>
    <x v="1838"/>
    <x v="346"/>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6T19:19:39"/>
    <x v="1"/>
  </r>
  <r>
    <x v="662"/>
    <x v="0"/>
    <n v="2752"/>
    <x v="1839"/>
    <x v="769"/>
    <n v="77"/>
    <n v="77"/>
    <n v="9"/>
    <n v="68"/>
    <n v="13"/>
    <n v="64"/>
    <n v="49"/>
    <n v="15"/>
    <n v="3.0000000000000001E-3"/>
    <n v="2.3E-2"/>
    <n v="7.0000000000000001E-3"/>
    <n v="1.6E-2"/>
    <n v="1.9E-2"/>
    <n v="2.1999999999999999E-2"/>
    <n v="0.84199999999999997"/>
    <n v="0.115"/>
    <n v="0.73099999999999998"/>
    <n v="937.5"/>
    <s v="Scale-up"/>
    <n v="62.5"/>
    <n v="0.68100000000000005"/>
    <n v="0.91200000000000003"/>
    <n v="0.82099999999999995"/>
    <n v="0.80400000000000005"/>
    <d v="2025-06-16T21:12:56"/>
    <x v="0"/>
  </r>
  <r>
    <x v="308"/>
    <x v="0"/>
    <n v="614"/>
    <x v="1840"/>
    <x v="1398"/>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7T03:13:12"/>
    <x v="2"/>
  </r>
  <r>
    <x v="213"/>
    <x v="0"/>
    <n v="1150"/>
    <x v="1841"/>
    <x v="232"/>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6T18:54:53"/>
    <x v="1"/>
  </r>
  <r>
    <x v="569"/>
    <x v="0"/>
    <n v="2982"/>
    <x v="1842"/>
    <x v="656"/>
    <n v="173"/>
    <n v="173"/>
    <n v="32"/>
    <n v="141"/>
    <n v="32"/>
    <n v="141"/>
    <n v="120"/>
    <n v="21"/>
    <n v="1.0999999999999999E-2"/>
    <n v="4.3999999999999997E-2"/>
    <n v="1.0999999999999999E-2"/>
    <n v="3.6999999999999998E-2"/>
    <n v="4.3999999999999997E-2"/>
    <n v="4.2999999999999997E-2"/>
    <n v="0.84099999999999997"/>
    <n v="0.2"/>
    <n v="0.8"/>
    <n v="567.56799999999998"/>
    <s v="Scale-up"/>
    <n v="27.027000000000001"/>
    <n v="0.96199999999999997"/>
    <n v="0.98099999999999998"/>
    <n v="0.97099999999999997"/>
    <n v="0.97199999999999998"/>
    <d v="2025-06-16T20:50:36"/>
    <x v="0"/>
  </r>
  <r>
    <x v="267"/>
    <x v="0"/>
    <n v="1054"/>
    <x v="1843"/>
    <x v="1184"/>
    <n v="72"/>
    <n v="72"/>
    <n v="11"/>
    <n v="61"/>
    <n v="9"/>
    <n v="63"/>
    <n v="57"/>
    <n v="6"/>
    <n v="1.0999999999999999E-2"/>
    <n v="0.06"/>
    <n v="8.0000000000000002E-3"/>
    <n v="5.2999999999999999E-2"/>
    <n v="6.3E-2"/>
    <n v="6.3E-2"/>
    <n v="0.84099999999999997"/>
    <n v="0.155"/>
    <n v="0.88700000000000001"/>
    <n v="113.208"/>
    <s v="Scale-up"/>
    <n v="18.867999999999999"/>
    <n v="0.92400000000000004"/>
    <n v="0.94899999999999995"/>
    <n v="0.84399999999999997"/>
    <n v="0.88600000000000001"/>
    <d v="2025-06-16T23:12:40"/>
    <x v="8"/>
  </r>
  <r>
    <x v="213"/>
    <x v="0"/>
    <n v="1150"/>
    <x v="1844"/>
    <x v="1399"/>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7T02:11:54"/>
    <x v="2"/>
  </r>
  <r>
    <x v="974"/>
    <x v="0"/>
    <n v="1922"/>
    <x v="1845"/>
    <x v="1180"/>
    <n v="166"/>
    <n v="166"/>
    <n v="86"/>
    <n v="80"/>
    <n v="6"/>
    <n v="160"/>
    <n v="119"/>
    <n v="41"/>
    <n v="7.6999999999999999E-2"/>
    <n v="5.1999999999999998E-2"/>
    <n v="4.0000000000000001E-3"/>
    <n v="0.105"/>
    <n v="0.125"/>
    <n v="0.114"/>
    <n v="0.84"/>
    <n v="0.59699999999999998"/>
    <n v="0.96899999999999997"/>
    <n v="390.476"/>
    <s v="Scale-up"/>
    <n v="9.5239999999999991"/>
    <n v="0.7"/>
    <n v="0.75900000000000001"/>
    <n v="0.79600000000000004"/>
    <n v="0.81200000000000006"/>
    <d v="2025-06-16T23:11:26"/>
    <x v="8"/>
  </r>
  <r>
    <x v="992"/>
    <x v="0"/>
    <n v="1860"/>
    <x v="1705"/>
    <x v="1210"/>
    <n v="14508"/>
    <n v="14508"/>
    <n v="13429"/>
    <n v="1079"/>
    <n v="0"/>
    <n v="14508"/>
    <n v="11634"/>
    <n v="2874"/>
    <n v="7.7549999999999999"/>
    <n v="0.59"/>
    <n v="0"/>
    <n v="7.0129999999999999"/>
    <n v="8.3450000000000006"/>
    <n v="8.3450000000000006"/>
    <n v="0.84"/>
    <n v="0.92900000000000005"/>
    <n v="1"/>
    <n v="409.81"/>
    <s v="Scale-up"/>
    <n v="0.14299999999999999"/>
    <n v="0.98599999999999999"/>
    <n v="0.98399999999999999"/>
    <n v="0"/>
    <n v="0.98399999999999999"/>
    <d v="2025-06-17T01:10:12"/>
    <x v="16"/>
  </r>
  <r>
    <x v="958"/>
    <x v="0"/>
    <n v="5661"/>
    <x v="1846"/>
    <x v="1400"/>
    <n v="1534"/>
    <n v="1534"/>
    <n v="487"/>
    <n v="1047"/>
    <n v="133"/>
    <n v="1401"/>
    <n v="1184"/>
    <n v="217"/>
    <n v="0.17699999999999999"/>
    <n v="0.36199999999999999"/>
    <n v="3.9E-2"/>
    <n v="0.42"/>
    <n v="0.5"/>
    <n v="0.47599999999999998"/>
    <n v="0.84"/>
    <n v="0.32800000000000001"/>
    <n v="0.92800000000000005"/>
    <n v="516.66700000000003"/>
    <s v="Scale-up"/>
    <n v="2.3809999999999998"/>
    <n v="0.93799999999999994"/>
    <n v="0.879"/>
    <n v="0.92100000000000004"/>
    <n v="0.90200000000000002"/>
    <d v="2025-06-17T07:07:46"/>
    <x v="9"/>
  </r>
  <r>
    <x v="1078"/>
    <x v="0"/>
    <n v="1344"/>
    <x v="1847"/>
    <x v="1401"/>
    <n v="2036"/>
    <n v="2036"/>
    <n v="1085"/>
    <n v="951"/>
    <n v="285"/>
    <n v="1751"/>
    <n v="1408"/>
    <n v="343"/>
    <n v="0.97299999999999998"/>
    <n v="0.86799999999999999"/>
    <n v="0.28000000000000003"/>
    <n v="1.3109999999999999"/>
    <n v="1.5609999999999999"/>
    <n v="1.585"/>
    <n v="0.84"/>
    <n v="0.52900000000000003"/>
    <n v="0.84799999999999998"/>
    <n v="261.63200000000001"/>
    <s v="Scale-up"/>
    <n v="0.76300000000000001"/>
    <n v="0.94299999999999995"/>
    <n v="0.97899999999999998"/>
    <n v="0.97499999999999998"/>
    <n v="0.95099999999999996"/>
    <d v="2025-06-17T06:43:13"/>
    <x v="10"/>
  </r>
  <r>
    <x v="222"/>
    <x v="0"/>
    <n v="2794"/>
    <x v="1848"/>
    <x v="1402"/>
    <n v="202"/>
    <n v="202"/>
    <n v="27"/>
    <n v="175"/>
    <n v="39"/>
    <n v="163"/>
    <n v="138"/>
    <n v="25"/>
    <n v="1.7999999999999999E-2"/>
    <n v="7.0999999999999994E-2"/>
    <n v="1.4E-2"/>
    <n v="6.3E-2"/>
    <n v="7.4999999999999997E-2"/>
    <n v="6.9000000000000006E-2"/>
    <n v="0.84"/>
    <n v="0.20200000000000001"/>
    <n v="0.84299999999999997"/>
    <n v="396.82499999999999"/>
    <s v="Scale-up"/>
    <n v="15.872999999999999"/>
    <n v="0.73599999999999999"/>
    <n v="0.97499999999999998"/>
    <n v="0.91200000000000003"/>
    <n v="0.92300000000000004"/>
    <d v="2025-06-17T02:11:36"/>
    <x v="2"/>
  </r>
  <r>
    <x v="804"/>
    <x v="0"/>
    <n v="1258"/>
    <x v="1849"/>
    <x v="944"/>
    <n v="320"/>
    <n v="320"/>
    <n v="245"/>
    <n v="75"/>
    <n v="8"/>
    <n v="312"/>
    <n v="236"/>
    <n v="76"/>
    <n v="0.36799999999999999"/>
    <n v="0.16200000000000001"/>
    <n v="3.3000000000000002E-2"/>
    <n v="0.41699999999999998"/>
    <n v="0.497"/>
    <n v="0.46899999999999997"/>
    <n v="0.83899999999999997"/>
    <n v="0.69399999999999995"/>
    <n v="0.93799999999999994"/>
    <n v="182.25399999999999"/>
    <s v="Scale-up"/>
    <n v="2.3980000000000001"/>
    <n v="0.89600000000000002"/>
    <n v="0.83199999999999996"/>
    <n v="0.93500000000000005"/>
    <n v="0.97599999999999998"/>
    <d v="2025-06-16T21:59:54"/>
    <x v="3"/>
  </r>
  <r>
    <x v="1079"/>
    <x v="0"/>
    <n v="336"/>
    <x v="1850"/>
    <x v="1403"/>
    <n v="260"/>
    <n v="260"/>
    <n v="214"/>
    <n v="46"/>
    <n v="0"/>
    <n v="260"/>
    <n v="228"/>
    <n v="32"/>
    <n v="0.70399999999999996"/>
    <n v="0.155"/>
    <n v="0"/>
    <n v="0.72099999999999997"/>
    <n v="0.85899999999999999"/>
    <n v="0.86099999999999999"/>
    <n v="0.83899999999999997"/>
    <n v="0.82"/>
    <n v="1"/>
    <n v="44.383000000000003"/>
    <s v="Scale-up"/>
    <n v="1.387"/>
    <n v="0.99199999999999999"/>
    <n v="0.94199999999999995"/>
    <n v="0"/>
    <n v="0.98399999999999999"/>
    <d v="2025-06-17T06:51:27"/>
    <x v="10"/>
  </r>
  <r>
    <x v="159"/>
    <x v="0"/>
    <n v="2763"/>
    <x v="1851"/>
    <x v="171"/>
    <n v="4848"/>
    <n v="4848"/>
    <n v="507"/>
    <n v="4341"/>
    <n v="684"/>
    <n v="4164"/>
    <n v="3323"/>
    <n v="841"/>
    <n v="0.21099999999999999"/>
    <n v="1.6519999999999999"/>
    <n v="0.247"/>
    <n v="1.355"/>
    <n v="1.6160000000000001"/>
    <n v="1.583"/>
    <n v="0.83799999999999997"/>
    <n v="0.113"/>
    <n v="0.86699999999999999"/>
    <n v="620.66399999999999"/>
    <s v="Scale-up"/>
    <n v="0.73799999999999999"/>
    <n v="0.93799999999999994"/>
    <n v="0.98399999999999999"/>
    <n v="0.98699999999999999"/>
    <n v="0.98099999999999998"/>
    <d v="2025-06-16T18:43:02"/>
    <x v="1"/>
  </r>
  <r>
    <x v="294"/>
    <x v="0"/>
    <n v="2535"/>
    <x v="1852"/>
    <x v="328"/>
    <n v="93"/>
    <n v="93"/>
    <n v="3"/>
    <n v="90"/>
    <n v="17"/>
    <n v="76"/>
    <n v="48"/>
    <n v="28"/>
    <n v="4.0000000000000001E-3"/>
    <n v="0.04"/>
    <n v="7.0000000000000001E-3"/>
    <n v="3.1E-2"/>
    <n v="3.6999999999999998E-2"/>
    <n v="3.3000000000000002E-2"/>
    <n v="0.83799999999999997"/>
    <n v="9.0999999999999998E-2"/>
    <n v="0.84099999999999997"/>
    <n v="903.226"/>
    <s v="Scale-up"/>
    <n v="32.258000000000003"/>
    <n v="0.81699999999999995"/>
    <n v="0.80200000000000005"/>
    <n v="0.80600000000000005"/>
    <n v="0.68899999999999995"/>
    <d v="2025-06-16T19:16:28"/>
    <x v="1"/>
  </r>
  <r>
    <x v="850"/>
    <x v="0"/>
    <n v="2002"/>
    <x v="1853"/>
    <x v="1008"/>
    <n v="354"/>
    <n v="354"/>
    <n v="138"/>
    <n v="216"/>
    <n v="50"/>
    <n v="304"/>
    <n v="241"/>
    <n v="63"/>
    <n v="6.6000000000000003E-2"/>
    <n v="0.11899999999999999"/>
    <n v="2.5000000000000001E-2"/>
    <n v="0.13400000000000001"/>
    <n v="0.16"/>
    <n v="0.157"/>
    <n v="0.83799999999999997"/>
    <n v="0.35699999999999998"/>
    <n v="0.86499999999999999"/>
    <n v="470.149"/>
    <s v="Scale-up"/>
    <n v="7.4630000000000001"/>
    <n v="0.95799999999999996"/>
    <n v="0.98399999999999999"/>
    <n v="0.98899999999999999"/>
    <n v="0.96599999999999997"/>
    <d v="2025-06-16T22:17:12"/>
    <x v="3"/>
  </r>
  <r>
    <x v="881"/>
    <x v="0"/>
    <n v="2903"/>
    <x v="1854"/>
    <x v="1046"/>
    <n v="127"/>
    <n v="127"/>
    <n v="63"/>
    <n v="64"/>
    <n v="13"/>
    <n v="114"/>
    <n v="88"/>
    <n v="26"/>
    <n v="2.1999999999999999E-2"/>
    <n v="2.4E-2"/>
    <n v="8.9999999999999993E-3"/>
    <n v="3.1E-2"/>
    <n v="3.6999999999999998E-2"/>
    <n v="0.04"/>
    <n v="0.83799999999999997"/>
    <n v="0.47799999999999998"/>
    <n v="0.80400000000000005"/>
    <n v="838.71"/>
    <s v="Scale-up"/>
    <n v="32.258000000000003"/>
    <n v="0.59699999999999998"/>
    <n v="0.77400000000000002"/>
    <n v="0.94899999999999995"/>
    <n v="0.42199999999999999"/>
    <d v="2025-06-16T22:28:54"/>
    <x v="3"/>
  </r>
  <r>
    <x v="1080"/>
    <x v="0"/>
    <n v="2628"/>
    <x v="1855"/>
    <x v="1404"/>
    <n v="293"/>
    <n v="293"/>
    <n v="26"/>
    <n v="267"/>
    <n v="9"/>
    <n v="284"/>
    <n v="235"/>
    <n v="49"/>
    <n v="1.2E-2"/>
    <n v="9.6000000000000002E-2"/>
    <n v="3.0000000000000001E-3"/>
    <n v="8.7999999999999995E-2"/>
    <n v="0.105"/>
    <n v="0.10199999999999999"/>
    <n v="0.83799999999999997"/>
    <n v="0.111"/>
    <n v="0.97199999999999998"/>
    <n v="556.81799999999998"/>
    <s v="Scale-up"/>
    <n v="11.364000000000001"/>
    <n v="0.745"/>
    <n v="0.877"/>
    <n v="0.56699999999999995"/>
    <n v="0.88900000000000001"/>
    <d v="2025-06-17T03:28:06"/>
    <x v="2"/>
  </r>
  <r>
    <x v="828"/>
    <x v="0"/>
    <n v="4247"/>
    <x v="1856"/>
    <x v="1405"/>
    <n v="523"/>
    <n v="523"/>
    <n v="254"/>
    <n v="269"/>
    <n v="96"/>
    <n v="427"/>
    <n v="373"/>
    <n v="54"/>
    <n v="0.16600000000000001"/>
    <n v="0.16600000000000001"/>
    <n v="3.2000000000000001E-2"/>
    <n v="0.251"/>
    <n v="0.3"/>
    <n v="0.22800000000000001"/>
    <n v="0.83699999999999997"/>
    <n v="0.5"/>
    <n v="0.90400000000000003"/>
    <n v="215.13900000000001"/>
    <s v="Scale-up"/>
    <n v="3.984"/>
    <n v="0.90400000000000003"/>
    <n v="0.86399999999999999"/>
    <n v="0.56599999999999995"/>
    <n v="0.9"/>
    <d v="2025-06-17T05:53:24"/>
    <x v="10"/>
  </r>
  <r>
    <x v="786"/>
    <x v="0"/>
    <n v="4031"/>
    <x v="1857"/>
    <x v="1406"/>
    <n v="2298"/>
    <n v="2298"/>
    <n v="1451"/>
    <n v="847"/>
    <n v="419"/>
    <n v="1879"/>
    <n v="1637"/>
    <n v="242"/>
    <n v="0.65"/>
    <n v="0.39200000000000002"/>
    <n v="0.13400000000000001"/>
    <n v="0.76"/>
    <n v="0.90800000000000003"/>
    <n v="0.79600000000000004"/>
    <n v="0.83699999999999997"/>
    <n v="0.624"/>
    <n v="0.871"/>
    <n v="318.42099999999999"/>
    <s v="Scale-up"/>
    <n v="1.3160000000000001"/>
    <n v="0.92"/>
    <n v="0.92100000000000004"/>
    <n v="0.85"/>
    <n v="0.93600000000000005"/>
    <d v="2025-06-17T06:32:09"/>
    <x v="10"/>
  </r>
  <r>
    <x v="1081"/>
    <x v="0"/>
    <n v="2905"/>
    <x v="1858"/>
    <x v="1407"/>
    <n v="154"/>
    <n v="154"/>
    <n v="43"/>
    <n v="111"/>
    <n v="8"/>
    <n v="146"/>
    <n v="126"/>
    <n v="20"/>
    <n v="1.2E-2"/>
    <n v="0.04"/>
    <n v="3.0000000000000001E-3"/>
    <n v="4.1000000000000002E-2"/>
    <n v="4.9000000000000002E-2"/>
    <n v="4.8000000000000001E-2"/>
    <n v="0.83699999999999997"/>
    <n v="0.23100000000000001"/>
    <n v="0.94199999999999995"/>
    <n v="487.80500000000001"/>
    <s v="Scale-up"/>
    <n v="24.39"/>
    <n v="0.82"/>
    <n v="0.86599999999999999"/>
    <n v="0.81399999999999995"/>
    <n v="0.85599999999999998"/>
    <d v="2025-06-17T04:02:21"/>
    <x v="2"/>
  </r>
  <r>
    <x v="231"/>
    <x v="0"/>
    <n v="2635"/>
    <x v="1859"/>
    <x v="253"/>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6T18:59:36"/>
    <x v="1"/>
  </r>
  <r>
    <x v="402"/>
    <x v="0"/>
    <n v="496"/>
    <x v="1860"/>
    <x v="454"/>
    <n v="288"/>
    <n v="288"/>
    <n v="41"/>
    <n v="247"/>
    <n v="11"/>
    <n v="277"/>
    <n v="202"/>
    <n v="75"/>
    <n v="8.1000000000000003E-2"/>
    <n v="0.52500000000000002"/>
    <n v="1.9E-2"/>
    <n v="0.49099999999999999"/>
    <n v="0.58699999999999997"/>
    <n v="0.58399999999999996"/>
    <n v="0.83599999999999997"/>
    <n v="0.13400000000000001"/>
    <n v="0.96899999999999997"/>
    <n v="152.749"/>
    <s v="Scale-up"/>
    <n v="2.0369999999999999"/>
    <n v="0.77800000000000002"/>
    <n v="0.89300000000000002"/>
    <n v="0.66200000000000003"/>
    <n v="0.85699999999999998"/>
    <d v="2025-06-16T19:44:06"/>
    <x v="1"/>
  </r>
  <r>
    <x v="713"/>
    <x v="0"/>
    <n v="1263"/>
    <x v="1861"/>
    <x v="1166"/>
    <n v="337"/>
    <n v="337"/>
    <n v="127"/>
    <n v="210"/>
    <n v="38"/>
    <n v="299"/>
    <n v="256"/>
    <n v="43"/>
    <n v="8.8999999999999996E-2"/>
    <n v="0.16500000000000001"/>
    <n v="2.9000000000000001E-2"/>
    <n v="0.188"/>
    <n v="0.22500000000000001"/>
    <n v="0.221"/>
    <n v="0.83599999999999997"/>
    <n v="0.35"/>
    <n v="0.88600000000000001"/>
    <n v="228.72300000000001"/>
    <s v="Scale-up"/>
    <n v="5.319"/>
    <n v="0.91"/>
    <n v="0.98"/>
    <n v="0.97199999999999998"/>
    <n v="0.95899999999999996"/>
    <d v="2025-06-16T23:08:19"/>
    <x v="8"/>
  </r>
  <r>
    <x v="951"/>
    <x v="0"/>
    <n v="1439"/>
    <x v="1862"/>
    <x v="1212"/>
    <n v="2988"/>
    <n v="2988"/>
    <n v="2679"/>
    <n v="309"/>
    <n v="473"/>
    <n v="2515"/>
    <n v="2048"/>
    <n v="467"/>
    <n v="2.665"/>
    <n v="0.34300000000000003"/>
    <n v="0.44900000000000001"/>
    <n v="2.1389999999999998"/>
    <n v="2.5590000000000002"/>
    <n v="2.5779999999999998"/>
    <n v="0.83599999999999997"/>
    <n v="0.88600000000000001"/>
    <n v="0.85099999999999998"/>
    <n v="218.32599999999999"/>
    <s v="Scale-up"/>
    <n v="0.46800000000000003"/>
    <n v="0.98799999999999999"/>
    <n v="0.93500000000000005"/>
    <n v="0.95399999999999996"/>
    <n v="0.98"/>
    <d v="2025-06-17T01:11:20"/>
    <x v="16"/>
  </r>
  <r>
    <x v="805"/>
    <x v="0"/>
    <n v="4937"/>
    <x v="1863"/>
    <x v="1408"/>
    <n v="355"/>
    <n v="355"/>
    <n v="154"/>
    <n v="201"/>
    <n v="50"/>
    <n v="305"/>
    <n v="264"/>
    <n v="41"/>
    <n v="0.03"/>
    <n v="4.2000000000000003E-2"/>
    <n v="1.0999999999999999E-2"/>
    <n v="5.0999999999999997E-2"/>
    <n v="6.0999999999999999E-2"/>
    <n v="0.06"/>
    <n v="0.83599999999999997"/>
    <n v="0.41699999999999998"/>
    <n v="0.84699999999999998"/>
    <n v="803.92200000000003"/>
    <s v="Scale-up"/>
    <n v="19.608000000000001"/>
    <n v="0.96299999999999997"/>
    <n v="0.97399999999999998"/>
    <n v="0.97299999999999998"/>
    <n v="0.96499999999999997"/>
    <d v="2025-06-17T05:38:03"/>
    <x v="10"/>
  </r>
  <r>
    <x v="231"/>
    <x v="0"/>
    <n v="2635"/>
    <x v="1864"/>
    <x v="1409"/>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7T02:21:44"/>
    <x v="2"/>
  </r>
  <r>
    <x v="291"/>
    <x v="0"/>
    <n v="5426"/>
    <x v="1865"/>
    <x v="1410"/>
    <n v="21780"/>
    <n v="21780"/>
    <n v="3810"/>
    <n v="17970"/>
    <n v="4115"/>
    <n v="17665"/>
    <n v="14561"/>
    <n v="3104"/>
    <n v="0.85099999999999998"/>
    <n v="3.9609999999999999"/>
    <n v="1.032"/>
    <n v="3.161"/>
    <n v="3.78"/>
    <n v="3.7839999999999998"/>
    <n v="0.83599999999999997"/>
    <n v="0.17699999999999999"/>
    <n v="0.78600000000000003"/>
    <n v="981.96799999999996"/>
    <s v="Scale-up"/>
    <n v="0.316"/>
    <n v="0.99"/>
    <n v="0.99"/>
    <n v="0.96"/>
    <n v="0.99099999999999999"/>
    <d v="2025-06-17T03:15:54"/>
    <x v="2"/>
  </r>
  <r>
    <x v="786"/>
    <x v="0"/>
    <n v="1155"/>
    <x v="1866"/>
    <x v="920"/>
    <n v="1183"/>
    <n v="1183"/>
    <n v="764"/>
    <n v="419"/>
    <n v="178"/>
    <n v="1005"/>
    <n v="803"/>
    <n v="202"/>
    <n v="0.62"/>
    <n v="0.40300000000000002"/>
    <n v="0.16700000000000001"/>
    <n v="0.71499999999999997"/>
    <n v="0.85599999999999998"/>
    <n v="0.85799999999999998"/>
    <n v="0.83499999999999996"/>
    <n v="0.60599999999999998"/>
    <n v="0.83699999999999997"/>
    <n v="282.517"/>
    <s v="Scale-up"/>
    <n v="1.399"/>
    <n v="0.96899999999999997"/>
    <n v="0.96099999999999997"/>
    <n v="0.97399999999999998"/>
    <n v="0.96199999999999997"/>
    <d v="2025-06-16T21:52:32"/>
    <x v="3"/>
  </r>
  <r>
    <x v="1082"/>
    <x v="0"/>
    <n v="1224"/>
    <x v="1867"/>
    <x v="1411"/>
    <n v="2008"/>
    <n v="2008"/>
    <n v="1203"/>
    <n v="805"/>
    <n v="279"/>
    <n v="1729"/>
    <n v="1479"/>
    <n v="250"/>
    <n v="1.05"/>
    <n v="0.78500000000000003"/>
    <n v="0.251"/>
    <n v="1.323"/>
    <n v="1.5840000000000001"/>
    <n v="1.577"/>
    <n v="0.83499999999999996"/>
    <n v="0.57199999999999995"/>
    <n v="0.86299999999999999"/>
    <n v="188.964"/>
    <s v="Scale-up"/>
    <n v="0.75600000000000001"/>
    <n v="0.998"/>
    <n v="0.98099999999999998"/>
    <n v="0.97599999999999998"/>
    <n v="0.995"/>
    <d v="2025-06-17T06:11:26"/>
    <x v="10"/>
  </r>
  <r>
    <x v="1083"/>
    <x v="0"/>
    <n v="635"/>
    <x v="1868"/>
    <x v="1412"/>
    <n v="87"/>
    <n v="87"/>
    <n v="36"/>
    <n v="51"/>
    <n v="0"/>
    <n v="87"/>
    <n v="55"/>
    <n v="32"/>
    <n v="0.28100000000000003"/>
    <n v="0.107"/>
    <n v="0"/>
    <n v="0.32400000000000001"/>
    <n v="0.38800000000000001"/>
    <n v="0.22900000000000001"/>
    <n v="0.83499999999999996"/>
    <n v="0.72399999999999998"/>
    <n v="1"/>
    <n v="98.765000000000001"/>
    <s v="Scale-up"/>
    <n v="3.0859999999999999"/>
    <n v="0.67"/>
    <n v="0.307"/>
    <n v="0"/>
    <n v="0.84399999999999997"/>
    <d v="2025-06-17T04:18:56"/>
    <x v="7"/>
  </r>
  <r>
    <x v="847"/>
    <x v="0"/>
    <n v="2205"/>
    <x v="1869"/>
    <x v="1004"/>
    <n v="1138"/>
    <n v="1138"/>
    <n v="407"/>
    <n v="731"/>
    <n v="47"/>
    <n v="1091"/>
    <n v="971"/>
    <n v="121"/>
    <n v="0.189"/>
    <n v="0.32800000000000001"/>
    <n v="2.1999999999999999E-2"/>
    <n v="0.41299999999999998"/>
    <n v="0.495"/>
    <n v="0.495"/>
    <n v="0.83399999999999996"/>
    <n v="0.36599999999999999"/>
    <n v="0.95699999999999996"/>
    <n v="292.97800000000001"/>
    <s v="Scale-up"/>
    <n v="2.4209999999999998"/>
    <n v="0.98"/>
    <n v="0.97699999999999998"/>
    <n v="0.96299999999999997"/>
    <n v="0.97199999999999998"/>
    <d v="2025-06-16T22:16:06"/>
    <x v="3"/>
  </r>
  <r>
    <x v="951"/>
    <x v="0"/>
    <n v="2044"/>
    <x v="1870"/>
    <x v="1213"/>
    <n v="3598"/>
    <n v="3598"/>
    <n v="2679"/>
    <n v="919"/>
    <n v="569"/>
    <n v="3029"/>
    <n v="2431"/>
    <n v="598"/>
    <n v="2.665"/>
    <n v="0.93400000000000005"/>
    <n v="0.55600000000000005"/>
    <n v="2.5369999999999999"/>
    <n v="3.0430000000000001"/>
    <n v="3.052"/>
    <n v="0.83399999999999996"/>
    <n v="0.74"/>
    <n v="0.84599999999999997"/>
    <n v="235.71100000000001"/>
    <s v="Scale-up"/>
    <n v="0.39400000000000002"/>
    <n v="0.98799999999999999"/>
    <n v="0.95499999999999996"/>
    <n v="0.96499999999999997"/>
    <n v="0.98399999999999999"/>
    <d v="2025-06-17T00:51:42"/>
    <x v="5"/>
  </r>
  <r>
    <x v="1084"/>
    <x v="0"/>
    <n v="1333"/>
    <x v="1871"/>
    <x v="1413"/>
    <n v="392"/>
    <n v="392"/>
    <n v="162"/>
    <n v="230"/>
    <n v="16"/>
    <n v="376"/>
    <n v="314"/>
    <n v="62"/>
    <n v="0.11799999999999999"/>
    <n v="0.17499999999999999"/>
    <n v="1.6E-2"/>
    <n v="0.23100000000000001"/>
    <n v="0.27700000000000002"/>
    <n v="0.28100000000000003"/>
    <n v="0.83399999999999996"/>
    <n v="0.40300000000000002"/>
    <n v="0.94499999999999995"/>
    <n v="268.39800000000002"/>
    <s v="Scale-up"/>
    <n v="4.3289999999999997"/>
    <n v="0.996"/>
    <n v="0.97"/>
    <n v="0.97"/>
    <n v="0.996"/>
    <d v="2025-06-17T07:23:33"/>
    <x v="9"/>
  </r>
  <r>
    <x v="1085"/>
    <x v="0"/>
    <n v="1478"/>
    <x v="1872"/>
    <x v="1414"/>
    <n v="1890"/>
    <n v="1890"/>
    <n v="603"/>
    <n v="1287"/>
    <n v="97"/>
    <n v="1793"/>
    <n v="1496"/>
    <n v="297"/>
    <n v="0.47899999999999998"/>
    <n v="0.90200000000000002"/>
    <n v="7.1999999999999995E-2"/>
    <n v="1.0920000000000001"/>
    <n v="1.3089999999999999"/>
    <n v="1.296"/>
    <n v="0.83399999999999996"/>
    <n v="0.34699999999999998"/>
    <n v="0.94799999999999995"/>
    <n v="271.97800000000001"/>
    <s v="Scale-up"/>
    <n v="0.91600000000000004"/>
    <n v="0.96399999999999997"/>
    <n v="0.95799999999999996"/>
    <n v="0.97899999999999998"/>
    <n v="0.95799999999999996"/>
    <d v="2025-06-17T01:51:32"/>
    <x v="2"/>
  </r>
  <r>
    <x v="502"/>
    <x v="0"/>
    <n v="6375"/>
    <x v="1873"/>
    <x v="1415"/>
    <n v="1922"/>
    <n v="1922"/>
    <n v="327"/>
    <n v="1595"/>
    <n v="458"/>
    <n v="1464"/>
    <n v="1262"/>
    <n v="202"/>
    <n v="7.0999999999999994E-2"/>
    <n v="0.36099999999999999"/>
    <n v="8.7999999999999995E-2"/>
    <n v="0.28699999999999998"/>
    <n v="0.34399999999999997"/>
    <n v="0.307"/>
    <n v="0.83399999999999996"/>
    <n v="0.16400000000000001"/>
    <n v="0.79600000000000004"/>
    <n v="703.83299999999997"/>
    <s v="Scale-up"/>
    <n v="3.484"/>
    <n v="0.83499999999999996"/>
    <n v="0.82299999999999995"/>
    <n v="0.93899999999999995"/>
    <n v="0.86899999999999999"/>
    <d v="2025-06-17T02:25:34"/>
    <x v="2"/>
  </r>
  <r>
    <x v="642"/>
    <x v="0"/>
    <n v="3068"/>
    <x v="1874"/>
    <x v="741"/>
    <n v="173"/>
    <n v="173"/>
    <n v="19"/>
    <n v="154"/>
    <n v="28"/>
    <n v="145"/>
    <n v="95"/>
    <n v="50"/>
    <n v="6.0000000000000001E-3"/>
    <n v="5.7000000000000002E-2"/>
    <n v="1.4999999999999999E-2"/>
    <n v="0.04"/>
    <n v="4.8000000000000001E-2"/>
    <n v="0.05"/>
    <n v="0.83299999999999996"/>
    <n v="9.5000000000000001E-2"/>
    <n v="0.76200000000000001"/>
    <n v="1250"/>
    <s v="Scale-up"/>
    <n v="25"/>
    <n v="0.94299999999999995"/>
    <n v="0.98599999999999999"/>
    <n v="0.96499999999999997"/>
    <n v="0.97599999999999998"/>
    <d v="2025-06-16T21:07:19"/>
    <x v="0"/>
  </r>
  <r>
    <x v="815"/>
    <x v="0"/>
    <n v="1806"/>
    <x v="1875"/>
    <x v="959"/>
    <n v="338"/>
    <n v="338"/>
    <n v="177"/>
    <n v="161"/>
    <n v="32"/>
    <n v="306"/>
    <n v="203"/>
    <n v="103"/>
    <n v="0.27300000000000002"/>
    <n v="0.217"/>
    <n v="3.5000000000000003E-2"/>
    <n v="0.379"/>
    <n v="0.45500000000000002"/>
    <n v="0.38400000000000001"/>
    <n v="0.83299999999999996"/>
    <n v="0.55700000000000005"/>
    <n v="0.92900000000000005"/>
    <n v="271.76799999999997"/>
    <s v="Scale-up"/>
    <n v="2.6389999999999998"/>
    <n v="0.79"/>
    <n v="0.92700000000000005"/>
    <n v="0.84599999999999997"/>
    <n v="0.91600000000000004"/>
    <d v="2025-06-16T22:05:43"/>
    <x v="3"/>
  </r>
  <r>
    <x v="1086"/>
    <x v="0"/>
    <n v="4182"/>
    <x v="1876"/>
    <x v="1416"/>
    <n v="194"/>
    <n v="194"/>
    <n v="60"/>
    <n v="134"/>
    <n v="14"/>
    <n v="180"/>
    <n v="128"/>
    <n v="52"/>
    <n v="1.4999999999999999E-2"/>
    <n v="3.1E-2"/>
    <n v="4.0000000000000001E-3"/>
    <n v="3.5000000000000003E-2"/>
    <n v="4.2000000000000003E-2"/>
    <n v="4.2000000000000003E-2"/>
    <n v="0.83299999999999996"/>
    <n v="0.32600000000000001"/>
    <n v="0.91300000000000003"/>
    <n v="1485.7139999999999"/>
    <s v="Scale-up"/>
    <n v="28.571000000000002"/>
    <n v="0.88600000000000001"/>
    <n v="0.93"/>
    <n v="0.92700000000000005"/>
    <n v="0.80700000000000005"/>
    <d v="2025-06-17T07:01:55"/>
    <x v="4"/>
  </r>
  <r>
    <x v="1087"/>
    <x v="0"/>
    <n v="778"/>
    <x v="1877"/>
    <x v="1417"/>
    <n v="477"/>
    <n v="477"/>
    <n v="305"/>
    <n v="172"/>
    <n v="48"/>
    <n v="429"/>
    <n v="390"/>
    <n v="39"/>
    <n v="0.34699999999999998"/>
    <n v="0.28999999999999998"/>
    <n v="6.2E-2"/>
    <n v="0.47899999999999998"/>
    <n v="0.57499999999999996"/>
    <n v="0.50900000000000001"/>
    <n v="0.83299999999999996"/>
    <n v="0.54500000000000004"/>
    <n v="0.90300000000000002"/>
    <n v="81.42"/>
    <s v="Scale-up"/>
    <n v="2.0880000000000001"/>
    <n v="0.874"/>
    <n v="0.75700000000000001"/>
    <n v="0.86599999999999999"/>
    <n v="0.84"/>
    <d v="2025-06-17T05:59:24"/>
    <x v="10"/>
  </r>
  <r>
    <x v="1088"/>
    <x v="0"/>
    <n v="4800"/>
    <x v="1878"/>
    <x v="1418"/>
    <n v="61"/>
    <n v="61"/>
    <n v="6"/>
    <n v="55"/>
    <n v="10"/>
    <n v="51"/>
    <n v="44"/>
    <n v="7"/>
    <n v="2E-3"/>
    <n v="1.2999999999999999E-2"/>
    <n v="3.0000000000000001E-3"/>
    <n v="0.01"/>
    <n v="1.2E-2"/>
    <n v="1.0999999999999999E-2"/>
    <n v="0.83299999999999996"/>
    <n v="0.13300000000000001"/>
    <n v="0.8"/>
    <n v="700"/>
    <s v="Scale-up"/>
    <n v="100"/>
    <n v="0.91100000000000003"/>
    <n v="0.97299999999999998"/>
    <n v="0.877"/>
    <n v="0.94899999999999995"/>
    <d v="2025-06-17T01:14:31"/>
    <x v="2"/>
  </r>
  <r>
    <x v="118"/>
    <x v="0"/>
    <n v="3063"/>
    <x v="1879"/>
    <x v="1419"/>
    <n v="1270"/>
    <n v="1270"/>
    <n v="262"/>
    <n v="1008"/>
    <n v="95"/>
    <n v="1175"/>
    <n v="1032"/>
    <n v="143"/>
    <n v="0.17899999999999999"/>
    <n v="0.52"/>
    <n v="3.4000000000000002E-2"/>
    <n v="0.55400000000000005"/>
    <n v="0.66500000000000004"/>
    <n v="0.59899999999999998"/>
    <n v="0.83299999999999996"/>
    <n v="0.25600000000000001"/>
    <n v="0.95099999999999996"/>
    <n v="258.12299999999999"/>
    <s v="Scale-up"/>
    <n v="1.8049999999999999"/>
    <n v="0.93100000000000005"/>
    <n v="0.84399999999999997"/>
    <n v="0.90500000000000003"/>
    <n v="0.85099999999999998"/>
    <d v="2025-06-17T01:41:34"/>
    <x v="2"/>
  </r>
  <r>
    <x v="177"/>
    <x v="0"/>
    <n v="4637"/>
    <x v="1880"/>
    <x v="1420"/>
    <n v="1019"/>
    <n v="1019"/>
    <n v="233"/>
    <n v="786"/>
    <n v="106"/>
    <n v="913"/>
    <n v="719"/>
    <n v="194"/>
    <n v="7.5999999999999998E-2"/>
    <n v="0.19400000000000001"/>
    <n v="3.6999999999999998E-2"/>
    <n v="0.19400000000000001"/>
    <n v="0.23300000000000001"/>
    <n v="0.22800000000000001"/>
    <n v="0.83299999999999996"/>
    <n v="0.28100000000000003"/>
    <n v="0.86299999999999999"/>
    <n v="1000"/>
    <s v="Scale-up"/>
    <n v="5.1550000000000002"/>
    <n v="0.51200000000000001"/>
    <n v="0.72"/>
    <n v="0.65300000000000002"/>
    <n v="0.69199999999999995"/>
    <d v="2025-06-17T02:04:09"/>
    <x v="2"/>
  </r>
  <r>
    <x v="314"/>
    <x v="0"/>
    <n v="3137"/>
    <x v="1881"/>
    <x v="1421"/>
    <n v="116"/>
    <n v="116"/>
    <n v="31"/>
    <n v="85"/>
    <n v="10"/>
    <n v="106"/>
    <n v="70"/>
    <n v="36"/>
    <n v="0.01"/>
    <n v="2.9000000000000001E-2"/>
    <n v="3.0000000000000001E-3"/>
    <n v="0.03"/>
    <n v="3.5999999999999997E-2"/>
    <n v="3.4000000000000002E-2"/>
    <n v="0.83299999999999996"/>
    <n v="0.25600000000000001"/>
    <n v="0.92300000000000004"/>
    <n v="1200"/>
    <s v="Scale-up"/>
    <n v="33.332999999999998"/>
    <n v="0.66300000000000003"/>
    <n v="0.72899999999999998"/>
    <n v="0.91"/>
    <n v="0.60699999999999998"/>
    <d v="2025-06-17T03:08:57"/>
    <x v="2"/>
  </r>
  <r>
    <x v="256"/>
    <x v="0"/>
    <n v="5737"/>
    <x v="1882"/>
    <x v="1422"/>
    <n v="115"/>
    <n v="115"/>
    <n v="11"/>
    <n v="104"/>
    <n v="16"/>
    <n v="99"/>
    <n v="62"/>
    <n v="37"/>
    <n v="3.0000000000000001E-3"/>
    <n v="1.9E-2"/>
    <n v="4.0000000000000001E-3"/>
    <n v="1.4999999999999999E-2"/>
    <n v="1.7999999999999999E-2"/>
    <n v="1.9E-2"/>
    <n v="0.83299999999999996"/>
    <n v="0.13600000000000001"/>
    <n v="0.81799999999999995"/>
    <n v="2466.6669999999999"/>
    <s v="Scale-up"/>
    <n v="66.667000000000002"/>
    <n v="0.89300000000000002"/>
    <n v="0.97"/>
    <n v="0.92400000000000004"/>
    <n v="0.88200000000000001"/>
    <d v="2025-06-17T03:30:01"/>
    <x v="2"/>
  </r>
  <r>
    <x v="262"/>
    <x v="0"/>
    <n v="1458"/>
    <x v="1883"/>
    <x v="290"/>
    <n v="461"/>
    <n v="461"/>
    <n v="97"/>
    <n v="364"/>
    <n v="28"/>
    <n v="433"/>
    <n v="351"/>
    <n v="82"/>
    <n v="6.0999999999999999E-2"/>
    <n v="0.25900000000000001"/>
    <n v="1.7000000000000001E-2"/>
    <n v="0.252"/>
    <n v="0.30299999999999999"/>
    <n v="0.3"/>
    <n v="0.83199999999999996"/>
    <n v="0.191"/>
    <n v="0.94699999999999995"/>
    <n v="325.39699999999999"/>
    <s v="Scale-up"/>
    <n v="3.968"/>
    <n v="0.98"/>
    <n v="0.94699999999999995"/>
    <n v="0.93799999999999994"/>
    <n v="0.96899999999999997"/>
    <d v="2025-06-16T19:07:21"/>
    <x v="1"/>
  </r>
  <r>
    <x v="861"/>
    <x v="0"/>
    <n v="5449"/>
    <x v="1884"/>
    <x v="1423"/>
    <n v="2462"/>
    <n v="2462"/>
    <n v="1787"/>
    <n v="675"/>
    <n v="334"/>
    <n v="2128"/>
    <n v="1611"/>
    <n v="517"/>
    <n v="0.46600000000000003"/>
    <n v="0.193"/>
    <n v="0.104"/>
    <n v="0.46200000000000002"/>
    <n v="0.55500000000000005"/>
    <n v="0.58099999999999996"/>
    <n v="0.83199999999999996"/>
    <n v="0.70699999999999996"/>
    <n v="0.84199999999999997"/>
    <n v="1119.048"/>
    <s v="Scale-up"/>
    <n v="2.165"/>
    <n v="0.85"/>
    <n v="0.93799999999999994"/>
    <n v="0.81399999999999995"/>
    <n v="0.86099999999999999"/>
    <d v="2025-06-17T06:00:08"/>
    <x v="10"/>
  </r>
  <r>
    <x v="1089"/>
    <x v="0"/>
    <n v="919"/>
    <x v="1885"/>
    <x v="1424"/>
    <n v="108"/>
    <n v="108"/>
    <n v="69"/>
    <n v="39"/>
    <n v="29"/>
    <n v="79"/>
    <n v="71"/>
    <n v="8"/>
    <n v="9.5000000000000001E-2"/>
    <n v="0.04"/>
    <n v="0.04"/>
    <n v="7.9000000000000001E-2"/>
    <n v="9.5000000000000001E-2"/>
    <n v="8.5999999999999993E-2"/>
    <n v="0.83199999999999996"/>
    <n v="0.70399999999999996"/>
    <n v="0.70399999999999996"/>
    <n v="101.26600000000001"/>
    <s v="Scale-up"/>
    <n v="12.657999999999999"/>
    <n v="0.91800000000000004"/>
    <n v="0.93100000000000005"/>
    <n v="0.91600000000000004"/>
    <n v="0.90100000000000002"/>
    <d v="2025-06-17T04:19:15"/>
    <x v="7"/>
  </r>
  <r>
    <x v="951"/>
    <x v="0"/>
    <n v="2044"/>
    <x v="1886"/>
    <x v="1425"/>
    <n v="3512"/>
    <n v="3512"/>
    <n v="2593"/>
    <n v="919"/>
    <n v="555"/>
    <n v="2957"/>
    <n v="2368"/>
    <n v="589"/>
    <n v="2.581"/>
    <n v="0.93400000000000005"/>
    <n v="0.54"/>
    <n v="2.4710000000000001"/>
    <n v="2.9750000000000001"/>
    <n v="2.9750000000000001"/>
    <n v="0.83099999999999996"/>
    <n v="0.73399999999999999"/>
    <n v="0.84599999999999997"/>
    <n v="238.36500000000001"/>
    <s v="Scale-up"/>
    <n v="0.40500000000000003"/>
    <n v="0.98599999999999999"/>
    <n v="0.95499999999999996"/>
    <n v="0.96699999999999997"/>
    <n v="0.98099999999999998"/>
    <d v="2025-06-17T07:06:08"/>
    <x v="9"/>
  </r>
  <r>
    <x v="1090"/>
    <x v="0"/>
    <n v="2253"/>
    <x v="1887"/>
    <x v="1426"/>
    <n v="457"/>
    <n v="457"/>
    <n v="61"/>
    <n v="396"/>
    <n v="20"/>
    <n v="437"/>
    <n v="360"/>
    <n v="77"/>
    <n v="2.5000000000000001E-2"/>
    <n v="0.16800000000000001"/>
    <n v="0.01"/>
    <n v="0.152"/>
    <n v="0.183"/>
    <n v="0.184"/>
    <n v="0.83099999999999996"/>
    <n v="0.13"/>
    <n v="0.94799999999999995"/>
    <n v="506.57900000000001"/>
    <s v="Scale-up"/>
    <n v="6.5789999999999997"/>
    <n v="0.97199999999999998"/>
    <n v="0.98599999999999999"/>
    <n v="0.94199999999999995"/>
    <n v="0.98699999999999999"/>
    <d v="2025-06-17T01:25:44"/>
    <x v="2"/>
  </r>
  <r>
    <x v="1091"/>
    <x v="0"/>
    <n v="1513"/>
    <x v="1888"/>
    <x v="1427"/>
    <n v="242"/>
    <n v="242"/>
    <n v="59"/>
    <n v="183"/>
    <n v="14"/>
    <n v="228"/>
    <n v="183"/>
    <n v="45"/>
    <n v="3.3000000000000002E-2"/>
    <n v="0.105"/>
    <n v="8.0000000000000002E-3"/>
    <n v="0.108"/>
    <n v="0.13"/>
    <n v="0.13400000000000001"/>
    <n v="0.83099999999999996"/>
    <n v="0.23899999999999999"/>
    <n v="0.94199999999999995"/>
    <n v="416.66699999999997"/>
    <s v="Scale-up"/>
    <n v="9.2590000000000003"/>
    <n v="0.76400000000000001"/>
    <n v="0.91300000000000003"/>
    <n v="0.77100000000000002"/>
    <n v="0.94599999999999995"/>
    <d v="2025-06-17T02:55:31"/>
    <x v="2"/>
  </r>
  <r>
    <x v="757"/>
    <x v="0"/>
    <n v="5997"/>
    <x v="1889"/>
    <x v="1428"/>
    <n v="579"/>
    <n v="579"/>
    <n v="98"/>
    <n v="481"/>
    <n v="221"/>
    <n v="358"/>
    <n v="298"/>
    <n v="60"/>
    <n v="1.4999999999999999E-2"/>
    <n v="8.5999999999999993E-2"/>
    <n v="4.2000000000000003E-2"/>
    <n v="4.9000000000000002E-2"/>
    <n v="5.8999999999999997E-2"/>
    <n v="5.7000000000000002E-2"/>
    <n v="0.83099999999999996"/>
    <n v="0.14899999999999999"/>
    <n v="0.58399999999999996"/>
    <n v="1224.49"/>
    <s v="Scale-up"/>
    <n v="20.408000000000001"/>
    <n v="0.98099999999999998"/>
    <n v="0.92100000000000004"/>
    <n v="0.94299999999999995"/>
    <n v="0.92800000000000005"/>
    <d v="2025-06-17T04:08:43"/>
    <x v="2"/>
  </r>
  <r>
    <x v="41"/>
    <x v="0"/>
    <n v="2910"/>
    <x v="1890"/>
    <x v="42"/>
    <n v="1318"/>
    <n v="1318"/>
    <n v="285"/>
    <n v="1033"/>
    <n v="100"/>
    <n v="1218"/>
    <n v="1031"/>
    <n v="187"/>
    <n v="9.5000000000000001E-2"/>
    <n v="0.33700000000000002"/>
    <n v="3.2000000000000001E-2"/>
    <n v="0.33200000000000002"/>
    <n v="0.4"/>
    <n v="0.4"/>
    <n v="0.83"/>
    <n v="0.22"/>
    <n v="0.92600000000000005"/>
    <n v="563.25300000000004"/>
    <s v="Scale-up"/>
    <n v="3.012"/>
    <n v="0.99"/>
    <n v="0.94099999999999995"/>
    <n v="0.94399999999999995"/>
    <n v="0.98"/>
    <d v="2025-06-16T18:17:07"/>
    <x v="1"/>
  </r>
  <r>
    <x v="387"/>
    <x v="0"/>
    <n v="1142"/>
    <x v="1891"/>
    <x v="437"/>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6T19:39:49"/>
    <x v="1"/>
  </r>
  <r>
    <x v="387"/>
    <x v="0"/>
    <n v="1142"/>
    <x v="1892"/>
    <x v="1429"/>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7T03:31:11"/>
    <x v="2"/>
  </r>
  <r>
    <x v="1092"/>
    <x v="0"/>
    <n v="1844"/>
    <x v="1893"/>
    <x v="1430"/>
    <n v="1003"/>
    <n v="1003"/>
    <n v="225"/>
    <n v="778"/>
    <n v="51"/>
    <n v="952"/>
    <n v="693"/>
    <n v="259"/>
    <n v="0.28899999999999998"/>
    <n v="0.86599999999999999"/>
    <n v="0.05"/>
    <n v="0.91700000000000004"/>
    <n v="1.105"/>
    <n v="1.0640000000000001"/>
    <n v="0.83"/>
    <n v="0.25"/>
    <n v="0.95699999999999996"/>
    <n v="282.44299999999998"/>
    <s v="Scale-up"/>
    <n v="1.091"/>
    <n v="0.76600000000000001"/>
    <n v="0.73899999999999999"/>
    <n v="0.60099999999999998"/>
    <n v="0.77500000000000002"/>
    <d v="2025-06-17T03:33:36"/>
    <x v="2"/>
  </r>
  <r>
    <x v="401"/>
    <x v="0"/>
    <n v="3177"/>
    <x v="1894"/>
    <x v="1431"/>
    <n v="938"/>
    <n v="938"/>
    <n v="115"/>
    <n v="823"/>
    <n v="177"/>
    <n v="761"/>
    <n v="691"/>
    <n v="70"/>
    <n v="0.04"/>
    <n v="0.33900000000000002"/>
    <n v="6.0999999999999999E-2"/>
    <n v="0.26400000000000001"/>
    <n v="0.318"/>
    <n v="0.308"/>
    <n v="0.83"/>
    <n v="0.106"/>
    <n v="0.83899999999999997"/>
    <n v="265.15199999999999"/>
    <s v="Scale-up"/>
    <n v="3.7879999999999998"/>
    <n v="0.94599999999999995"/>
    <n v="0.92100000000000004"/>
    <n v="0.94499999999999995"/>
    <n v="0.95199999999999996"/>
    <d v="2025-06-17T03:59:19"/>
    <x v="2"/>
  </r>
  <r>
    <x v="125"/>
    <x v="0"/>
    <n v="2865"/>
    <x v="1895"/>
    <x v="134"/>
    <n v="972"/>
    <n v="972"/>
    <n v="95"/>
    <n v="877"/>
    <n v="76"/>
    <n v="896"/>
    <n v="788"/>
    <n v="108"/>
    <n v="3.9E-2"/>
    <n v="0.35299999999999998"/>
    <n v="0.03"/>
    <n v="0.3"/>
    <n v="0.36199999999999999"/>
    <n v="0.35899999999999999"/>
    <n v="0.82899999999999996"/>
    <n v="9.9000000000000005E-2"/>
    <n v="0.92300000000000004"/>
    <n v="360"/>
    <s v="Scale-up"/>
    <n v="3.3330000000000002"/>
    <n v="0.98199999999999998"/>
    <n v="0.94599999999999995"/>
    <n v="0.96499999999999997"/>
    <n v="0.94799999999999995"/>
    <d v="2025-06-16T18:35:43"/>
    <x v="1"/>
  </r>
  <r>
    <x v="133"/>
    <x v="0"/>
    <n v="2980"/>
    <x v="1896"/>
    <x v="144"/>
    <n v="960"/>
    <n v="960"/>
    <n v="194"/>
    <n v="766"/>
    <n v="40"/>
    <n v="920"/>
    <n v="693"/>
    <n v="227"/>
    <n v="9.2999999999999999E-2"/>
    <n v="0.42699999999999999"/>
    <n v="3.1E-2"/>
    <n v="0.40500000000000003"/>
    <n v="0.48899999999999999"/>
    <n v="0.49299999999999999"/>
    <n v="0.82799999999999996"/>
    <n v="0.17899999999999999"/>
    <n v="0.94"/>
    <n v="560.49400000000003"/>
    <s v="Scale-up"/>
    <n v="2.4689999999999999"/>
    <n v="0.91700000000000004"/>
    <n v="0.89600000000000002"/>
    <n v="0.94099999999999995"/>
    <n v="0.89200000000000002"/>
    <d v="2025-06-16T18:37:31"/>
    <x v="1"/>
  </r>
  <r>
    <x v="450"/>
    <x v="0"/>
    <n v="1409"/>
    <x v="1897"/>
    <x v="511"/>
    <n v="44"/>
    <n v="44"/>
    <n v="8"/>
    <n v="36"/>
    <n v="1"/>
    <n v="43"/>
    <n v="27"/>
    <n v="16"/>
    <n v="5.0000000000000001E-3"/>
    <n v="2.4E-2"/>
    <n v="0"/>
    <n v="2.4E-2"/>
    <n v="2.9000000000000001E-2"/>
    <n v="2.9000000000000001E-2"/>
    <n v="0.82799999999999996"/>
    <n v="0.17199999999999999"/>
    <n v="1"/>
    <n v="666.66700000000003"/>
    <s v="Scale-up"/>
    <n v="41.667000000000002"/>
    <n v="0.78700000000000003"/>
    <n v="0.83099999999999996"/>
    <n v="0"/>
    <n v="0.82599999999999996"/>
    <d v="2025-06-16T19:59:17"/>
    <x v="1"/>
  </r>
  <r>
    <x v="965"/>
    <x v="0"/>
    <n v="3606"/>
    <x v="1898"/>
    <x v="1432"/>
    <n v="113"/>
    <n v="113"/>
    <n v="69"/>
    <n v="44"/>
    <n v="12"/>
    <n v="101"/>
    <n v="87"/>
    <n v="14"/>
    <n v="4.2999999999999997E-2"/>
    <n v="1.9E-2"/>
    <n v="4.0000000000000001E-3"/>
    <n v="4.8000000000000001E-2"/>
    <n v="5.8000000000000003E-2"/>
    <n v="4.8000000000000001E-2"/>
    <n v="0.82799999999999996"/>
    <n v="0.69399999999999995"/>
    <n v="0.93500000000000005"/>
    <n v="291.66699999999997"/>
    <s v="Scale-up"/>
    <n v="20.832999999999998"/>
    <n v="0.95499999999999996"/>
    <n v="0.748"/>
    <n v="0.81299999999999994"/>
    <n v="0.871"/>
    <d v="2025-06-17T07:17:07"/>
    <x v="9"/>
  </r>
  <r>
    <x v="1093"/>
    <x v="0"/>
    <n v="2434"/>
    <x v="1899"/>
    <x v="1433"/>
    <n v="2206"/>
    <n v="2206"/>
    <n v="1139"/>
    <n v="1067"/>
    <n v="226"/>
    <n v="1980"/>
    <n v="1620"/>
    <n v="360"/>
    <n v="0.64700000000000002"/>
    <n v="0.64200000000000002"/>
    <n v="0.14099999999999999"/>
    <n v="0.95099999999999996"/>
    <n v="1.1479999999999999"/>
    <n v="1.129"/>
    <n v="0.82799999999999996"/>
    <n v="0.502"/>
    <n v="0.89100000000000001"/>
    <n v="378.54899999999998"/>
    <s v="Scale-up"/>
    <n v="1.052"/>
    <n v="0.94199999999999995"/>
    <n v="0.93600000000000005"/>
    <n v="0.90500000000000003"/>
    <n v="0.94699999999999995"/>
    <d v="2025-06-17T06:46:24"/>
    <x v="10"/>
  </r>
  <r>
    <x v="8"/>
    <x v="0"/>
    <n v="4606"/>
    <x v="1900"/>
    <x v="1434"/>
    <n v="13288"/>
    <n v="13288"/>
    <n v="5976"/>
    <n v="7312"/>
    <n v="3564"/>
    <n v="9724"/>
    <n v="8378"/>
    <n v="1346"/>
    <n v="1.764"/>
    <n v="2.6760000000000002"/>
    <n v="1.323"/>
    <n v="2.5819999999999999"/>
    <n v="3.117"/>
    <n v="3.0230000000000001"/>
    <n v="0.82799999999999996"/>
    <n v="0.39700000000000002"/>
    <n v="0.70199999999999996"/>
    <n v="521.30100000000004"/>
    <s v="Scale-up"/>
    <n v="0.38700000000000001"/>
    <n v="0.98799999999999999"/>
    <d v="1899-12-30T22:22:05"/>
    <n v="0.92400000000000004"/>
    <n v="0.96899999999999997"/>
    <d v="2025-06-17T05:27:08"/>
    <x v="6"/>
  </r>
  <r>
    <x v="255"/>
    <x v="0"/>
    <n v="6973"/>
    <x v="1901"/>
    <x v="1435"/>
    <n v="150"/>
    <n v="150"/>
    <n v="50"/>
    <n v="100"/>
    <n v="9"/>
    <n v="141"/>
    <n v="116"/>
    <n v="25"/>
    <n v="1.0999999999999999E-2"/>
    <n v="0.02"/>
    <n v="2E-3"/>
    <n v="2.4E-2"/>
    <n v="2.9000000000000001E-2"/>
    <n v="2.7E-2"/>
    <n v="0.82799999999999996"/>
    <n v="0.35499999999999998"/>
    <n v="0.93500000000000005"/>
    <n v="1041.6669999999999"/>
    <s v="Scale-up"/>
    <n v="41.667000000000002"/>
    <n v="0.87"/>
    <n v="0.80600000000000005"/>
    <n v="0.91700000000000004"/>
    <n v="0.92300000000000004"/>
    <d v="2025-06-17T02:45:40"/>
    <x v="2"/>
  </r>
  <r>
    <x v="1094"/>
    <x v="0"/>
    <n v="2436"/>
    <x v="1902"/>
    <x v="1436"/>
    <n v="8748"/>
    <n v="8748"/>
    <n v="1205"/>
    <n v="7543"/>
    <n v="1100"/>
    <n v="7648"/>
    <n v="6055"/>
    <n v="1593"/>
    <n v="0.52"/>
    <n v="3.3479999999999999"/>
    <n v="0.56100000000000005"/>
    <n v="2.738"/>
    <n v="3.3069999999999999"/>
    <n v="3.3029999999999999"/>
    <n v="0.82799999999999996"/>
    <n v="0.13400000000000001"/>
    <n v="0.85499999999999998"/>
    <n v="581.81200000000001"/>
    <s v="Scale-up"/>
    <n v="0.36499999999999999"/>
    <n v="0.98899999999999999"/>
    <n v="0.995"/>
    <n v="0.95399999999999996"/>
    <n v="0.997"/>
    <d v="2025-06-17T03:22:03"/>
    <x v="2"/>
  </r>
  <r>
    <x v="818"/>
    <x v="0"/>
    <n v="829"/>
    <x v="1903"/>
    <x v="963"/>
    <n v="40"/>
    <n v="40"/>
    <n v="33"/>
    <n v="7"/>
    <n v="2"/>
    <n v="38"/>
    <n v="33"/>
    <n v="5"/>
    <n v="0.04"/>
    <n v="1.4999999999999999E-2"/>
    <n v="3.0000000000000001E-3"/>
    <n v="4.2999999999999997E-2"/>
    <n v="5.1999999999999998E-2"/>
    <n v="4.9000000000000002E-2"/>
    <n v="0.82699999999999996"/>
    <n v="0.72699999999999998"/>
    <n v="0.94499999999999995"/>
    <n v="116.279"/>
    <s v="Scale-up"/>
    <n v="23.256"/>
    <n v="0.8"/>
    <n v="0.65300000000000002"/>
    <n v="1"/>
    <n v="0.66700000000000004"/>
    <d v="2025-06-16T22:06:21"/>
    <x v="3"/>
  </r>
  <r>
    <x v="853"/>
    <x v="0"/>
    <n v="819"/>
    <x v="1904"/>
    <x v="1011"/>
    <n v="90"/>
    <n v="90"/>
    <n v="55"/>
    <n v="35"/>
    <n v="3"/>
    <n v="87"/>
    <n v="70"/>
    <n v="17"/>
    <n v="7.4999999999999997E-2"/>
    <n v="3.9E-2"/>
    <n v="4.0000000000000001E-3"/>
    <n v="9.0999999999999998E-2"/>
    <n v="0.11"/>
    <n v="0.106"/>
    <n v="0.82699999999999996"/>
    <n v="0.65800000000000003"/>
    <n v="0.96499999999999997"/>
    <n v="186.81299999999999"/>
    <s v="Scale-up"/>
    <n v="10.989000000000001"/>
    <n v="0.86299999999999999"/>
    <n v="0.90300000000000002"/>
    <n v="0.75"/>
    <n v="0.84099999999999997"/>
    <d v="2025-06-16T22:18:31"/>
    <x v="3"/>
  </r>
  <r>
    <x v="26"/>
    <x v="0"/>
    <n v="5280"/>
    <x v="1905"/>
    <x v="1437"/>
    <n v="2630"/>
    <n v="2630"/>
    <n v="933"/>
    <n v="1697"/>
    <n v="131"/>
    <n v="2499"/>
    <n v="2078"/>
    <n v="421"/>
    <n v="0.24099999999999999"/>
    <n v="0.47899999999999998"/>
    <n v="3.6999999999999998E-2"/>
    <n v="0.56499999999999995"/>
    <n v="0.68300000000000005"/>
    <n v="0.67"/>
    <n v="0.82699999999999996"/>
    <n v="0.33500000000000002"/>
    <n v="0.94899999999999995"/>
    <n v="745.13300000000004"/>
    <s v="Scale-up"/>
    <n v="1.77"/>
    <n v="0.98899999999999999"/>
    <n v="0.93899999999999995"/>
    <n v="0.995"/>
    <n v="0.93500000000000005"/>
    <d v="2025-06-17T01:30:40"/>
    <x v="2"/>
  </r>
  <r>
    <x v="588"/>
    <x v="0"/>
    <n v="2731"/>
    <x v="1906"/>
    <x v="677"/>
    <n v="92"/>
    <n v="92"/>
    <n v="25"/>
    <n v="67"/>
    <n v="36"/>
    <n v="56"/>
    <n v="43"/>
    <n v="13"/>
    <n v="1.2E-2"/>
    <n v="2.7E-2"/>
    <n v="1.6E-2"/>
    <n v="1.9E-2"/>
    <n v="2.3E-2"/>
    <n v="2.3E-2"/>
    <n v="0.82599999999999996"/>
    <n v="0.308"/>
    <n v="0.59"/>
    <n v="684.21100000000001"/>
    <s v="Scale-up"/>
    <n v="52.631999999999998"/>
    <n v="0.93300000000000005"/>
    <n v="0.98699999999999999"/>
    <n v="0.93"/>
    <n v="0.96799999999999997"/>
    <d v="2025-06-16T20:54:43"/>
    <x v="0"/>
  </r>
  <r>
    <x v="1095"/>
    <x v="0"/>
    <n v="2420"/>
    <x v="1907"/>
    <x v="1438"/>
    <n v="4124"/>
    <n v="4124"/>
    <n v="431"/>
    <n v="3693"/>
    <n v="631"/>
    <n v="3493"/>
    <n v="2750"/>
    <n v="743"/>
    <n v="0.17399999999999999"/>
    <n v="1.6140000000000001"/>
    <n v="0.25600000000000001"/>
    <n v="1.2649999999999999"/>
    <n v="1.532"/>
    <n v="1.54"/>
    <n v="0.82599999999999996"/>
    <n v="9.7000000000000003E-2"/>
    <n v="0.85699999999999998"/>
    <n v="587.35199999999998"/>
    <s v="Scale-up"/>
    <n v="0.79100000000000004"/>
    <n v="0.98099999999999998"/>
    <n v="0.98"/>
    <n v="0.95899999999999996"/>
    <n v="0.99199999999999999"/>
    <d v="2025-06-17T04:06:03"/>
    <x v="2"/>
  </r>
  <r>
    <x v="929"/>
    <x v="0"/>
    <n v="471"/>
    <x v="1908"/>
    <x v="1112"/>
    <n v="114"/>
    <n v="114"/>
    <n v="104"/>
    <n v="10"/>
    <n v="14"/>
    <n v="100"/>
    <n v="64"/>
    <n v="36"/>
    <n v="0.313"/>
    <n v="2.5000000000000001E-2"/>
    <n v="6.9000000000000006E-2"/>
    <n v="0.222"/>
    <n v="0.26900000000000002"/>
    <n v="0.29399999999999998"/>
    <n v="0.82499999999999996"/>
    <n v="0.92600000000000005"/>
    <n v="0.79600000000000004"/>
    <n v="162.16200000000001"/>
    <s v="Scale-up"/>
    <n v="4.5049999999999999"/>
    <n v="0.89400000000000002"/>
    <n v="0.86899999999999999"/>
    <n v="0.94899999999999995"/>
    <n v="0.874"/>
    <d v="2025-06-16T22:52:55"/>
    <x v="3"/>
  </r>
  <r>
    <x v="283"/>
    <x v="0"/>
    <n v="3335"/>
    <x v="1909"/>
    <x v="315"/>
    <n v="1440"/>
    <n v="1440"/>
    <n v="165"/>
    <n v="1275"/>
    <n v="148"/>
    <n v="1292"/>
    <n v="921"/>
    <n v="371"/>
    <n v="7.0999999999999994E-2"/>
    <n v="0.46700000000000003"/>
    <n v="6.2E-2"/>
    <n v="0.39200000000000002"/>
    <n v="0.47599999999999998"/>
    <n v="0.46800000000000003"/>
    <n v="0.82399999999999995"/>
    <n v="0.13200000000000001"/>
    <n v="0.88500000000000001"/>
    <n v="946.42899999999997"/>
    <s v="Scale-up"/>
    <n v="2.5510000000000002"/>
    <n v="0.86299999999999999"/>
    <n v="0.93100000000000005"/>
    <n v="0.93400000000000005"/>
    <n v="0.82599999999999996"/>
    <d v="2025-06-16T19:12:33"/>
    <x v="1"/>
  </r>
  <r>
    <x v="253"/>
    <x v="0"/>
    <n v="2982"/>
    <x v="1910"/>
    <x v="336"/>
    <n v="73"/>
    <n v="73"/>
    <n v="5"/>
    <n v="68"/>
    <n v="9"/>
    <n v="64"/>
    <n v="54"/>
    <n v="10"/>
    <n v="1E-3"/>
    <n v="1.9E-2"/>
    <n v="3.0000000000000001E-3"/>
    <n v="1.4E-2"/>
    <n v="1.7000000000000001E-2"/>
    <n v="1.7000000000000001E-2"/>
    <n v="0.82399999999999995"/>
    <n v="0.05"/>
    <n v="0.85"/>
    <n v="714.28599999999994"/>
    <s v="Scale-up"/>
    <n v="71.429000000000002"/>
    <n v="0.96399999999999997"/>
    <n v="0.71899999999999997"/>
    <n v="0.69099999999999995"/>
    <n v="0.73699999999999999"/>
    <d v="2025-06-16T19:17:44"/>
    <x v="1"/>
  </r>
  <r>
    <x v="336"/>
    <x v="0"/>
    <n v="3565"/>
    <x v="1911"/>
    <x v="378"/>
    <n v="1831"/>
    <n v="1831"/>
    <n v="380"/>
    <n v="1451"/>
    <n v="278"/>
    <n v="1553"/>
    <n v="1295"/>
    <n v="258"/>
    <n v="0.12"/>
    <n v="0.40699999999999997"/>
    <n v="7.9000000000000001E-2"/>
    <n v="0.36899999999999999"/>
    <n v="0.44800000000000001"/>
    <n v="0.432"/>
    <n v="0.82399999999999995"/>
    <n v="0.22800000000000001"/>
    <n v="0.85"/>
    <n v="699.18700000000001"/>
    <s v="Scale-up"/>
    <n v="2.71"/>
    <n v="0.878"/>
    <n v="0.96399999999999997"/>
    <n v="0.98799999999999999"/>
    <n v="0.95499999999999996"/>
    <d v="2025-06-16T19:26:46"/>
    <x v="1"/>
  </r>
  <r>
    <x v="798"/>
    <x v="0"/>
    <n v="2479"/>
    <x v="1912"/>
    <x v="935"/>
    <n v="11033"/>
    <n v="11033"/>
    <n v="3223"/>
    <n v="7810"/>
    <n v="2252"/>
    <n v="8781"/>
    <n v="6550"/>
    <n v="2231"/>
    <n v="1.379"/>
    <n v="3.427"/>
    <n v="0.98899999999999999"/>
    <n v="3.1459999999999999"/>
    <n v="3.8170000000000002"/>
    <n v="3.7789999999999999"/>
    <n v="0.82399999999999995"/>
    <n v="0.28699999999999998"/>
    <n v="0.79400000000000004"/>
    <n v="709.154"/>
    <s v="Scale-up"/>
    <n v="0.318"/>
    <n v="0.96799999999999997"/>
    <n v="0.94099999999999995"/>
    <n v="0.97399999999999998"/>
    <n v="0.94899999999999995"/>
    <d v="2025-06-16T21:57:24"/>
    <x v="3"/>
  </r>
  <r>
    <x v="961"/>
    <x v="0"/>
    <n v="1762"/>
    <x v="1913"/>
    <x v="1155"/>
    <n v="85"/>
    <n v="85"/>
    <n v="49"/>
    <n v="36"/>
    <n v="1"/>
    <n v="84"/>
    <n v="45"/>
    <n v="39"/>
    <n v="4.2000000000000003E-2"/>
    <n v="9.4E-2"/>
    <n v="0"/>
    <n v="0.112"/>
    <n v="0.13600000000000001"/>
    <n v="9.0999999999999998E-2"/>
    <n v="0.82399999999999995"/>
    <n v="0.309"/>
    <n v="1"/>
    <n v="348.214"/>
    <s v="Scale-up"/>
    <n v="8.9290000000000003"/>
    <n v="0.505"/>
    <n v="0.95899999999999996"/>
    <n v="0"/>
    <n v="0.92700000000000005"/>
    <d v="2025-06-16T23:05:21"/>
    <x v="8"/>
  </r>
  <r>
    <x v="73"/>
    <x v="0"/>
    <n v="754"/>
    <x v="1914"/>
    <x v="1161"/>
    <n v="31"/>
    <n v="31"/>
    <n v="18"/>
    <n v="13"/>
    <n v="2"/>
    <n v="29"/>
    <n v="29"/>
    <n v="0"/>
    <n v="3.7999999999999999E-2"/>
    <n v="1.4999999999999999E-2"/>
    <n v="2E-3"/>
    <n v="4.2000000000000003E-2"/>
    <n v="5.0999999999999997E-2"/>
    <n v="3.9E-2"/>
    <n v="0.82399999999999995"/>
    <n v="0.71699999999999997"/>
    <n v="0.96199999999999997"/>
    <n v="0"/>
    <s v="Start-up"/>
    <n v="23.81"/>
    <n v="0.74199999999999999"/>
    <n v="0.94099999999999995"/>
    <n v="1"/>
    <n v="0.83499999999999996"/>
    <d v="2025-06-16T23:06:51"/>
    <x v="8"/>
  </r>
  <r>
    <x v="907"/>
    <x v="0"/>
    <n v="4690"/>
    <x v="1915"/>
    <x v="1439"/>
    <n v="12284"/>
    <n v="12284"/>
    <n v="5872"/>
    <n v="6412"/>
    <n v="1786"/>
    <n v="10498"/>
    <n v="8754"/>
    <n v="1744"/>
    <n v="1.296"/>
    <n v="1.583"/>
    <n v="0.43099999999999999"/>
    <n v="2.0169999999999999"/>
    <n v="2.448"/>
    <n v="2.4460000000000002"/>
    <n v="0.82399999999999995"/>
    <n v="0.45"/>
    <n v="0.85"/>
    <n v="864.65"/>
    <s v="Scale-up"/>
    <n v="0.496"/>
    <n v="0.99299999999999999"/>
    <n v="0.996"/>
    <n v="0.99299999999999999"/>
    <n v="0.997"/>
    <d v="2025-06-17T06:26:04"/>
    <x v="10"/>
  </r>
  <r>
    <x v="439"/>
    <x v="0"/>
    <n v="6394"/>
    <x v="1916"/>
    <x v="1440"/>
    <n v="134"/>
    <n v="134"/>
    <n v="36"/>
    <n v="98"/>
    <n v="28"/>
    <n v="106"/>
    <n v="77"/>
    <n v="29"/>
    <n v="5.0000000000000001E-3"/>
    <n v="1.6E-2"/>
    <n v="4.0000000000000001E-3"/>
    <n v="1.4E-2"/>
    <n v="1.7000000000000001E-2"/>
    <n v="1.7000000000000001E-2"/>
    <n v="0.82399999999999995"/>
    <n v="0.23799999999999999"/>
    <n v="0.81"/>
    <n v="2071.4290000000001"/>
    <s v="Scale-up"/>
    <n v="71.429000000000002"/>
    <n v="0.95799999999999996"/>
    <n v="0.97599999999999998"/>
    <n v="0.82799999999999996"/>
    <n v="0.96099999999999997"/>
    <d v="2025-06-17T03:49:00"/>
    <x v="2"/>
  </r>
  <r>
    <x v="976"/>
    <x v="0"/>
    <n v="1621"/>
    <x v="1917"/>
    <x v="1183"/>
    <n v="175"/>
    <n v="175"/>
    <n v="71"/>
    <n v="104"/>
    <n v="22"/>
    <n v="153"/>
    <n v="105"/>
    <n v="48"/>
    <n v="4.4999999999999998E-2"/>
    <n v="6.7000000000000004E-2"/>
    <n v="1.6E-2"/>
    <n v="7.9000000000000001E-2"/>
    <n v="9.6000000000000002E-2"/>
    <n v="9.5000000000000001E-2"/>
    <n v="0.82299999999999995"/>
    <n v="0.40200000000000002"/>
    <n v="0.85699999999999998"/>
    <n v="607.59500000000003"/>
    <s v="Scale-up"/>
    <n v="12.657999999999999"/>
    <n v="0.8"/>
    <n v="0.96599999999999997"/>
    <n v="0.89600000000000002"/>
    <n v="0.77200000000000002"/>
    <d v="2025-06-16T23:12:21"/>
    <x v="8"/>
  </r>
  <r>
    <x v="361"/>
    <x v="0"/>
    <n v="4690"/>
    <x v="1918"/>
    <x v="406"/>
    <n v="2294"/>
    <n v="2294"/>
    <n v="100"/>
    <n v="2194"/>
    <n v="418"/>
    <n v="1876"/>
    <n v="1474"/>
    <n v="402"/>
    <n v="4.4999999999999998E-2"/>
    <n v="0.77300000000000002"/>
    <n v="0.17799999999999999"/>
    <n v="0.52600000000000002"/>
    <n v="0.64"/>
    <n v="0.61799999999999999"/>
    <n v="0.82199999999999995"/>
    <n v="5.5E-2"/>
    <n v="0.78200000000000003"/>
    <n v="764.25900000000001"/>
    <s v="Scale-up"/>
    <n v="1.901"/>
    <n v="0.79100000000000004"/>
    <n v="0.88600000000000001"/>
    <n v="0.26900000000000002"/>
    <n v="0.376"/>
    <d v="2025-06-16T19:33:17"/>
    <x v="1"/>
  </r>
  <r>
    <x v="1096"/>
    <x v="0"/>
    <n v="3786"/>
    <x v="1919"/>
    <x v="1441"/>
    <n v="1514"/>
    <n v="1514"/>
    <n v="186"/>
    <n v="1328"/>
    <n v="342"/>
    <n v="1172"/>
    <n v="937"/>
    <n v="235"/>
    <n v="5.8999999999999997E-2"/>
    <n v="0.40600000000000003"/>
    <n v="0.11600000000000001"/>
    <n v="0.28699999999999998"/>
    <n v="0.34899999999999998"/>
    <n v="0.34899999999999998"/>
    <n v="0.82199999999999995"/>
    <n v="0.127"/>
    <n v="0.751"/>
    <n v="818.81500000000005"/>
    <s v="Scale-up"/>
    <n v="3.484"/>
    <n v="0.96899999999999997"/>
    <d v="1899-12-30T23:18:14"/>
    <n v="0.98299999999999998"/>
    <n v="0.96899999999999997"/>
    <d v="2025-06-17T05:36:10"/>
    <x v="13"/>
  </r>
  <r>
    <x v="395"/>
    <x v="0"/>
    <n v="4477"/>
    <x v="1920"/>
    <x v="1442"/>
    <n v="2039"/>
    <n v="2039"/>
    <n v="281"/>
    <n v="1758"/>
    <n v="167"/>
    <n v="1872"/>
    <n v="1575"/>
    <n v="297"/>
    <n v="5.8999999999999997E-2"/>
    <n v="0.42799999999999999"/>
    <n v="4.2999999999999997E-2"/>
    <n v="0.36499999999999999"/>
    <n v="0.44400000000000001"/>
    <n v="0.442"/>
    <n v="0.82199999999999995"/>
    <n v="0.121"/>
    <n v="0.91200000000000003"/>
    <n v="813.69899999999996"/>
    <s v="Scale-up"/>
    <n v="2.74"/>
    <n v="0.96499999999999997"/>
    <n v="0.95699999999999996"/>
    <n v="0.97799999999999998"/>
    <n v="0.96"/>
    <d v="2025-06-17T04:08:05"/>
    <x v="2"/>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7:54:37"/>
    <x v="1"/>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8:09:55"/>
    <x v="1"/>
  </r>
  <r>
    <x v="1016"/>
    <x v="0"/>
    <n v="2537"/>
    <x v="1922"/>
    <x v="1251"/>
    <n v="682"/>
    <n v="668"/>
    <n v="88"/>
    <n v="580"/>
    <n v="175"/>
    <n v="493"/>
    <n v="462"/>
    <n v="31"/>
    <n v="7.2999999999999995E-2"/>
    <n v="0.23799999999999999"/>
    <n v="8.2000000000000003E-2"/>
    <n v="0.188"/>
    <n v="0.22900000000000001"/>
    <n v="0.19500000000000001"/>
    <n v="0.82099999999999995"/>
    <n v="0.23499999999999999"/>
    <n v="0.73599999999999999"/>
    <n v="164.89400000000001"/>
    <s v="Scale-up"/>
    <n v="5.319"/>
    <n v="0.72299999999999998"/>
    <n v="0.98899999999999999"/>
    <n v="0.94599999999999995"/>
    <n v="0.97099999999999997"/>
    <d v="2025-06-17T01:06:16"/>
    <x v="5"/>
  </r>
  <r>
    <x v="1020"/>
    <x v="0"/>
    <n v="2352"/>
    <x v="1923"/>
    <x v="1256"/>
    <n v="9723"/>
    <n v="9511"/>
    <n v="475"/>
    <n v="9036"/>
    <n v="3779"/>
    <n v="5732"/>
    <n v="2973"/>
    <n v="2759"/>
    <n v="0.26"/>
    <n v="4.0460000000000003"/>
    <n v="2.238"/>
    <n v="1.6970000000000001"/>
    <n v="2.0680000000000001"/>
    <n v="2.2549999999999999"/>
    <n v="0.82099999999999995"/>
    <n v="0.06"/>
    <n v="0.48"/>
    <n v="1625.81"/>
    <s v="Scale-up"/>
    <n v="0.58899999999999997"/>
    <n v="0.90900000000000003"/>
    <n v="0.97899999999999998"/>
    <n v="0.97899999999999998"/>
    <n v="0.96199999999999997"/>
    <d v="2025-06-17T01:08:34"/>
    <x v="5"/>
  </r>
  <r>
    <x v="282"/>
    <x v="0"/>
    <n v="1100"/>
    <x v="1924"/>
    <x v="314"/>
    <n v="597"/>
    <n v="597"/>
    <n v="69"/>
    <n v="528"/>
    <n v="77"/>
    <n v="520"/>
    <n v="395"/>
    <n v="125"/>
    <n v="6.2E-2"/>
    <n v="0.48"/>
    <n v="0.08"/>
    <n v="0.379"/>
    <n v="0.46200000000000002"/>
    <n v="0.46700000000000003"/>
    <n v="0.82"/>
    <n v="0.114"/>
    <n v="0.85199999999999998"/>
    <n v="329.815"/>
    <s v="Scale-up"/>
    <n v="2.6389999999999998"/>
    <n v="0.97"/>
    <n v="0.98799999999999999"/>
    <n v="0.97799999999999998"/>
    <n v="0.98599999999999999"/>
    <d v="2025-06-16T19:12:08"/>
    <x v="1"/>
  </r>
  <r>
    <x v="338"/>
    <x v="0"/>
    <n v="3100"/>
    <x v="1925"/>
    <x v="380"/>
    <n v="638"/>
    <n v="638"/>
    <n v="67"/>
    <n v="571"/>
    <n v="88"/>
    <n v="550"/>
    <n v="463"/>
    <n v="87"/>
    <n v="2.5000000000000001E-2"/>
    <n v="0.23499999999999999"/>
    <n v="3.7999999999999999E-2"/>
    <n v="0.182"/>
    <n v="0.222"/>
    <n v="0.222"/>
    <n v="0.82"/>
    <n v="9.6000000000000002E-2"/>
    <n v="0.85399999999999998"/>
    <n v="478.02199999999999"/>
    <s v="Scale-up"/>
    <n v="5.4950000000000001"/>
    <n v="0.93600000000000005"/>
    <n v="0.97199999999999998"/>
    <n v="0.97599999999999998"/>
    <n v="0.97199999999999998"/>
    <d v="2025-06-16T19:27:06"/>
    <x v="1"/>
  </r>
  <r>
    <x v="594"/>
    <x v="0"/>
    <n v="2410"/>
    <x v="1926"/>
    <x v="685"/>
    <n v="158"/>
    <n v="158"/>
    <n v="19"/>
    <n v="139"/>
    <n v="27"/>
    <n v="131"/>
    <n v="95"/>
    <n v="36"/>
    <n v="7.0000000000000001E-3"/>
    <n v="5.6000000000000001E-2"/>
    <n v="1.2999999999999999E-2"/>
    <n v="4.1000000000000002E-2"/>
    <n v="0.05"/>
    <n v="5.0999999999999997E-2"/>
    <n v="0.82"/>
    <n v="0.111"/>
    <n v="0.79400000000000004"/>
    <n v="878.04899999999998"/>
    <s v="Scale-up"/>
    <n v="24.39"/>
    <n v="0.98199999999999998"/>
    <n v="0.99199999999999999"/>
    <n v="0.93600000000000005"/>
    <n v="0.97299999999999998"/>
    <d v="2025-06-16T20:56:35"/>
    <x v="0"/>
  </r>
  <r>
    <x v="610"/>
    <x v="0"/>
    <n v="3478"/>
    <x v="1927"/>
    <x v="702"/>
    <n v="276"/>
    <n v="276"/>
    <n v="61"/>
    <n v="215"/>
    <n v="16"/>
    <n v="260"/>
    <n v="202"/>
    <n v="58"/>
    <n v="1.7000000000000001E-2"/>
    <n v="0.08"/>
    <n v="8.0000000000000002E-3"/>
    <n v="7.2999999999999995E-2"/>
    <n v="8.8999999999999996E-2"/>
    <n v="8.7999999999999995E-2"/>
    <n v="0.82"/>
    <n v="0.17499999999999999"/>
    <n v="0.91800000000000004"/>
    <n v="794.52099999999996"/>
    <s v="Scale-up"/>
    <n v="13.699"/>
    <n v="0.95299999999999996"/>
    <n v="0.89600000000000002"/>
    <n v="0.89200000000000002"/>
    <n v="0.876"/>
    <d v="2025-06-16T21:00:03"/>
    <x v="0"/>
  </r>
  <r>
    <x v="1097"/>
    <x v="0"/>
    <n v="755"/>
    <x v="1928"/>
    <x v="1443"/>
    <n v="176"/>
    <n v="176"/>
    <n v="61"/>
    <n v="115"/>
    <n v="59"/>
    <n v="117"/>
    <n v="117"/>
    <n v="0"/>
    <n v="0.17"/>
    <n v="0.27"/>
    <n v="0.08"/>
    <n v="0.29499999999999998"/>
    <n v="0.36"/>
    <n v="0.19700000000000001"/>
    <n v="0.81899999999999995"/>
    <n v="0.38600000000000001"/>
    <n v="0.81799999999999995"/>
    <n v="0"/>
    <s v="Start-up"/>
    <n v="3.39"/>
    <n v="0.93"/>
    <n v="0.873"/>
    <n v="0.81699999999999995"/>
    <n v="0.83699999999999997"/>
    <d v="2025-06-17T06:58:23"/>
    <x v="4"/>
  </r>
  <r>
    <x v="1098"/>
    <x v="0"/>
    <n v="52"/>
    <x v="1929"/>
    <x v="1444"/>
    <n v="59"/>
    <n v="59"/>
    <n v="59"/>
    <n v="0"/>
    <n v="0"/>
    <n v="59"/>
    <n v="31"/>
    <n v="28"/>
    <n v="0.998"/>
    <n v="0"/>
    <n v="0"/>
    <n v="0.81699999999999995"/>
    <n v="0.998"/>
    <n v="0.998"/>
    <n v="0.81899999999999995"/>
    <n v="1"/>
    <n v="1"/>
    <n v="34.271999999999998"/>
    <s v="Scale-up"/>
    <n v="1.224"/>
    <n v="0.503"/>
    <n v="0"/>
    <n v="0"/>
    <n v="0.89300000000000002"/>
    <d v="2025-06-17T06:27:57"/>
    <x v="10"/>
  </r>
  <r>
    <x v="1099"/>
    <x v="0"/>
    <n v="958"/>
    <x v="1930"/>
    <x v="1445"/>
    <n v="47"/>
    <n v="47"/>
    <n v="43"/>
    <n v="4"/>
    <n v="1"/>
    <n v="46"/>
    <n v="2"/>
    <n v="44"/>
    <n v="6.5000000000000002E-2"/>
    <n v="7.0000000000000001E-3"/>
    <n v="0"/>
    <n v="5.8999999999999997E-2"/>
    <n v="7.1999999999999995E-2"/>
    <n v="4.2000000000000003E-2"/>
    <n v="0.81899999999999995"/>
    <n v="0.90300000000000002"/>
    <n v="1"/>
    <n v="745.76300000000003"/>
    <s v="Scale-up"/>
    <n v="16.949000000000002"/>
    <n v="0.56599999999999995"/>
    <n v="0.91800000000000004"/>
    <n v="0"/>
    <n v="1"/>
    <d v="2025-06-17T02:08:31"/>
    <x v="2"/>
  </r>
  <r>
    <x v="597"/>
    <x v="0"/>
    <n v="2988"/>
    <x v="1931"/>
    <x v="688"/>
    <n v="88"/>
    <n v="88"/>
    <n v="21"/>
    <n v="67"/>
    <n v="26"/>
    <n v="62"/>
    <n v="49"/>
    <n v="13"/>
    <n v="7.0000000000000001E-3"/>
    <n v="2.5000000000000001E-2"/>
    <n v="0.01"/>
    <n v="1.7999999999999999E-2"/>
    <n v="2.1999999999999999E-2"/>
    <n v="2.1999999999999999E-2"/>
    <n v="0.81799999999999995"/>
    <n v="0.219"/>
    <n v="0.68799999999999994"/>
    <n v="722.22199999999998"/>
    <s v="Scale-up"/>
    <n v="55.555999999999997"/>
    <n v="0.84399999999999997"/>
    <n v="0.93300000000000005"/>
    <n v="0.91200000000000003"/>
    <n v="0.86299999999999999"/>
    <d v="2025-06-16T20:57:32"/>
    <x v="0"/>
  </r>
  <r>
    <x v="631"/>
    <x v="0"/>
    <n v="1252"/>
    <x v="1932"/>
    <x v="728"/>
    <n v="64"/>
    <n v="64"/>
    <n v="8"/>
    <n v="56"/>
    <n v="16"/>
    <n v="48"/>
    <n v="46"/>
    <n v="2"/>
    <n v="6.0000000000000001E-3"/>
    <n v="5.0999999999999997E-2"/>
    <n v="1.2999999999999999E-2"/>
    <n v="3.5999999999999997E-2"/>
    <n v="4.3999999999999997E-2"/>
    <n v="3.6999999999999998E-2"/>
    <n v="0.81799999999999995"/>
    <n v="0.105"/>
    <n v="0.77200000000000002"/>
    <n v="55.555999999999997"/>
    <s v="Scale-up"/>
    <n v="27.777999999999999"/>
    <n v="0.95499999999999996"/>
    <n v="0.84299999999999997"/>
    <n v="0.77600000000000002"/>
    <n v="0.85699999999999998"/>
    <d v="2025-06-16T21:05:00"/>
    <x v="0"/>
  </r>
  <r>
    <x v="655"/>
    <x v="0"/>
    <n v="2777"/>
    <x v="1933"/>
    <x v="761"/>
    <n v="30"/>
    <n v="30"/>
    <n v="12"/>
    <n v="18"/>
    <n v="2"/>
    <n v="28"/>
    <n v="27"/>
    <n v="1"/>
    <n v="4.0000000000000001E-3"/>
    <n v="7.0000000000000001E-3"/>
    <n v="0"/>
    <n v="8.9999999999999993E-3"/>
    <n v="1.0999999999999999E-2"/>
    <n v="8.9999999999999993E-3"/>
    <n v="0.81799999999999995"/>
    <n v="0.36399999999999999"/>
    <n v="1"/>
    <n v="111.111"/>
    <s v="Scale-up"/>
    <n v="111.111"/>
    <n v="0.57799999999999996"/>
    <n v="0.876"/>
    <n v="0"/>
    <n v="0.71699999999999997"/>
    <d v="2025-06-16T21:11:21"/>
    <x v="0"/>
  </r>
  <r>
    <x v="843"/>
    <x v="0"/>
    <n v="794"/>
    <x v="1934"/>
    <x v="996"/>
    <n v="139"/>
    <n v="139"/>
    <n v="112"/>
    <n v="27"/>
    <n v="7"/>
    <n v="132"/>
    <n v="98"/>
    <n v="34"/>
    <n v="0.185"/>
    <n v="3.6999999999999998E-2"/>
    <n v="0.03"/>
    <n v="0.157"/>
    <n v="0.192"/>
    <n v="0.2"/>
    <n v="0.81799999999999995"/>
    <n v="0.83299999999999996"/>
    <n v="0.86499999999999999"/>
    <n v="216.56100000000001"/>
    <s v="Scale-up"/>
    <n v="6.3689999999999998"/>
    <n v="0.94199999999999995"/>
    <n v="0.86099999999999999"/>
    <n v="0.89900000000000002"/>
    <n v="0.96899999999999997"/>
    <d v="2025-06-16T22:13:59"/>
    <x v="3"/>
  </r>
  <r>
    <x v="979"/>
    <x v="0"/>
    <n v="1548"/>
    <x v="1935"/>
    <x v="1188"/>
    <n v="133"/>
    <n v="133"/>
    <n v="40"/>
    <n v="93"/>
    <n v="17"/>
    <n v="116"/>
    <n v="99"/>
    <n v="17"/>
    <n v="2.7E-2"/>
    <n v="5.8000000000000003E-2"/>
    <n v="8.0000000000000002E-3"/>
    <n v="6.3E-2"/>
    <n v="7.6999999999999999E-2"/>
    <n v="7.3999999999999996E-2"/>
    <n v="0.81799999999999995"/>
    <n v="0.318"/>
    <n v="0.90600000000000003"/>
    <n v="269.84100000000001"/>
    <s v="Scale-up"/>
    <n v="15.872999999999999"/>
    <n v="0.84099999999999997"/>
    <n v="0.95399999999999996"/>
    <n v="0.90100000000000002"/>
    <n v="0.96599999999999997"/>
    <d v="2025-06-16T23:13:26"/>
    <x v="8"/>
  </r>
  <r>
    <x v="1100"/>
    <x v="0"/>
    <n v="5214"/>
    <x v="1936"/>
    <x v="1446"/>
    <n v="167"/>
    <n v="167"/>
    <n v="59"/>
    <n v="108"/>
    <n v="21"/>
    <n v="146"/>
    <n v="109"/>
    <n v="37"/>
    <n v="1.7000000000000001E-2"/>
    <n v="2.1999999999999999E-2"/>
    <n v="6.0000000000000001E-3"/>
    <n v="2.7E-2"/>
    <n v="3.3000000000000002E-2"/>
    <n v="3.1E-2"/>
    <n v="0.81799999999999995"/>
    <n v="0.436"/>
    <n v="0.84599999999999997"/>
    <n v="1370.37"/>
    <s v="Scale-up"/>
    <n v="37.036999999999999"/>
    <n v="0.78600000000000003"/>
    <n v="0.79300000000000004"/>
    <n v="0.89200000000000002"/>
    <n v="0.81"/>
    <d v="2025-06-17T07:02:32"/>
    <x v="4"/>
  </r>
  <r>
    <x v="48"/>
    <x v="0"/>
    <n v="5472"/>
    <x v="1937"/>
    <x v="1447"/>
    <n v="125"/>
    <n v="125"/>
    <n v="2"/>
    <n v="123"/>
    <n v="16"/>
    <n v="109"/>
    <n v="82"/>
    <n v="27"/>
    <n v="0"/>
    <n v="2.5000000000000001E-2"/>
    <n v="3.0000000000000001E-3"/>
    <n v="1.7999999999999999E-2"/>
    <n v="2.1999999999999999E-2"/>
    <n v="2.3E-2"/>
    <n v="0.81799999999999995"/>
    <n v="0"/>
    <n v="0.88"/>
    <n v="1500"/>
    <s v="Scale-up"/>
    <n v="55.555999999999997"/>
    <n v="1"/>
    <n v="0.94399999999999995"/>
    <n v="0.875"/>
    <n v="0.93100000000000005"/>
    <d v="2025-06-17T01:15:44"/>
    <x v="2"/>
  </r>
  <r>
    <x v="737"/>
    <x v="0"/>
    <n v="6104"/>
    <x v="1938"/>
    <x v="1448"/>
    <n v="570"/>
    <n v="570"/>
    <n v="130"/>
    <n v="440"/>
    <n v="136"/>
    <n v="434"/>
    <n v="409"/>
    <n v="25"/>
    <n v="1.7000000000000001E-2"/>
    <n v="8.5000000000000006E-2"/>
    <n v="2.5000000000000001E-2"/>
    <n v="6.3E-2"/>
    <n v="7.6999999999999999E-2"/>
    <n v="6.8000000000000005E-2"/>
    <n v="0.81799999999999995"/>
    <n v="0.16700000000000001"/>
    <n v="0.755"/>
    <n v="396.82499999999999"/>
    <s v="Scale-up"/>
    <n v="15.872999999999999"/>
    <n v="0.92500000000000004"/>
    <n v="0.84399999999999997"/>
    <n v="0.95299999999999996"/>
    <n v="0.86199999999999999"/>
    <d v="2025-06-17T03:35:54"/>
    <x v="2"/>
  </r>
  <r>
    <x v="374"/>
    <x v="0"/>
    <n v="1880"/>
    <x v="1939"/>
    <x v="423"/>
    <n v="210"/>
    <n v="210"/>
    <n v="14"/>
    <n v="196"/>
    <n v="29"/>
    <n v="181"/>
    <n v="137"/>
    <n v="44"/>
    <n v="8.0000000000000002E-3"/>
    <n v="9.0999999999999998E-2"/>
    <n v="1.7000000000000001E-2"/>
    <n v="6.7000000000000004E-2"/>
    <n v="8.2000000000000003E-2"/>
    <n v="0.08"/>
    <n v="0.81699999999999995"/>
    <n v="8.1000000000000003E-2"/>
    <n v="0.82799999999999996"/>
    <n v="656.71600000000001"/>
    <s v="Scale-up"/>
    <n v="14.925000000000001"/>
    <n v="0.92700000000000005"/>
    <n v="0.95599999999999996"/>
    <n v="0.73499999999999999"/>
    <n v="0.84499999999999997"/>
    <d v="2025-06-16T19:37:06"/>
    <x v="1"/>
  </r>
  <r>
    <x v="907"/>
    <x v="0"/>
    <n v="1753"/>
    <x v="1940"/>
    <x v="1080"/>
    <n v="3744"/>
    <n v="3744"/>
    <n v="1785"/>
    <n v="1959"/>
    <n v="495"/>
    <n v="3249"/>
    <n v="2631"/>
    <n v="618"/>
    <n v="1.052"/>
    <n v="1.302"/>
    <n v="0.33300000000000002"/>
    <n v="1.651"/>
    <n v="2.0209999999999999"/>
    <n v="2.0139999999999998"/>
    <n v="0.81699999999999995"/>
    <n v="0.44700000000000001"/>
    <n v="0.85899999999999999"/>
    <n v="374.31900000000002"/>
    <s v="Scale-up"/>
    <n v="0.60599999999999998"/>
    <n v="0.98299999999999998"/>
    <n v="0.96899999999999997"/>
    <n v="0.94899999999999995"/>
    <n v="0.98399999999999999"/>
    <d v="2025-06-16T22:41:49"/>
    <x v="3"/>
  </r>
  <r>
    <x v="963"/>
    <x v="0"/>
    <n v="3689"/>
    <x v="1941"/>
    <x v="1449"/>
    <n v="1684"/>
    <n v="1684"/>
    <n v="527"/>
    <n v="1157"/>
    <n v="538"/>
    <n v="1146"/>
    <n v="949"/>
    <n v="197"/>
    <n v="0.153"/>
    <n v="0.33"/>
    <n v="0.155"/>
    <n v="0.26800000000000002"/>
    <n v="0.32800000000000001"/>
    <n v="0.34200000000000003"/>
    <n v="0.81699999999999995"/>
    <n v="0.317"/>
    <n v="0.67900000000000005"/>
    <n v="735.07500000000005"/>
    <s v="Scale-up"/>
    <n v="3.7309999999999999"/>
    <n v="0.98699999999999999"/>
    <n v="0.998"/>
    <n v="0.89"/>
    <n v="0.998"/>
    <d v="2025-06-17T07:22:19"/>
    <x v="9"/>
  </r>
  <r>
    <x v="506"/>
    <x v="0"/>
    <n v="2625"/>
    <x v="1942"/>
    <x v="578"/>
    <n v="1135"/>
    <n v="1135"/>
    <n v="111"/>
    <n v="1024"/>
    <n v="174"/>
    <n v="961"/>
    <n v="526"/>
    <n v="435"/>
    <n v="0.104"/>
    <n v="0.90400000000000003"/>
    <n v="0.20499999999999999"/>
    <n v="0.65500000000000003"/>
    <n v="0.80300000000000005"/>
    <n v="0.83399999999999996"/>
    <n v="0.81599999999999995"/>
    <n v="0.10299999999999999"/>
    <n v="0.79700000000000004"/>
    <n v="664.12199999999996"/>
    <s v="Scale-up"/>
    <n v="1.5269999999999999"/>
    <n v="0.95299999999999996"/>
    <n v="0.81"/>
    <n v="0.82"/>
    <n v="0.93100000000000005"/>
    <d v="2025-06-16T20:34:06"/>
    <x v="0"/>
  </r>
  <r>
    <x v="515"/>
    <x v="0"/>
    <n v="3396"/>
    <x v="1943"/>
    <x v="589"/>
    <n v="1026"/>
    <n v="1026"/>
    <n v="111"/>
    <n v="915"/>
    <n v="301"/>
    <n v="725"/>
    <n v="570"/>
    <n v="155"/>
    <n v="3.6999999999999998E-2"/>
    <n v="0.27300000000000002"/>
    <n v="9.8000000000000004E-2"/>
    <n v="0.17299999999999999"/>
    <n v="0.21199999999999999"/>
    <n v="0.20899999999999999"/>
    <n v="0.81599999999999995"/>
    <n v="0.11899999999999999"/>
    <n v="0.68400000000000005"/>
    <n v="895.95399999999995"/>
    <s v="Scale-up"/>
    <n v="5.78"/>
    <n v="0.98899999999999999"/>
    <n v="0.98099999999999998"/>
    <n v="0.90800000000000003"/>
    <n v="0.97299999999999998"/>
    <d v="2025-06-16T20:36:26"/>
    <x v="0"/>
  </r>
  <r>
    <x v="523"/>
    <x v="0"/>
    <n v="3273"/>
    <x v="1944"/>
    <x v="602"/>
    <n v="290"/>
    <n v="290"/>
    <n v="43"/>
    <n v="247"/>
    <n v="30"/>
    <n v="260"/>
    <n v="215"/>
    <n v="45"/>
    <n v="0.02"/>
    <n v="0.09"/>
    <n v="1.2E-2"/>
    <n v="0.08"/>
    <n v="9.8000000000000004E-2"/>
    <n v="9.4E-2"/>
    <n v="0.81599999999999995"/>
    <n v="0.182"/>
    <n v="0.89100000000000001"/>
    <n v="562.5"/>
    <s v="Scale-up"/>
    <n v="12.5"/>
    <n v="0.85099999999999998"/>
    <n v="0.96399999999999997"/>
    <n v="0.95799999999999996"/>
    <n v="0.92300000000000004"/>
    <d v="2025-06-16T20:38:43"/>
    <x v="0"/>
  </r>
  <r>
    <x v="996"/>
    <x v="0"/>
    <n v="3080"/>
    <x v="1945"/>
    <x v="1221"/>
    <n v="1512"/>
    <n v="1450"/>
    <n v="454"/>
    <n v="996"/>
    <n v="310"/>
    <n v="1140"/>
    <n v="936"/>
    <n v="204"/>
    <n v="0.16500000000000001"/>
    <n v="0.36099999999999999"/>
    <n v="0.107"/>
    <n v="0.34200000000000003"/>
    <n v="0.41899999999999998"/>
    <n v="0.38600000000000001"/>
    <n v="0.81599999999999995"/>
    <n v="0.314"/>
    <n v="0.79700000000000004"/>
    <n v="596.49099999999999"/>
    <s v="Scale-up"/>
    <n v="2.9239999999999999"/>
    <n v="0.64400000000000002"/>
    <n v="0.84799999999999998"/>
    <n v="0.85"/>
    <n v="0.78900000000000003"/>
    <d v="2025-06-17T00:54:02"/>
    <x v="5"/>
  </r>
  <r>
    <x v="192"/>
    <x v="0"/>
    <n v="2711"/>
    <x v="1946"/>
    <x v="206"/>
    <n v="400"/>
    <n v="400"/>
    <n v="30"/>
    <n v="370"/>
    <n v="47"/>
    <n v="353"/>
    <n v="264"/>
    <n v="89"/>
    <n v="1.6E-2"/>
    <n v="0.155"/>
    <n v="0.02"/>
    <n v="0.123"/>
    <n v="0.151"/>
    <n v="0.14899999999999999"/>
    <n v="0.81499999999999995"/>
    <n v="9.4E-2"/>
    <n v="0.88300000000000001"/>
    <n v="723.577"/>
    <s v="Scale-up"/>
    <n v="8.1300000000000008"/>
    <n v="0.94199999999999995"/>
    <n v="0.94599999999999995"/>
    <n v="0.82199999999999995"/>
    <n v="0.93100000000000005"/>
    <d v="2025-06-16T18:49:22"/>
    <x v="1"/>
  </r>
  <r>
    <x v="507"/>
    <x v="0"/>
    <n v="3526"/>
    <x v="1947"/>
    <x v="579"/>
    <n v="369"/>
    <n v="369"/>
    <n v="31"/>
    <n v="338"/>
    <n v="84"/>
    <n v="285"/>
    <n v="204"/>
    <n v="81"/>
    <n v="8.9999999999999993E-3"/>
    <n v="0.106"/>
    <n v="3.4000000000000002E-2"/>
    <n v="6.6000000000000003E-2"/>
    <n v="8.1000000000000003E-2"/>
    <n v="8.3000000000000004E-2"/>
    <n v="0.81499999999999995"/>
    <n v="7.8E-2"/>
    <n v="0.70399999999999996"/>
    <n v="1227.2729999999999"/>
    <s v="Scale-up"/>
    <n v="15.151999999999999"/>
    <n v="0.88900000000000001"/>
    <n v="0.97199999999999998"/>
    <n v="0.83399999999999996"/>
    <n v="0.95399999999999996"/>
    <d v="2025-06-16T20:34:32"/>
    <x v="0"/>
  </r>
  <r>
    <x v="704"/>
    <x v="0"/>
    <n v="2933"/>
    <x v="1948"/>
    <x v="819"/>
    <n v="126"/>
    <n v="126"/>
    <n v="19"/>
    <n v="107"/>
    <n v="41"/>
    <n v="85"/>
    <n v="79"/>
    <n v="6"/>
    <n v="6.0000000000000001E-3"/>
    <n v="3.3000000000000002E-2"/>
    <n v="1.2E-2"/>
    <n v="2.1999999999999999E-2"/>
    <n v="2.7E-2"/>
    <n v="2.5999999999999999E-2"/>
    <n v="0.81499999999999995"/>
    <n v="0.154"/>
    <n v="0.69199999999999995"/>
    <n v="272.72699999999998"/>
    <s v="Scale-up"/>
    <n v="45.454999999999998"/>
    <n v="0.95299999999999996"/>
    <n v="0.97"/>
    <n v="0.96199999999999997"/>
    <n v="0.97499999999999998"/>
    <d v="2025-06-16T21:25:20"/>
    <x v="0"/>
  </r>
  <r>
    <x v="1101"/>
    <x v="0"/>
    <n v="1449"/>
    <x v="1949"/>
    <x v="1450"/>
    <n v="99"/>
    <n v="99"/>
    <n v="40"/>
    <n v="59"/>
    <n v="8"/>
    <n v="91"/>
    <n v="86"/>
    <n v="5"/>
    <n v="6.3E-2"/>
    <n v="5.6000000000000001E-2"/>
    <n v="1.0999999999999999E-2"/>
    <n v="8.7999999999999995E-2"/>
    <n v="0.108"/>
    <n v="9.6000000000000002E-2"/>
    <n v="0.81499999999999995"/>
    <n v="0.52900000000000003"/>
    <n v="0.90800000000000003"/>
    <n v="56.817999999999998"/>
    <s v="Scale-up"/>
    <n v="11.364000000000001"/>
    <n v="0.95199999999999996"/>
    <d v="1899-12-30T17:13:55"/>
    <n v="0.59899999999999998"/>
    <n v="0.71099999999999997"/>
    <d v="2025-06-17T04:41:39"/>
    <x v="11"/>
  </r>
  <r>
    <x v="3"/>
    <x v="0"/>
    <n v="5668"/>
    <x v="1950"/>
    <x v="1451"/>
    <n v="305"/>
    <n v="305"/>
    <n v="72"/>
    <n v="233"/>
    <n v="18"/>
    <n v="287"/>
    <n v="243"/>
    <n v="44"/>
    <n v="1.2E-2"/>
    <n v="4.4999999999999998E-2"/>
    <n v="3.0000000000000001E-3"/>
    <n v="4.3999999999999997E-2"/>
    <n v="5.3999999999999999E-2"/>
    <n v="5.1999999999999998E-2"/>
    <n v="0.81499999999999995"/>
    <n v="0.21099999999999999"/>
    <n v="0.94699999999999995"/>
    <n v="1000"/>
    <s v="Scale-up"/>
    <n v="22.727"/>
    <n v="0.93200000000000005"/>
    <n v="0.93899999999999995"/>
    <n v="0.92"/>
    <n v="0.93100000000000005"/>
    <d v="2025-06-17T01:17:00"/>
    <x v="2"/>
  </r>
  <r>
    <x v="331"/>
    <x v="0"/>
    <n v="5741"/>
    <x v="1951"/>
    <x v="1452"/>
    <n v="780"/>
    <n v="780"/>
    <n v="198"/>
    <n v="582"/>
    <n v="109"/>
    <n v="671"/>
    <n v="642"/>
    <n v="29"/>
    <n v="0.19800000000000001"/>
    <n v="0.32"/>
    <n v="7.3999999999999996E-2"/>
    <n v="0.36199999999999999"/>
    <n v="0.44400000000000001"/>
    <n v="0.44600000000000001"/>
    <n v="0.81499999999999995"/>
    <n v="0.38200000000000001"/>
    <n v="0.85699999999999998"/>
    <n v="80.11"/>
    <s v="Scale-up"/>
    <n v="2.762"/>
    <n v="0.70299999999999996"/>
    <n v="0.47099999999999997"/>
    <n v="0.85299999999999998"/>
    <n v="0.64200000000000002"/>
    <d v="2025-06-17T03:21:20"/>
    <x v="2"/>
  </r>
  <r>
    <x v="919"/>
    <x v="0"/>
    <n v="2344"/>
    <x v="1952"/>
    <x v="1097"/>
    <n v="1514"/>
    <n v="1514"/>
    <n v="604"/>
    <n v="910"/>
    <n v="177"/>
    <n v="1337"/>
    <n v="1127"/>
    <n v="210"/>
    <n v="0.376"/>
    <n v="0.52700000000000002"/>
    <n v="0.10299999999999999"/>
    <n v="0.65100000000000002"/>
    <n v="0.8"/>
    <n v="0.77700000000000002"/>
    <n v="0.81399999999999995"/>
    <n v="0.41599999999999998"/>
    <n v="0.88600000000000001"/>
    <n v="322.58100000000002"/>
    <s v="Scale-up"/>
    <n v="1.536"/>
    <n v="0.94899999999999995"/>
    <n v="0.97699999999999998"/>
    <n v="0.94599999999999995"/>
    <n v="0.98"/>
    <d v="2025-06-16T22:47:35"/>
    <x v="3"/>
  </r>
  <r>
    <x v="951"/>
    <x v="1"/>
    <n v="0"/>
    <x v="1953"/>
    <x v="1425"/>
    <s v=" "/>
    <s v=" "/>
    <n v="1"/>
    <n v="1"/>
    <n v="1"/>
    <s v="N/A"/>
    <n v="1"/>
    <n v="0"/>
    <s v="NaN"/>
    <s v="NaN"/>
    <s v="NaN"/>
    <s v="NaN"/>
    <n v="0"/>
    <s v="NaN"/>
    <s v="NaN"/>
    <s v="NaN"/>
    <s v="NaN"/>
    <s v="NaN"/>
    <s v="Scale-up"/>
    <s v="NaN"/>
    <s v="NaN"/>
    <s v="NaN"/>
    <s v="NaN"/>
    <s v="NaN"/>
    <d v="2025-06-17T07:06:08"/>
    <x v="9"/>
  </r>
  <r>
    <x v="1102"/>
    <x v="0"/>
    <n v="3161"/>
    <x v="1954"/>
    <x v="1453"/>
    <n v="2787"/>
    <n v="2787"/>
    <n v="1636"/>
    <n v="1151"/>
    <n v="451"/>
    <n v="2336"/>
    <n v="1873"/>
    <n v="463"/>
    <n v="0.57499999999999996"/>
    <n v="0.41"/>
    <n v="0.157"/>
    <n v="0.67400000000000004"/>
    <n v="0.82799999999999996"/>
    <n v="0.83"/>
    <n v="0.81399999999999995"/>
    <n v="0.58399999999999996"/>
    <n v="0.84099999999999997"/>
    <n v="686.94399999999996"/>
    <s v="Scale-up"/>
    <n v="1.484"/>
    <n v="0.98899999999999999"/>
    <n v="0.98099999999999998"/>
    <n v="0.95299999999999996"/>
    <n v="0.98699999999999999"/>
    <d v="2025-06-17T05:39:40"/>
    <x v="10"/>
  </r>
  <r>
    <x v="957"/>
    <x v="1"/>
    <n v="27"/>
    <x v="1955"/>
    <x v="1319"/>
    <s v=" "/>
    <s v=" "/>
    <n v="1"/>
    <n v="4"/>
    <n v="1"/>
    <s v="N/A"/>
    <n v="2"/>
    <n v="1"/>
    <s v="NaN"/>
    <n v="9.0999999999999998E-2"/>
    <s v="NaN"/>
    <s v="NaN"/>
    <n v="0"/>
    <n v="9.0999999999999998E-2"/>
    <s v="NaN"/>
    <s v="NaN"/>
    <s v="NaN"/>
    <s v="NaN"/>
    <s v="Scale-up"/>
    <s v="NaN"/>
    <s v="NaN"/>
    <n v="0.80500000000000005"/>
    <s v="NaN"/>
    <s v="NaN"/>
    <d v="2025-06-17T07:06:28"/>
    <x v="9"/>
  </r>
  <r>
    <x v="1103"/>
    <x v="0"/>
    <n v="2532"/>
    <x v="1956"/>
    <x v="1454"/>
    <n v="427"/>
    <n v="427"/>
    <n v="178"/>
    <n v="249"/>
    <n v="88"/>
    <n v="339"/>
    <n v="261"/>
    <n v="78"/>
    <n v="0.08"/>
    <n v="0.112"/>
    <n v="3.5999999999999997E-2"/>
    <n v="0.127"/>
    <n v="0.156"/>
    <n v="0.157"/>
    <n v="0.81399999999999995"/>
    <n v="0.41699999999999998"/>
    <n v="0.81200000000000006"/>
    <n v="614.173"/>
    <s v="Scale-up"/>
    <n v="7.8739999999999997"/>
    <n v="0.97899999999999998"/>
    <n v="0.99299999999999999"/>
    <n v="0.99"/>
    <n v="0.97699999999999998"/>
    <d v="2025-06-17T06:36:07"/>
    <x v="10"/>
  </r>
  <r>
    <x v="960"/>
    <x v="1"/>
    <n v="0"/>
    <x v="1957"/>
    <x v="1455"/>
    <s v=" "/>
    <s v=" "/>
    <n v="1"/>
    <n v="1"/>
    <n v="1"/>
    <s v="N/A"/>
    <n v="1"/>
    <n v="0"/>
    <s v="NaN"/>
    <s v="NaN"/>
    <s v="NaN"/>
    <s v="NaN"/>
    <n v="0"/>
    <s v="NaN"/>
    <s v="NaN"/>
    <s v="NaN"/>
    <s v="NaN"/>
    <s v="NaN"/>
    <s v="Scale-up"/>
    <s v="NaN"/>
    <s v="NaN"/>
    <s v="NaN"/>
    <s v="NaN"/>
    <s v="NaN"/>
    <d v="2025-06-17T07:06:47"/>
    <x v="9"/>
  </r>
  <r>
    <x v="1104"/>
    <x v="0"/>
    <n v="2038"/>
    <x v="1958"/>
    <x v="1456"/>
    <n v="114"/>
    <n v="114"/>
    <n v="81"/>
    <n v="33"/>
    <n v="10"/>
    <n v="104"/>
    <n v="84"/>
    <n v="20"/>
    <n v="3.5999999999999997E-2"/>
    <n v="1.2E-2"/>
    <n v="5.0000000000000001E-3"/>
    <n v="3.5000000000000003E-2"/>
    <n v="4.2999999999999997E-2"/>
    <n v="4.1000000000000002E-2"/>
    <n v="0.81399999999999995"/>
    <n v="0.75"/>
    <n v="0.89600000000000002"/>
    <n v="571.42899999999997"/>
    <s v="Scale-up"/>
    <n v="28.571000000000002"/>
    <n v="0.92600000000000005"/>
    <d v="1899-12-30T21:14:24"/>
    <n v="0.91800000000000004"/>
    <n v="0.94"/>
    <d v="2025-06-17T05:02:02"/>
    <x v="11"/>
  </r>
  <r>
    <x v="1105"/>
    <x v="1"/>
    <n v="95"/>
    <x v="1959"/>
    <x v="1457"/>
    <s v=" "/>
    <s v=" "/>
    <n v="1"/>
    <n v="22"/>
    <n v="737"/>
    <s v="N/A"/>
    <n v="14"/>
    <n v="-730"/>
    <s v="NaN"/>
    <n v="0.23200000000000001"/>
    <n v="5.633"/>
    <n v="0.16"/>
    <n v="-5.4009999999999998"/>
    <n v="-5.2249999999999996"/>
    <s v="NaN"/>
    <s v="NaN"/>
    <s v="NaN"/>
    <s v="NaN"/>
    <s v="Start-up"/>
    <n v="6.25"/>
    <s v="NaN"/>
    <n v="0.96299999999999997"/>
    <n v="3.4000000000000002E-2"/>
    <n v="0.84399999999999997"/>
    <d v="2025-06-17T07:07:10"/>
    <x v="9"/>
  </r>
  <r>
    <x v="1106"/>
    <x v="0"/>
    <n v="1244"/>
    <x v="1960"/>
    <x v="1458"/>
    <n v="371"/>
    <n v="371"/>
    <n v="61"/>
    <n v="310"/>
    <n v="30"/>
    <n v="341"/>
    <n v="273"/>
    <n v="68"/>
    <n v="7.4999999999999997E-2"/>
    <n v="0.40699999999999997"/>
    <n v="3.5999999999999997E-2"/>
    <n v="0.36299999999999999"/>
    <n v="0.44600000000000001"/>
    <n v="0.438"/>
    <n v="0.81399999999999995"/>
    <n v="0.156"/>
    <n v="0.92500000000000004"/>
    <n v="187.328"/>
    <s v="Scale-up"/>
    <n v="2.7549999999999999"/>
    <n v="0.91200000000000003"/>
    <n v="0.85199999999999998"/>
    <n v="0.85399999999999998"/>
    <n v="0.84"/>
    <d v="2025-06-17T03:10:59"/>
    <x v="2"/>
  </r>
  <r>
    <x v="73"/>
    <x v="1"/>
    <n v="0"/>
    <x v="1961"/>
    <x v="77"/>
    <s v=" "/>
    <s v=" "/>
    <n v="1"/>
    <n v="1"/>
    <n v="1"/>
    <s v="N/A"/>
    <n v="1"/>
    <n v="0"/>
    <s v="NaN"/>
    <s v="NaN"/>
    <s v="NaN"/>
    <s v="NaN"/>
    <n v="0"/>
    <s v="NaN"/>
    <s v="NaN"/>
    <s v="NaN"/>
    <s v="NaN"/>
    <s v="NaN"/>
    <s v="Catch-up"/>
    <s v="NaN"/>
    <s v="NaN"/>
    <s v="NaN"/>
    <s v="NaN"/>
    <s v="NaN"/>
    <d v="2025-06-17T07:07:27"/>
    <x v="9"/>
  </r>
  <r>
    <x v="892"/>
    <x v="0"/>
    <n v="2446"/>
    <x v="1962"/>
    <x v="1060"/>
    <n v="727"/>
    <n v="727"/>
    <n v="634"/>
    <n v="93"/>
    <n v="226"/>
    <n v="501"/>
    <n v="445"/>
    <n v="56"/>
    <n v="0.52400000000000002"/>
    <n v="7.3999999999999996E-2"/>
    <n v="0.13400000000000001"/>
    <n v="0.377"/>
    <n v="0.46400000000000002"/>
    <n v="0.38500000000000001"/>
    <n v="0.81299999999999994"/>
    <n v="0.876"/>
    <n v="0.77600000000000002"/>
    <n v="148.541"/>
    <s v="Scale-up"/>
    <n v="2.653"/>
    <n v="0.91"/>
    <n v="0.88100000000000001"/>
    <n v="0.52500000000000002"/>
    <n v="0.83499999999999996"/>
    <d v="2025-06-16T22:33:33"/>
    <x v="3"/>
  </r>
  <r>
    <x v="958"/>
    <x v="1"/>
    <n v="0"/>
    <x v="1963"/>
    <x v="1400"/>
    <s v=" "/>
    <s v=" "/>
    <n v="1"/>
    <n v="1"/>
    <n v="1"/>
    <s v="N/A"/>
    <n v="1"/>
    <n v="0"/>
    <s v="NaN"/>
    <s v="NaN"/>
    <s v="NaN"/>
    <s v="NaN"/>
    <n v="0"/>
    <s v="NaN"/>
    <s v="NaN"/>
    <s v="NaN"/>
    <s v="NaN"/>
    <s v="NaN"/>
    <s v="Scale-up"/>
    <s v="NaN"/>
    <s v="NaN"/>
    <s v="NaN"/>
    <s v="NaN"/>
    <s v="NaN"/>
    <d v="2025-06-17T07:07:46"/>
    <x v="9"/>
  </r>
  <r>
    <x v="989"/>
    <x v="0"/>
    <n v="4512"/>
    <x v="1964"/>
    <x v="1459"/>
    <n v="3944"/>
    <n v="3944"/>
    <n v="381"/>
    <n v="3563"/>
    <n v="826"/>
    <n v="3118"/>
    <n v="2589"/>
    <n v="529"/>
    <n v="0.11700000000000001"/>
    <n v="1.2070000000000001"/>
    <n v="0.28100000000000003"/>
    <n v="0.84799999999999998"/>
    <n v="1.0429999999999999"/>
    <n v="1.0089999999999999"/>
    <n v="0.81299999999999994"/>
    <n v="8.7999999999999995E-2"/>
    <n v="0.78800000000000003"/>
    <n v="623.82100000000003"/>
    <s v="Scale-up"/>
    <n v="1.179"/>
    <n v="0.83099999999999996"/>
    <n v="0.72499999999999998"/>
    <n v="0.73599999999999999"/>
    <n v="0.70699999999999996"/>
    <d v="2025-06-17T07:15:47"/>
    <x v="9"/>
  </r>
  <r>
    <x v="959"/>
    <x v="1"/>
    <n v="99"/>
    <x v="1965"/>
    <x v="1329"/>
    <s v=" "/>
    <s v=" "/>
    <n v="55"/>
    <n v="271"/>
    <n v="561"/>
    <s v="N/A"/>
    <n v="162"/>
    <n v="-398"/>
    <n v="0.54200000000000004"/>
    <n v="2.7469999999999999"/>
    <n v="6.5309999999999997"/>
    <n v="1.516"/>
    <n v="-3.242"/>
    <n v="-2.1989999999999998"/>
    <n v="-0.46800000000000003"/>
    <n v="0.16500000000000001"/>
    <n v="-0.98599999999999999"/>
    <n v="972.29600000000005"/>
    <s v="Scale-up"/>
    <n v="0.66"/>
    <n v="0.98499999999999999"/>
    <n v="0.98399999999999999"/>
    <n v="0.65800000000000003"/>
    <n v="0.98299999999999998"/>
    <d v="2025-06-17T07:08:29"/>
    <x v="9"/>
  </r>
  <r>
    <x v="124"/>
    <x v="0"/>
    <n v="2919"/>
    <x v="1966"/>
    <x v="1460"/>
    <n v="1838"/>
    <n v="1838"/>
    <n v="355"/>
    <n v="1483"/>
    <n v="252"/>
    <n v="1586"/>
    <n v="1282"/>
    <n v="304"/>
    <n v="0.29799999999999999"/>
    <n v="1.3859999999999999"/>
    <n v="0.25800000000000001"/>
    <n v="1.159"/>
    <n v="1.4259999999999999"/>
    <n v="1.4490000000000001"/>
    <n v="0.81299999999999994"/>
    <n v="0.17699999999999999"/>
    <n v="0.84699999999999998"/>
    <n v="262.29500000000002"/>
    <s v="Scale-up"/>
    <n v="0.86299999999999999"/>
    <n v="0.98199999999999998"/>
    <n v="0.94699999999999995"/>
    <n v="0.97799999999999998"/>
    <n v="0.95899999999999996"/>
    <d v="2025-06-17T01:36:15"/>
    <x v="2"/>
  </r>
  <r>
    <x v="267"/>
    <x v="1"/>
    <n v="0"/>
    <x v="1967"/>
    <x v="295"/>
    <s v=" "/>
    <s v=" "/>
    <n v="1"/>
    <n v="1"/>
    <n v="1"/>
    <s v="N/A"/>
    <n v="1"/>
    <n v="0"/>
    <s v="NaN"/>
    <s v="NaN"/>
    <s v="NaN"/>
    <s v="NaN"/>
    <n v="0"/>
    <s v="NaN"/>
    <s v="NaN"/>
    <s v="NaN"/>
    <s v="NaN"/>
    <s v="NaN"/>
    <s v="Catch-up"/>
    <s v="NaN"/>
    <s v="NaN"/>
    <s v="NaN"/>
    <s v="NaN"/>
    <s v="NaN"/>
    <d v="2025-06-17T07:08:47"/>
    <x v="9"/>
  </r>
  <r>
    <x v="130"/>
    <x v="0"/>
    <n v="930"/>
    <x v="1968"/>
    <x v="140"/>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6T18:36:43"/>
    <x v="1"/>
  </r>
  <r>
    <x v="97"/>
    <x v="1"/>
    <n v="0"/>
    <x v="1969"/>
    <x v="103"/>
    <s v=" "/>
    <s v=" "/>
    <n v="1"/>
    <n v="1"/>
    <n v="1"/>
    <s v="N/A"/>
    <n v="1"/>
    <n v="0"/>
    <s v="NaN"/>
    <s v="NaN"/>
    <s v="NaN"/>
    <s v="NaN"/>
    <n v="0"/>
    <s v="NaN"/>
    <s v="NaN"/>
    <s v="NaN"/>
    <s v="NaN"/>
    <s v="NaN"/>
    <s v="Catch-up"/>
    <s v="NaN"/>
    <s v="NaN"/>
    <s v="NaN"/>
    <s v="NaN"/>
    <s v="NaN"/>
    <d v="2025-06-17T07:09:05"/>
    <x v="9"/>
  </r>
  <r>
    <x v="255"/>
    <x v="0"/>
    <n v="3090"/>
    <x v="1970"/>
    <x v="283"/>
    <n v="75"/>
    <n v="75"/>
    <n v="40"/>
    <n v="35"/>
    <n v="5"/>
    <n v="70"/>
    <n v="55"/>
    <n v="15"/>
    <n v="1.7999999999999999E-2"/>
    <n v="1.6E-2"/>
    <n v="2E-3"/>
    <n v="2.5999999999999999E-2"/>
    <n v="3.2000000000000001E-2"/>
    <n v="3.1E-2"/>
    <n v="0.81200000000000006"/>
    <n v="0.52900000000000003"/>
    <n v="0.94099999999999995"/>
    <n v="576.923"/>
    <s v="Scale-up"/>
    <n v="38.462000000000003"/>
    <n v="0.92500000000000004"/>
    <n v="0.95899999999999996"/>
    <n v="0.83299999999999996"/>
    <n v="0.96799999999999997"/>
    <d v="2025-06-16T19:06:03"/>
    <x v="1"/>
  </r>
  <r>
    <x v="973"/>
    <x v="1"/>
    <n v="1"/>
    <x v="1971"/>
    <x v="1461"/>
    <s v=" "/>
    <s v=" "/>
    <n v="1"/>
    <n v="1"/>
    <n v="1"/>
    <s v="N/A"/>
    <n v="1"/>
    <n v="1"/>
    <s v="NaN"/>
    <s v="NaN"/>
    <s v="NaN"/>
    <s v="NaN"/>
    <n v="0"/>
    <n v="0.5"/>
    <s v="NaN"/>
    <s v="NaN"/>
    <s v="NaN"/>
    <s v="NaN"/>
    <s v="Scale-up"/>
    <s v="NaN"/>
    <s v="NaN"/>
    <s v="NaN"/>
    <s v="NaN"/>
    <s v="NaN"/>
    <d v="2025-06-17T07:09:22"/>
    <x v="9"/>
  </r>
  <r>
    <x v="977"/>
    <x v="1"/>
    <n v="0"/>
    <x v="1972"/>
    <x v="1462"/>
    <s v=" "/>
    <s v=" "/>
    <n v="1"/>
    <n v="1"/>
    <n v="1"/>
    <s v="N/A"/>
    <n v="1"/>
    <n v="0"/>
    <s v="NaN"/>
    <s v="NaN"/>
    <s v="NaN"/>
    <s v="NaN"/>
    <n v="0"/>
    <s v="NaN"/>
    <s v="NaN"/>
    <s v="NaN"/>
    <s v="NaN"/>
    <s v="NaN"/>
    <s v="Scale-up"/>
    <s v="NaN"/>
    <s v="NaN"/>
    <s v="NaN"/>
    <s v="NaN"/>
    <s v="NaN"/>
    <d v="2025-06-17T07:09:44"/>
    <x v="9"/>
  </r>
  <r>
    <x v="969"/>
    <x v="1"/>
    <n v="95"/>
    <x v="1973"/>
    <x v="1463"/>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7T07:10:09"/>
    <x v="9"/>
  </r>
  <r>
    <x v="971"/>
    <x v="1"/>
    <n v="0"/>
    <x v="1974"/>
    <x v="1464"/>
    <s v=" "/>
    <s v=" "/>
    <n v="1"/>
    <n v="1"/>
    <n v="55"/>
    <s v="N/A"/>
    <n v="1"/>
    <n v="-54"/>
    <s v="NaN"/>
    <s v="NaN"/>
    <n v="27.5"/>
    <s v="NaN"/>
    <n v="0"/>
    <n v="-27.5"/>
    <s v="NaN"/>
    <s v="NaN"/>
    <s v="NaN"/>
    <s v="NaN"/>
    <s v="Start-up"/>
    <s v="NaN"/>
    <s v="NaN"/>
    <s v="NaN"/>
    <n v="0.72"/>
    <s v="NaN"/>
    <d v="2025-06-17T07:10:31"/>
    <x v="9"/>
  </r>
  <r>
    <x v="982"/>
    <x v="1"/>
    <n v="0"/>
    <x v="1975"/>
    <x v="1465"/>
    <s v=" "/>
    <s v=" "/>
    <n v="1"/>
    <n v="1"/>
    <n v="1"/>
    <s v="N/A"/>
    <n v="1"/>
    <n v="0"/>
    <s v="NaN"/>
    <s v="NaN"/>
    <s v="NaN"/>
    <s v="NaN"/>
    <n v="0"/>
    <s v="NaN"/>
    <s v="NaN"/>
    <s v="NaN"/>
    <s v="NaN"/>
    <s v="NaN"/>
    <s v="Scale-up"/>
    <s v="NaN"/>
    <s v="NaN"/>
    <s v="NaN"/>
    <s v="NaN"/>
    <s v="NaN"/>
    <d v="2025-06-17T07:10:52"/>
    <x v="9"/>
  </r>
  <r>
    <x v="984"/>
    <x v="0"/>
    <n v="2784"/>
    <x v="1976"/>
    <x v="1466"/>
    <n v="676"/>
    <n v="676"/>
    <n v="305"/>
    <n v="371"/>
    <n v="61"/>
    <n v="615"/>
    <n v="499"/>
    <n v="116"/>
    <n v="0.114"/>
    <n v="0.113"/>
    <n v="1.9E-2"/>
    <n v="0.16900000000000001"/>
    <n v="0.20799999999999999"/>
    <n v="0.20499999999999999"/>
    <n v="0.81200000000000006"/>
    <n v="0.502"/>
    <n v="0.91600000000000004"/>
    <n v="686.39099999999996"/>
    <s v="Scale-up"/>
    <n v="5.9169999999999998"/>
    <n v="0.97099999999999997"/>
    <n v="0.98199999999999998"/>
    <n v="0.94299999999999995"/>
    <n v="0.99299999999999999"/>
    <d v="2025-06-17T07:24:22"/>
    <x v="9"/>
  </r>
  <r>
    <x v="962"/>
    <x v="1"/>
    <n v="0"/>
    <x v="1977"/>
    <x v="1280"/>
    <s v=" "/>
    <s v=" "/>
    <n v="1"/>
    <n v="1"/>
    <n v="1"/>
    <s v="N/A"/>
    <n v="1"/>
    <n v="0"/>
    <s v="NaN"/>
    <s v="NaN"/>
    <s v="NaN"/>
    <s v="NaN"/>
    <n v="0"/>
    <s v="NaN"/>
    <s v="NaN"/>
    <s v="NaN"/>
    <s v="NaN"/>
    <s v="NaN"/>
    <s v="Scale-up"/>
    <s v="NaN"/>
    <s v="NaN"/>
    <s v="NaN"/>
    <s v="NaN"/>
    <s v="NaN"/>
    <d v="2025-06-17T07:11:13"/>
    <x v="9"/>
  </r>
  <r>
    <x v="1107"/>
    <x v="0"/>
    <n v="3663"/>
    <x v="1978"/>
    <x v="1467"/>
    <n v="75"/>
    <n v="75"/>
    <n v="45"/>
    <n v="30"/>
    <n v="8"/>
    <n v="67"/>
    <n v="29"/>
    <n v="38"/>
    <n v="0.01"/>
    <n v="7.0000000000000001E-3"/>
    <n v="1E-3"/>
    <n v="1.2999999999999999E-2"/>
    <n v="1.6E-2"/>
    <n v="1.2E-2"/>
    <n v="0.81200000000000006"/>
    <n v="0.58799999999999997"/>
    <n v="0.94099999999999995"/>
    <n v="2923.0770000000002"/>
    <s v="Scale-up"/>
    <n v="76.923000000000002"/>
    <n v="0.246"/>
    <n v="0.314"/>
    <n v="0.36399999999999999"/>
    <n v="0.47699999999999998"/>
    <d v="2025-06-17T06:55:41"/>
    <x v="4"/>
  </r>
  <r>
    <x v="446"/>
    <x v="1"/>
    <n v="0"/>
    <x v="1979"/>
    <x v="506"/>
    <s v=" "/>
    <s v=" "/>
    <n v="1"/>
    <n v="1"/>
    <n v="1"/>
    <s v="N/A"/>
    <n v="1"/>
    <n v="0"/>
    <s v="NaN"/>
    <s v="NaN"/>
    <s v="NaN"/>
    <s v="NaN"/>
    <n v="0"/>
    <s v="NaN"/>
    <s v="NaN"/>
    <s v="NaN"/>
    <s v="NaN"/>
    <s v="NaN"/>
    <s v="Catch-up"/>
    <s v="NaN"/>
    <s v="NaN"/>
    <s v="NaN"/>
    <s v="NaN"/>
    <s v="NaN"/>
    <d v="2025-06-17T07:11:34"/>
    <x v="9"/>
  </r>
  <r>
    <x v="803"/>
    <x v="0"/>
    <n v="5363"/>
    <x v="1980"/>
    <x v="1468"/>
    <n v="881"/>
    <n v="881"/>
    <n v="582"/>
    <n v="299"/>
    <n v="56"/>
    <n v="825"/>
    <n v="697"/>
    <n v="128"/>
    <n v="0.154"/>
    <n v="7.5999999999999998E-2"/>
    <n v="1.2E-2"/>
    <n v="0.17699999999999999"/>
    <n v="0.218"/>
    <n v="0.20499999999999999"/>
    <n v="0.81200000000000006"/>
    <n v="0.67"/>
    <n v="0.94799999999999995"/>
    <n v="723.16399999999999"/>
    <s v="Scale-up"/>
    <n v="5.65"/>
    <n v="0.92400000000000004"/>
    <n v="0.98099999999999998"/>
    <n v="0.92100000000000004"/>
    <n v="0.94799999999999995"/>
    <d v="2025-06-17T05:52:05"/>
    <x v="10"/>
  </r>
  <r>
    <x v="46"/>
    <x v="1"/>
    <n v="0"/>
    <x v="1981"/>
    <x v="51"/>
    <s v=" "/>
    <s v=" "/>
    <n v="1"/>
    <n v="1"/>
    <n v="1"/>
    <s v="N/A"/>
    <n v="3"/>
    <n v="-2"/>
    <s v="NaN"/>
    <s v="NaN"/>
    <n v="0"/>
    <n v="1.5"/>
    <n v="0"/>
    <s v="NaN"/>
    <s v="NaN"/>
    <s v="NaN"/>
    <s v="NaN"/>
    <s v="NaN"/>
    <s v="Catch-up"/>
    <n v="0.66700000000000004"/>
    <s v="NaN"/>
    <s v="NaN"/>
    <n v="0"/>
    <n v="0.75"/>
    <d v="2025-06-17T07:11:54"/>
    <x v="9"/>
  </r>
  <r>
    <x v="130"/>
    <x v="0"/>
    <n v="930"/>
    <x v="1982"/>
    <x v="1469"/>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7T01:40:22"/>
    <x v="2"/>
  </r>
  <r>
    <x v="980"/>
    <x v="1"/>
    <n v="0"/>
    <x v="1983"/>
    <x v="1470"/>
    <s v=" "/>
    <s v=" "/>
    <n v="1"/>
    <n v="1"/>
    <n v="1"/>
    <s v="N/A"/>
    <n v="1"/>
    <n v="0"/>
    <s v="NaN"/>
    <s v="NaN"/>
    <s v="NaN"/>
    <s v="NaN"/>
    <n v="0"/>
    <s v="NaN"/>
    <s v="NaN"/>
    <s v="NaN"/>
    <s v="NaN"/>
    <s v="NaN"/>
    <s v="Scale-up"/>
    <s v="NaN"/>
    <s v="NaN"/>
    <s v="NaN"/>
    <s v="NaN"/>
    <s v="NaN"/>
    <d v="2025-06-17T07:12:16"/>
    <x v="9"/>
  </r>
  <r>
    <x v="598"/>
    <x v="0"/>
    <n v="4657"/>
    <x v="1984"/>
    <x v="1471"/>
    <n v="92"/>
    <n v="92"/>
    <n v="26"/>
    <n v="66"/>
    <n v="17"/>
    <n v="75"/>
    <n v="69"/>
    <n v="6"/>
    <n v="5.0000000000000001E-3"/>
    <n v="1.6E-2"/>
    <n v="5.0000000000000001E-3"/>
    <n v="1.2999999999999999E-2"/>
    <n v="1.6E-2"/>
    <n v="1.4E-2"/>
    <n v="0.81200000000000006"/>
    <n v="0.23799999999999999"/>
    <n v="0.76200000000000001"/>
    <n v="461.53800000000001"/>
    <s v="Scale-up"/>
    <n v="76.923000000000002"/>
    <n v="0.93"/>
    <n v="0.873"/>
    <n v="0.94499999999999995"/>
    <n v="0.94799999999999995"/>
    <d v="2025-06-17T02:29:41"/>
    <x v="2"/>
  </r>
  <r>
    <x v="974"/>
    <x v="1"/>
    <n v="0"/>
    <x v="1985"/>
    <x v="1340"/>
    <s v=" "/>
    <s v=" "/>
    <n v="1"/>
    <n v="1"/>
    <n v="38"/>
    <s v="N/A"/>
    <n v="1"/>
    <n v="-37"/>
    <s v="NaN"/>
    <s v="NaN"/>
    <s v="NaN"/>
    <s v="NaN"/>
    <n v="0"/>
    <s v="NaN"/>
    <s v="NaN"/>
    <s v="NaN"/>
    <s v="NaN"/>
    <s v="NaN"/>
    <s v="Start-up"/>
    <s v="NaN"/>
    <s v="NaN"/>
    <s v="NaN"/>
    <s v="NaN"/>
    <s v="NaN"/>
    <d v="2025-06-17T07:12:38"/>
    <x v="9"/>
  </r>
  <r>
    <x v="336"/>
    <x v="0"/>
    <n v="6552"/>
    <x v="1986"/>
    <x v="1472"/>
    <n v="2246"/>
    <n v="2246"/>
    <n v="421"/>
    <n v="1825"/>
    <n v="363"/>
    <n v="1883"/>
    <n v="1482"/>
    <n v="401"/>
    <n v="0.08"/>
    <n v="0.318"/>
    <n v="5.7000000000000002E-2"/>
    <n v="0.27700000000000002"/>
    <n v="0.34100000000000003"/>
    <n v="0.32"/>
    <n v="0.81200000000000006"/>
    <n v="0.20100000000000001"/>
    <n v="0.85699999999999998"/>
    <n v="1447.653"/>
    <s v="Scale-up"/>
    <n v="3.61"/>
    <n v="0.78500000000000003"/>
    <n v="0.93400000000000005"/>
    <n v="0.95499999999999996"/>
    <n v="0.88800000000000001"/>
    <d v="2025-06-17T03:38:29"/>
    <x v="2"/>
  </r>
  <r>
    <x v="412"/>
    <x v="1"/>
    <n v="0"/>
    <x v="1987"/>
    <x v="468"/>
    <s v=" "/>
    <s v=" "/>
    <n v="1"/>
    <n v="2"/>
    <n v="1"/>
    <s v="N/A"/>
    <n v="1"/>
    <n v="1"/>
    <s v="NaN"/>
    <n v="1"/>
    <s v="NaN"/>
    <s v="NaN"/>
    <n v="0"/>
    <n v="1"/>
    <s v="NaN"/>
    <s v="NaN"/>
    <s v="NaN"/>
    <s v="NaN"/>
    <s v="Catch-up"/>
    <s v="NaN"/>
    <s v="NaN"/>
    <n v="1"/>
    <s v="NaN"/>
    <s v="NaN"/>
    <d v="2025-06-17T07:12:59"/>
    <x v="9"/>
  </r>
  <r>
    <x v="403"/>
    <x v="0"/>
    <n v="3820"/>
    <x v="1988"/>
    <x v="1473"/>
    <n v="3026"/>
    <n v="3026"/>
    <n v="386"/>
    <n v="2640"/>
    <n v="334"/>
    <n v="2692"/>
    <n v="2172"/>
    <n v="520"/>
    <n v="0.113"/>
    <n v="0.76200000000000001"/>
    <n v="0.104"/>
    <n v="0.626"/>
    <n v="0.77100000000000002"/>
    <n v="0.77100000000000002"/>
    <n v="0.81200000000000006"/>
    <n v="0.129"/>
    <n v="0.88100000000000001"/>
    <n v="830.67100000000005"/>
    <s v="Scale-up"/>
    <n v="1.597"/>
    <n v="0.95099999999999996"/>
    <n v="0.94699999999999995"/>
    <n v="0.95799999999999996"/>
    <n v="0.95699999999999996"/>
    <d v="2025-06-17T03:59:58"/>
    <x v="2"/>
  </r>
  <r>
    <x v="979"/>
    <x v="1"/>
    <n v="96"/>
    <x v="1989"/>
    <x v="1347"/>
    <s v=" "/>
    <s v=" "/>
    <n v="2"/>
    <n v="4"/>
    <n v="1"/>
    <s v="N/A"/>
    <n v="30"/>
    <n v="-25"/>
    <n v="8.3000000000000004E-2"/>
    <n v="0.111"/>
    <s v="NaN"/>
    <s v="NaN"/>
    <n v="0.19400000000000001"/>
    <n v="4.4999999999999998E-2"/>
    <s v="NaN"/>
    <s v="NaN"/>
    <s v="NaN"/>
    <s v="NaN"/>
    <s v="Start-up"/>
    <s v="NaN"/>
    <n v="1"/>
    <n v="0.97499999999999998"/>
    <s v="NaN"/>
    <s v="NaN"/>
    <d v="2025-06-17T07:13:26"/>
    <x v="9"/>
  </r>
  <r>
    <x v="319"/>
    <x v="0"/>
    <n v="3163"/>
    <x v="1990"/>
    <x v="358"/>
    <n v="110"/>
    <n v="110"/>
    <n v="26"/>
    <n v="84"/>
    <n v="10"/>
    <n v="100"/>
    <n v="83"/>
    <n v="17"/>
    <n v="0.01"/>
    <n v="0.03"/>
    <n v="3.0000000000000001E-3"/>
    <n v="0.03"/>
    <n v="3.6999999999999998E-2"/>
    <n v="3.6999999999999998E-2"/>
    <n v="0.81100000000000005"/>
    <n v="0.25"/>
    <n v="0.92500000000000004"/>
    <n v="566.66700000000003"/>
    <s v="Scale-up"/>
    <n v="33.332999999999998"/>
    <n v="0.86899999999999999"/>
    <n v="0.84499999999999997"/>
    <n v="0.68700000000000006"/>
    <n v="0.875"/>
    <d v="2025-06-16T19:21:34"/>
    <x v="1"/>
  </r>
  <r>
    <x v="975"/>
    <x v="1"/>
    <n v="0"/>
    <x v="1991"/>
    <x v="1474"/>
    <s v=" "/>
    <s v=" "/>
    <n v="1"/>
    <n v="1"/>
    <n v="1"/>
    <s v="N/A"/>
    <n v="1"/>
    <n v="0"/>
    <s v="NaN"/>
    <s v="NaN"/>
    <s v="NaN"/>
    <s v="NaN"/>
    <n v="0"/>
    <s v="NaN"/>
    <s v="NaN"/>
    <s v="NaN"/>
    <s v="NaN"/>
    <s v="NaN"/>
    <s v="Scale-up"/>
    <s v="NaN"/>
    <s v="NaN"/>
    <s v="NaN"/>
    <s v="NaN"/>
    <s v="NaN"/>
    <d v="2025-06-17T07:13:52"/>
    <x v="9"/>
  </r>
  <r>
    <x v="1108"/>
    <x v="0"/>
    <n v="2014"/>
    <x v="1992"/>
    <x v="1475"/>
    <n v="447"/>
    <n v="447"/>
    <n v="177"/>
    <n v="270"/>
    <n v="196"/>
    <n v="251"/>
    <n v="251"/>
    <n v="0"/>
    <n v="9.4E-2"/>
    <n v="0.13800000000000001"/>
    <n v="6.8000000000000005E-2"/>
    <n v="0.13300000000000001"/>
    <n v="0.16400000000000001"/>
    <n v="0.123"/>
    <n v="0.81100000000000005"/>
    <n v="0.40500000000000003"/>
    <n v="0.70699999999999996"/>
    <n v="0"/>
    <s v="Start-up"/>
    <n v="7.5190000000000001"/>
    <n v="0.76300000000000001"/>
    <d v="1899-12-30T22:22:05"/>
    <n v="0.82"/>
    <n v="0.79400000000000004"/>
    <d v="2025-06-17T04:46:42"/>
    <x v="11"/>
  </r>
  <r>
    <x v="430"/>
    <x v="1"/>
    <n v="35"/>
    <x v="1993"/>
    <x v="488"/>
    <s v=" "/>
    <s v=" "/>
    <n v="1"/>
    <n v="4"/>
    <n v="1"/>
    <s v="N/A"/>
    <n v="1"/>
    <n v="3"/>
    <s v="NaN"/>
    <n v="6.8000000000000005E-2"/>
    <s v="NaN"/>
    <s v="NaN"/>
    <n v="0"/>
    <n v="6.8000000000000005E-2"/>
    <s v="NaN"/>
    <s v="NaN"/>
    <s v="NaN"/>
    <s v="NaN"/>
    <s v="Plan-up"/>
    <s v="NaN"/>
    <s v="NaN"/>
    <n v="0.89600000000000002"/>
    <s v="NaN"/>
    <s v="NaN"/>
    <d v="2025-06-17T07:14:17"/>
    <x v="9"/>
  </r>
  <r>
    <x v="199"/>
    <x v="0"/>
    <n v="2256"/>
    <x v="1994"/>
    <x v="214"/>
    <n v="3440"/>
    <n v="3440"/>
    <n v="399"/>
    <n v="3041"/>
    <n v="484"/>
    <n v="2956"/>
    <n v="2247"/>
    <n v="709"/>
    <n v="0.19"/>
    <n v="1.4359999999999999"/>
    <n v="0.254"/>
    <n v="1.111"/>
    <n v="1.3720000000000001"/>
    <n v="1.379"/>
    <n v="0.81"/>
    <n v="0.11700000000000001"/>
    <n v="0.84399999999999997"/>
    <n v="638.16399999999999"/>
    <s v="Scale-up"/>
    <n v="0.9"/>
    <n v="0.997"/>
    <n v="0.998"/>
    <n v="0.98699999999999999"/>
    <n v="0.99199999999999999"/>
    <d v="2025-06-16T18:50:59"/>
    <x v="1"/>
  </r>
  <r>
    <x v="794"/>
    <x v="1"/>
    <n v="98"/>
    <x v="1995"/>
    <x v="1185"/>
    <s v=" "/>
    <s v=" "/>
    <n v="3"/>
    <n v="40"/>
    <n v="3"/>
    <s v="N/A"/>
    <n v="459"/>
    <n v="-420"/>
    <n v="5.6000000000000001E-2"/>
    <n v="0.65600000000000003"/>
    <n v="3.7999999999999999E-2"/>
    <n v="4.806"/>
    <n v="0.67400000000000004"/>
    <n v="0.68400000000000005"/>
    <n v="7.1310000000000002"/>
    <n v="7.9000000000000001E-2"/>
    <n v="0.94699999999999995"/>
    <n v="0"/>
    <s v="Plan-up"/>
    <n v="0.20799999999999999"/>
    <n v="0.75"/>
    <n v="0.97599999999999998"/>
    <n v="0.93899999999999995"/>
    <n v="0.04"/>
    <d v="2025-06-17T07:14:56"/>
    <x v="9"/>
  </r>
  <r>
    <x v="305"/>
    <x v="0"/>
    <n v="1208"/>
    <x v="1996"/>
    <x v="416"/>
    <n v="580"/>
    <n v="580"/>
    <n v="34"/>
    <n v="546"/>
    <n v="66"/>
    <n v="514"/>
    <n v="364"/>
    <n v="150"/>
    <n v="3.6999999999999998E-2"/>
    <n v="0.64700000000000002"/>
    <n v="9.6000000000000002E-2"/>
    <n v="0.47599999999999998"/>
    <n v="0.58799999999999997"/>
    <n v="0.60199999999999998"/>
    <n v="0.81"/>
    <n v="5.3999999999999999E-2"/>
    <n v="0.86"/>
    <n v="315.12599999999998"/>
    <s v="Scale-up"/>
    <n v="2.101"/>
    <n v="0.89500000000000002"/>
    <n v="0.94"/>
    <n v="0.93500000000000005"/>
    <n v="0.92100000000000004"/>
    <d v="2025-06-16T19:35:45"/>
    <x v="1"/>
  </r>
  <r>
    <x v="991"/>
    <x v="1"/>
    <n v="0"/>
    <x v="1997"/>
    <x v="1476"/>
    <s v=" "/>
    <s v=" "/>
    <n v="1"/>
    <n v="1"/>
    <n v="1"/>
    <s v="N/A"/>
    <n v="1"/>
    <n v="0"/>
    <s v="NaN"/>
    <s v="NaN"/>
    <n v="0"/>
    <s v="NaN"/>
    <n v="0"/>
    <s v="NaN"/>
    <s v="NaN"/>
    <s v="NaN"/>
    <s v="NaN"/>
    <s v="NaN"/>
    <s v="Scale-up"/>
    <s v="NaN"/>
    <s v="NaN"/>
    <s v="NaN"/>
    <n v="0"/>
    <s v="NaN"/>
    <d v="2025-06-17T07:15:19"/>
    <x v="9"/>
  </r>
  <r>
    <x v="823"/>
    <x v="0"/>
    <n v="1568"/>
    <x v="1998"/>
    <x v="970"/>
    <n v="342"/>
    <n v="342"/>
    <n v="267"/>
    <n v="75"/>
    <n v="62"/>
    <n v="280"/>
    <n v="214"/>
    <n v="66"/>
    <n v="0.20799999999999999"/>
    <n v="0.05"/>
    <n v="5.2999999999999999E-2"/>
    <n v="0.16600000000000001"/>
    <n v="0.20499999999999999"/>
    <n v="0.20499999999999999"/>
    <n v="0.81"/>
    <n v="0.80600000000000005"/>
    <n v="0.79500000000000004"/>
    <n v="397.59"/>
    <s v="Scale-up"/>
    <n v="6.024"/>
    <n v="0.97"/>
    <n v="0.98"/>
    <n v="0.94"/>
    <n v="0.97399999999999998"/>
    <d v="2025-06-16T22:08:02"/>
    <x v="3"/>
  </r>
  <r>
    <x v="989"/>
    <x v="1"/>
    <n v="0"/>
    <x v="1999"/>
    <x v="1459"/>
    <s v=" "/>
    <s v=" "/>
    <n v="1"/>
    <n v="1"/>
    <n v="1"/>
    <s v="N/A"/>
    <n v="1"/>
    <n v="0"/>
    <s v="NaN"/>
    <s v="NaN"/>
    <s v="NaN"/>
    <s v="NaN"/>
    <n v="0"/>
    <s v="NaN"/>
    <s v="NaN"/>
    <s v="NaN"/>
    <s v="NaN"/>
    <s v="NaN"/>
    <s v="Scale-up"/>
    <s v="NaN"/>
    <s v="NaN"/>
    <s v="NaN"/>
    <s v="NaN"/>
    <s v="NaN"/>
    <d v="2025-06-17T07:15:47"/>
    <x v="9"/>
  </r>
  <r>
    <x v="97"/>
    <x v="0"/>
    <n v="1089"/>
    <x v="2000"/>
    <x v="1197"/>
    <n v="30"/>
    <n v="30"/>
    <n v="3"/>
    <n v="27"/>
    <n v="7"/>
    <n v="23"/>
    <n v="17"/>
    <n v="6"/>
    <n v="3.0000000000000001E-3"/>
    <n v="2.5000000000000001E-2"/>
    <n v="7.0000000000000001E-3"/>
    <n v="1.7000000000000001E-2"/>
    <n v="2.1000000000000001E-2"/>
    <n v="0.02"/>
    <n v="0.81"/>
    <n v="0.107"/>
    <n v="0.75"/>
    <n v="352.94099999999997"/>
    <s v="Scale-up"/>
    <n v="58.823999999999998"/>
    <n v="0.93100000000000005"/>
    <n v="0.95499999999999996"/>
    <n v="0.63500000000000001"/>
    <n v="0.85399999999999998"/>
    <d v="2025-06-16T23:16:18"/>
    <x v="8"/>
  </r>
  <r>
    <x v="903"/>
    <x v="1"/>
    <n v="0"/>
    <x v="2001"/>
    <x v="1477"/>
    <s v=" "/>
    <s v=" "/>
    <n v="1"/>
    <n v="1"/>
    <n v="1"/>
    <s v="N/A"/>
    <n v="1"/>
    <n v="0"/>
    <s v="NaN"/>
    <s v="NaN"/>
    <s v="NaN"/>
    <s v="NaN"/>
    <n v="0"/>
    <s v="NaN"/>
    <s v="NaN"/>
    <s v="NaN"/>
    <s v="NaN"/>
    <s v="NaN"/>
    <s v="Scale-up"/>
    <s v="NaN"/>
    <s v="NaN"/>
    <s v="NaN"/>
    <s v="NaN"/>
    <s v="NaN"/>
    <d v="2025-06-17T07:16:08"/>
    <x v="9"/>
  </r>
  <r>
    <x v="822"/>
    <x v="1"/>
    <n v="97"/>
    <x v="2002"/>
    <x v="971"/>
    <s v=" "/>
    <s v=" "/>
    <n v="1"/>
    <n v="3"/>
    <n v="1"/>
    <s v="N/A"/>
    <n v="1"/>
    <n v="0"/>
    <s v="NaN"/>
    <n v="1.7999999999999999E-2"/>
    <s v="NaN"/>
    <s v="NaN"/>
    <n v="0"/>
    <n v="1.2E-2"/>
    <s v="NaN"/>
    <s v="NaN"/>
    <s v="NaN"/>
    <s v="NaN"/>
    <s v="Scale-up"/>
    <s v="NaN"/>
    <s v="NaN"/>
    <n v="0.90200000000000002"/>
    <s v="NaN"/>
    <s v="NaN"/>
    <d v="2025-06-17T07:16:28"/>
    <x v="9"/>
  </r>
  <r>
    <x v="967"/>
    <x v="1"/>
    <n v="0"/>
    <x v="2003"/>
    <x v="1478"/>
    <s v=" "/>
    <s v=" "/>
    <n v="1"/>
    <n v="1"/>
    <n v="1"/>
    <s v="N/A"/>
    <n v="1"/>
    <n v="0"/>
    <s v="NaN"/>
    <s v="NaN"/>
    <s v="NaN"/>
    <s v="NaN"/>
    <n v="0"/>
    <s v="NaN"/>
    <s v="NaN"/>
    <s v="NaN"/>
    <s v="NaN"/>
    <s v="NaN"/>
    <s v="Scale-up"/>
    <s v="NaN"/>
    <s v="NaN"/>
    <s v="NaN"/>
    <s v="NaN"/>
    <s v="NaN"/>
    <d v="2025-06-17T07:16:49"/>
    <x v="9"/>
  </r>
  <r>
    <x v="1109"/>
    <x v="0"/>
    <n v="315"/>
    <x v="2004"/>
    <x v="1479"/>
    <n v="191"/>
    <n v="191"/>
    <n v="185"/>
    <n v="6"/>
    <n v="0"/>
    <n v="191"/>
    <n v="149"/>
    <n v="42"/>
    <n v="0.63900000000000001"/>
    <n v="0.02"/>
    <n v="0"/>
    <n v="0.53400000000000003"/>
    <n v="0.65900000000000003"/>
    <n v="0.66"/>
    <n v="0.81"/>
    <n v="0.97"/>
    <n v="1"/>
    <n v="78.652000000000001"/>
    <s v="Scale-up"/>
    <n v="1.873"/>
    <n v="0.98799999999999999"/>
    <n v="0.88100000000000001"/>
    <n v="0"/>
    <n v="0.99299999999999999"/>
    <d v="2025-06-17T06:30:13"/>
    <x v="10"/>
  </r>
  <r>
    <x v="965"/>
    <x v="1"/>
    <n v="0"/>
    <x v="2005"/>
    <x v="1432"/>
    <s v=" "/>
    <s v=" "/>
    <n v="1"/>
    <n v="1"/>
    <n v="1"/>
    <s v="N/A"/>
    <n v="1"/>
    <n v="0"/>
    <s v="NaN"/>
    <s v="NaN"/>
    <s v="NaN"/>
    <s v="NaN"/>
    <n v="0"/>
    <s v="NaN"/>
    <s v="NaN"/>
    <s v="NaN"/>
    <s v="NaN"/>
    <s v="NaN"/>
    <s v="Scale-up"/>
    <s v="NaN"/>
    <s v="NaN"/>
    <s v="NaN"/>
    <s v="NaN"/>
    <s v="NaN"/>
    <d v="2025-06-17T07:17:07"/>
    <x v="9"/>
  </r>
  <r>
    <x v="234"/>
    <x v="0"/>
    <n v="5772"/>
    <x v="2006"/>
    <x v="1480"/>
    <n v="6561"/>
    <n v="6561"/>
    <n v="619"/>
    <n v="5942"/>
    <n v="1628"/>
    <n v="4933"/>
    <n v="3333"/>
    <n v="1600"/>
    <n v="0.155"/>
    <n v="1.621"/>
    <n v="0.52800000000000002"/>
    <n v="1.0109999999999999"/>
    <n v="1.248"/>
    <n v="1.296"/>
    <n v="0.81"/>
    <n v="8.6999999999999994E-2"/>
    <n v="0.70299999999999996"/>
    <n v="1582.5909999999999"/>
    <s v="Scale-up"/>
    <n v="0.98899999999999999"/>
    <n v="0.85799999999999998"/>
    <n v="0.89500000000000002"/>
    <n v="0.93200000000000005"/>
    <n v="0.9"/>
    <d v="2025-06-17T02:44:24"/>
    <x v="2"/>
  </r>
  <r>
    <x v="867"/>
    <x v="1"/>
    <n v="66"/>
    <x v="2007"/>
    <x v="1028"/>
    <s v=" "/>
    <s v=" "/>
    <n v="1"/>
    <n v="2"/>
    <n v="1"/>
    <s v="N/A"/>
    <n v="24"/>
    <n v="-23"/>
    <s v="NaN"/>
    <n v="1.6E-2"/>
    <s v="NaN"/>
    <n v="0.82699999999999996"/>
    <n v="0"/>
    <n v="1.6E-2"/>
    <s v="NaN"/>
    <s v="NaN"/>
    <s v="NaN"/>
    <s v="NaN"/>
    <s v="Start-up"/>
    <n v="1.2090000000000001"/>
    <s v="NaN"/>
    <n v="1"/>
    <s v="NaN"/>
    <n v="0.21299999999999999"/>
    <d v="2025-06-17T07:17:30"/>
    <x v="9"/>
  </r>
  <r>
    <x v="227"/>
    <x v="0"/>
    <n v="1399"/>
    <x v="2008"/>
    <x v="249"/>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6T18:58:31"/>
    <x v="1"/>
  </r>
  <r>
    <x v="981"/>
    <x v="1"/>
    <n v="0"/>
    <x v="2009"/>
    <x v="1481"/>
    <s v=" "/>
    <s v=" "/>
    <n v="1"/>
    <n v="1"/>
    <n v="1"/>
    <s v="N/A"/>
    <n v="1"/>
    <n v="0"/>
    <s v="NaN"/>
    <s v="NaN"/>
    <s v="NaN"/>
    <s v="NaN"/>
    <n v="0"/>
    <s v="NaN"/>
    <s v="NaN"/>
    <s v="NaN"/>
    <s v="NaN"/>
    <s v="NaN"/>
    <s v="Scale-up"/>
    <s v="NaN"/>
    <s v="NaN"/>
    <s v="NaN"/>
    <s v="NaN"/>
    <s v="NaN"/>
    <d v="2025-06-17T07:17:51"/>
    <x v="9"/>
  </r>
  <r>
    <x v="972"/>
    <x v="0"/>
    <n v="1155"/>
    <x v="2010"/>
    <x v="1176"/>
    <n v="792"/>
    <n v="792"/>
    <n v="192"/>
    <n v="600"/>
    <n v="91"/>
    <n v="701"/>
    <n v="551"/>
    <n v="150"/>
    <n v="0.157"/>
    <n v="0.55600000000000005"/>
    <n v="0.09"/>
    <n v="0.504"/>
    <n v="0.623"/>
    <n v="0.61799999999999999"/>
    <n v="0.80900000000000005"/>
    <n v="0.22"/>
    <n v="0.874"/>
    <n v="297.61900000000003"/>
    <s v="Scale-up"/>
    <n v="1.984"/>
    <n v="0.98399999999999999"/>
    <n v="0.98799999999999999"/>
    <n v="0.98699999999999999"/>
    <n v="0.97399999999999998"/>
    <d v="2025-06-16T23:10:46"/>
    <x v="8"/>
  </r>
  <r>
    <x v="961"/>
    <x v="1"/>
    <n v="0"/>
    <x v="2011"/>
    <x v="1482"/>
    <s v=" "/>
    <s v=" "/>
    <n v="1"/>
    <n v="1"/>
    <n v="13"/>
    <s v="N/A"/>
    <n v="4"/>
    <n v="-16"/>
    <s v="NaN"/>
    <s v="NaN"/>
    <n v="6.5"/>
    <n v="2"/>
    <n v="0"/>
    <n v="-6.5"/>
    <s v="NaN"/>
    <s v="NaN"/>
    <s v="NaN"/>
    <s v="NaN"/>
    <s v="Scale-up"/>
    <n v="0.5"/>
    <s v="NaN"/>
    <s v="NaN"/>
    <n v="0.214"/>
    <n v="0.6"/>
    <d v="2025-06-17T07:18:11"/>
    <x v="9"/>
  </r>
  <r>
    <x v="1110"/>
    <x v="0"/>
    <n v="4026"/>
    <x v="2012"/>
    <x v="1483"/>
    <n v="1641"/>
    <n v="1641"/>
    <n v="0"/>
    <n v="1641"/>
    <n v="0"/>
    <n v="1641"/>
    <n v="1640"/>
    <n v="1"/>
    <n v="0"/>
    <n v="0.55400000000000005"/>
    <n v="0"/>
    <n v="0.44800000000000001"/>
    <n v="0.55400000000000005"/>
    <n v="0.55400000000000005"/>
    <n v="0.80900000000000005"/>
    <n v="0"/>
    <n v="1"/>
    <n v="2.2320000000000002"/>
    <s v="Start-up"/>
    <n v="2.2320000000000002"/>
    <n v="0"/>
    <n v="0.88900000000000001"/>
    <n v="0"/>
    <n v="0.91400000000000003"/>
    <d v="2025-06-17T07:05:28"/>
    <x v="19"/>
  </r>
  <r>
    <x v="952"/>
    <x v="1"/>
    <n v="95"/>
    <x v="2013"/>
    <x v="1315"/>
    <s v=" "/>
    <s v=" "/>
    <n v="1"/>
    <n v="1"/>
    <n v="29"/>
    <s v="N/A"/>
    <n v="4"/>
    <n v="-32"/>
    <s v="NaN"/>
    <s v="NaN"/>
    <n v="0.54500000000000004"/>
    <n v="3.5999999999999997E-2"/>
    <n v="0"/>
    <n v="-0.54500000000000004"/>
    <s v="NaN"/>
    <s v="NaN"/>
    <s v="NaN"/>
    <s v="NaN"/>
    <s v="Scale-up"/>
    <n v="27.777999999999999"/>
    <s v="NaN"/>
    <s v="NaN"/>
    <n v="0.28899999999999998"/>
    <n v="0.628"/>
    <d v="2025-06-17T07:18:35"/>
    <x v="9"/>
  </r>
  <r>
    <x v="227"/>
    <x v="0"/>
    <n v="1399"/>
    <x v="2014"/>
    <x v="1484"/>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7T02:12:32"/>
    <x v="2"/>
  </r>
  <r>
    <x v="51"/>
    <x v="1"/>
    <n v="95"/>
    <x v="2015"/>
    <x v="55"/>
    <s v=" "/>
    <s v=" "/>
    <n v="1"/>
    <n v="5"/>
    <n v="6"/>
    <s v="N/A"/>
    <n v="1"/>
    <n v="-2"/>
    <s v="NaN"/>
    <n v="3.7999999999999999E-2"/>
    <n v="0.05"/>
    <s v="NaN"/>
    <n v="-1.2E-2"/>
    <n v="4.0000000000000001E-3"/>
    <s v="NaN"/>
    <s v="NaN"/>
    <s v="NaN"/>
    <s v="NaN"/>
    <s v="Plan-up"/>
    <s v="NaN"/>
    <s v="NaN"/>
    <n v="0.92300000000000004"/>
    <n v="0.85"/>
    <s v="NaN"/>
    <d v="2025-06-17T07:18:54"/>
    <x v="9"/>
  </r>
  <r>
    <x v="223"/>
    <x v="0"/>
    <n v="3208"/>
    <x v="2016"/>
    <x v="1485"/>
    <n v="467"/>
    <n v="467"/>
    <n v="45"/>
    <n v="422"/>
    <n v="33"/>
    <n v="434"/>
    <n v="390"/>
    <n v="44"/>
    <n v="1.7000000000000001E-2"/>
    <n v="0.182"/>
    <n v="1.0999999999999999E-2"/>
    <n v="0.152"/>
    <n v="0.188"/>
    <n v="0.182"/>
    <n v="0.80900000000000005"/>
    <n v="8.5000000000000006E-2"/>
    <n v="0.94499999999999995"/>
    <n v="289.47399999999999"/>
    <s v="Scale-up"/>
    <n v="6.5789999999999997"/>
    <n v="0.93799999999999994"/>
    <n v="0.93400000000000005"/>
    <n v="0.91700000000000004"/>
    <n v="0.92500000000000004"/>
    <d v="2025-06-17T03:54:42"/>
    <x v="2"/>
  </r>
  <r>
    <x v="953"/>
    <x v="1"/>
    <n v="12"/>
    <x v="2017"/>
    <x v="1353"/>
    <s v=" "/>
    <s v=" "/>
    <n v="1"/>
    <n v="1"/>
    <n v="205"/>
    <s v="N/A"/>
    <n v="1"/>
    <n v="-206"/>
    <s v="NaN"/>
    <s v="NaN"/>
    <n v="19.295000000000002"/>
    <s v="NaN"/>
    <n v="0"/>
    <n v="-16.899000000000001"/>
    <s v="NaN"/>
    <s v="NaN"/>
    <s v="NaN"/>
    <s v="NaN"/>
    <s v="Start-up"/>
    <s v="NaN"/>
    <s v="NaN"/>
    <s v="NaN"/>
    <n v="9.9000000000000005E-2"/>
    <s v="NaN"/>
    <d v="2025-06-17T07:19:14"/>
    <x v="9"/>
  </r>
  <r>
    <x v="598"/>
    <x v="0"/>
    <n v="1737"/>
    <x v="2018"/>
    <x v="689"/>
    <n v="55"/>
    <n v="55"/>
    <n v="10"/>
    <n v="45"/>
    <n v="8"/>
    <n v="47"/>
    <n v="36"/>
    <n v="11"/>
    <n v="5.0000000000000001E-3"/>
    <n v="2.5999999999999999E-2"/>
    <n v="5.0000000000000001E-3"/>
    <n v="2.1000000000000001E-2"/>
    <n v="2.5999999999999999E-2"/>
    <n v="2.5999999999999999E-2"/>
    <n v="0.80800000000000005"/>
    <n v="0.161"/>
    <n v="0.83899999999999997"/>
    <n v="523.80999999999995"/>
    <s v="Scale-up"/>
    <n v="47.619"/>
    <n v="0.874"/>
    <n v="0.85699999999999998"/>
    <n v="0.94399999999999995"/>
    <n v="0.82699999999999996"/>
    <d v="2025-06-16T20:57:50"/>
    <x v="0"/>
  </r>
  <r>
    <x v="160"/>
    <x v="1"/>
    <n v="88"/>
    <x v="2019"/>
    <x v="172"/>
    <s v=" "/>
    <s v=" "/>
    <n v="1"/>
    <n v="5"/>
    <n v="1"/>
    <s v="N/A"/>
    <n v="1"/>
    <n v="4"/>
    <s v="NaN"/>
    <n v="4.2000000000000003E-2"/>
    <s v="NaN"/>
    <s v="NaN"/>
    <n v="0"/>
    <n v="4.2000000000000003E-2"/>
    <s v="NaN"/>
    <s v="NaN"/>
    <s v="NaN"/>
    <s v="NaN"/>
    <s v="Catch-up"/>
    <s v="NaN"/>
    <s v="NaN"/>
    <n v="0.94399999999999995"/>
    <s v="NaN"/>
    <s v="NaN"/>
    <d v="2025-06-17T07:19:33"/>
    <x v="9"/>
  </r>
  <r>
    <x v="886"/>
    <x v="0"/>
    <n v="5022"/>
    <x v="2020"/>
    <x v="1486"/>
    <n v="5342"/>
    <n v="5342"/>
    <n v="1786"/>
    <n v="3556"/>
    <n v="1374"/>
    <n v="3968"/>
    <n v="3966"/>
    <n v="2"/>
    <n v="0.88100000000000001"/>
    <n v="1.6719999999999999"/>
    <n v="0.26300000000000001"/>
    <n v="1.85"/>
    <n v="2.29"/>
    <n v="1.137"/>
    <n v="0.80800000000000005"/>
    <n v="0.34499999999999997"/>
    <n v="0.89700000000000002"/>
    <n v="1.081"/>
    <s v="Start-up"/>
    <n v="0.54100000000000004"/>
    <n v="0.93600000000000005"/>
    <n v="0.95499999999999996"/>
    <n v="0.9"/>
    <n v="0.94799999999999995"/>
    <d v="2025-06-17T06:19:11"/>
    <x v="10"/>
  </r>
  <r>
    <x v="970"/>
    <x v="1"/>
    <n v="91"/>
    <x v="2021"/>
    <x v="1487"/>
    <s v=" "/>
    <s v=" "/>
    <n v="19"/>
    <n v="3"/>
    <n v="2"/>
    <s v="N/A"/>
    <n v="15"/>
    <n v="4"/>
    <n v="0.182"/>
    <n v="3.5999999999999997E-2"/>
    <n v="1"/>
    <n v="0.13300000000000001"/>
    <n v="-0.78200000000000003"/>
    <n v="0.191"/>
    <n v="-0.17"/>
    <n v="0.83499999999999996"/>
    <n v="-3.5870000000000002"/>
    <n v="1045.1130000000001"/>
    <s v="Scale-up"/>
    <n v="7.5190000000000001"/>
    <n v="0.93400000000000005"/>
    <n v="0.95"/>
    <n v="1"/>
    <n v="0.93100000000000005"/>
    <d v="2025-06-17T07:19:59"/>
    <x v="9"/>
  </r>
  <r>
    <x v="1111"/>
    <x v="0"/>
    <n v="3990"/>
    <x v="2022"/>
    <x v="1488"/>
    <n v="3602"/>
    <n v="3602"/>
    <n v="1691"/>
    <n v="1911"/>
    <n v="813"/>
    <n v="2789"/>
    <n v="1978"/>
    <n v="811"/>
    <n v="0.83499999999999996"/>
    <n v="0.86799999999999999"/>
    <n v="0.42299999999999999"/>
    <n v="1.034"/>
    <n v="1.28"/>
    <n v="1.2969999999999999"/>
    <n v="0.80800000000000005"/>
    <n v="0.49"/>
    <n v="0.752"/>
    <n v="784.33299999999997"/>
    <s v="Scale-up"/>
    <n v="0.96699999999999997"/>
    <n v="0.91700000000000004"/>
    <n v="0.97199999999999998"/>
    <n v="0.93100000000000005"/>
    <n v="0.96899999999999997"/>
    <d v="2025-06-17T06:36:29"/>
    <x v="10"/>
  </r>
  <r>
    <x v="988"/>
    <x v="1"/>
    <n v="97"/>
    <x v="2023"/>
    <x v="1489"/>
    <s v=" "/>
    <s v=" "/>
    <n v="16"/>
    <n v="13"/>
    <n v="1"/>
    <s v="N/A"/>
    <n v="16"/>
    <n v="12"/>
    <n v="0.16200000000000001"/>
    <n v="0.11"/>
    <s v="NaN"/>
    <n v="0.17799999999999999"/>
    <n v="0.27200000000000002"/>
    <n v="0.27200000000000002"/>
    <s v="NaN"/>
    <s v="NaN"/>
    <s v="NaN"/>
    <s v="NaN"/>
    <s v="Scale-up"/>
    <n v="5.6180000000000003"/>
    <n v="0.91500000000000004"/>
    <n v="0.98"/>
    <s v="NaN"/>
    <n v="0.89800000000000002"/>
    <d v="2025-06-17T07:20:20"/>
    <x v="9"/>
  </r>
  <r>
    <x v="177"/>
    <x v="0"/>
    <n v="1767"/>
    <x v="2024"/>
    <x v="190"/>
    <n v="886"/>
    <n v="886"/>
    <n v="221"/>
    <n v="665"/>
    <n v="96"/>
    <n v="790"/>
    <n v="628"/>
    <n v="162"/>
    <n v="0.17199999999999999"/>
    <n v="0.435"/>
    <n v="8.3000000000000004E-2"/>
    <n v="0.42299999999999999"/>
    <n v="0.52400000000000002"/>
    <n v="0.51500000000000001"/>
    <n v="0.80700000000000005"/>
    <n v="0.28299999999999997"/>
    <n v="0.86299999999999999"/>
    <n v="382.97899999999998"/>
    <s v="Scale-up"/>
    <n v="2.3639999999999999"/>
    <n v="0.75"/>
    <n v="0.91100000000000003"/>
    <n v="0.89600000000000002"/>
    <n v="0.876"/>
    <d v="2025-06-16T18:46:36"/>
    <x v="1"/>
  </r>
  <r>
    <x v="986"/>
    <x v="1"/>
    <n v="98"/>
    <x v="2025"/>
    <x v="1378"/>
    <s v=" "/>
    <s v=" "/>
    <n v="31"/>
    <n v="22"/>
    <n v="9"/>
    <s v="N/A"/>
    <n v="42"/>
    <n v="3"/>
    <n v="0.309"/>
    <n v="0.22"/>
    <n v="9.8000000000000004E-2"/>
    <n v="0.39900000000000002"/>
    <s v="0.43100000000000005"/>
    <n v="0.434"/>
    <n v="0.92600000000000005"/>
    <n v="0.58399999999999996"/>
    <n v="0.81499999999999995"/>
    <n v="278.19499999999999"/>
    <s v="Scale-up"/>
    <n v="2.5059999999999998"/>
    <n v="0.97199999999999998"/>
    <n v="0.98499999999999999"/>
    <n v="0.95499999999999996"/>
    <n v="0.95899999999999996"/>
    <d v="2025-06-17T07:20:47"/>
    <x v="9"/>
  </r>
  <r>
    <x v="1112"/>
    <x v="0"/>
    <n v="1431"/>
    <x v="2026"/>
    <x v="1490"/>
    <n v="181"/>
    <n v="181"/>
    <n v="35"/>
    <n v="146"/>
    <n v="32"/>
    <n v="149"/>
    <n v="107"/>
    <n v="42"/>
    <n v="4.4999999999999998E-2"/>
    <n v="0.13"/>
    <n v="0.03"/>
    <n v="0.11700000000000001"/>
    <n v="0.14499999999999999"/>
    <n v="0.14199999999999999"/>
    <n v="0.80700000000000005"/>
    <n v="0.25700000000000001"/>
    <n v="0.82899999999999996"/>
    <n v="358.97399999999999"/>
    <s v="Scale-up"/>
    <n v="8.5470000000000006"/>
    <n v="0.93500000000000005"/>
    <n v="0.90900000000000003"/>
    <n v="0.91700000000000004"/>
    <n v="0.95099999999999996"/>
    <d v="2025-06-17T06:56:55"/>
    <x v="4"/>
  </r>
  <r>
    <x v="972"/>
    <x v="1"/>
    <n v="99"/>
    <x v="2027"/>
    <x v="1491"/>
    <s v=" "/>
    <s v=" "/>
    <n v="24"/>
    <n v="26"/>
    <n v="8"/>
    <s v="N/A"/>
    <n v="29"/>
    <n v="14"/>
    <n v="0.22700000000000001"/>
    <n v="0.249"/>
    <n v="0.08"/>
    <n v="0.29299999999999998"/>
    <s v="0.39599999999999996"/>
    <n v="0.39800000000000002"/>
    <n v="0.74"/>
    <n v="0.47699999999999998"/>
    <n v="0.83199999999999996"/>
    <n v="1279.8630000000001"/>
    <s v="Scale-up"/>
    <n v="3.4129999999999998"/>
    <n v="0.96199999999999997"/>
    <n v="0.96799999999999997"/>
    <n v="0.92"/>
    <n v="0.97399999999999998"/>
    <d v="2025-06-17T07:21:18"/>
    <x v="9"/>
  </r>
  <r>
    <x v="1113"/>
    <x v="0"/>
    <n v="464"/>
    <x v="2028"/>
    <x v="1492"/>
    <n v="1965"/>
    <n v="1965"/>
    <n v="442"/>
    <n v="1523"/>
    <n v="133"/>
    <n v="1832"/>
    <n v="1456"/>
    <n v="376"/>
    <n v="0.876"/>
    <n v="2.9359999999999999"/>
    <n v="0.23899999999999999"/>
    <n v="2.8839999999999999"/>
    <n v="3.573"/>
    <n v="3.3820000000000001"/>
    <n v="0.80700000000000005"/>
    <n v="0.23"/>
    <n v="0.93700000000000006"/>
    <n v="130.374"/>
    <s v="Scale-up"/>
    <n v="0.34699999999999998"/>
    <n v="0.72599999999999998"/>
    <n v="0.97299999999999998"/>
    <n v="0.86099999999999999"/>
    <n v="0.95799999999999996"/>
    <d v="2025-06-17T03:11:36"/>
    <x v="2"/>
  </r>
  <r>
    <x v="703"/>
    <x v="1"/>
    <n v="84"/>
    <x v="2029"/>
    <x v="818"/>
    <s v=" "/>
    <s v=" "/>
    <n v="17"/>
    <n v="2"/>
    <n v="1"/>
    <s v="N/A"/>
    <n v="17"/>
    <n v="3"/>
    <n v="0.154"/>
    <n v="6.7000000000000004E-2"/>
    <s v="NaN"/>
    <n v="0.158"/>
    <n v="0.221"/>
    <n v="0.18"/>
    <s v="NaN"/>
    <s v="NaN"/>
    <s v="NaN"/>
    <s v="NaN"/>
    <s v="Scale-up"/>
    <n v="6.3289999999999997"/>
    <n v="0.93799999999999994"/>
    <n v="1"/>
    <s v="NaN"/>
    <n v="0.93700000000000006"/>
    <d v="2025-06-17T07:21:39"/>
    <x v="9"/>
  </r>
  <r>
    <x v="333"/>
    <x v="0"/>
    <n v="3066"/>
    <x v="2030"/>
    <x v="374"/>
    <n v="7997"/>
    <n v="7997"/>
    <n v="891"/>
    <n v="7106"/>
    <n v="1483"/>
    <n v="6514"/>
    <n v="5023"/>
    <n v="1491"/>
    <n v="0.32500000000000001"/>
    <n v="2.4750000000000001"/>
    <n v="0.55800000000000005"/>
    <n v="1.8080000000000001"/>
    <n v="2.242"/>
    <n v="2.234"/>
    <n v="0.80600000000000005"/>
    <n v="0.11600000000000001"/>
    <n v="0.80100000000000005"/>
    <n v="824.66800000000001"/>
    <s v="Scale-up"/>
    <n v="0.55300000000000005"/>
    <n v="0.97199999999999998"/>
    <n v="0.98099999999999998"/>
    <n v="0.97899999999999998"/>
    <n v="0.96199999999999997"/>
    <d v="2025-06-16T19:25:55"/>
    <x v="1"/>
  </r>
  <r>
    <x v="723"/>
    <x v="1"/>
    <n v="84"/>
    <x v="2029"/>
    <x v="818"/>
    <s v=" "/>
    <s v=" "/>
    <n v="20"/>
    <n v="1"/>
    <n v="2"/>
    <s v="N/A"/>
    <n v="21"/>
    <n v="-1"/>
    <n v="0.183"/>
    <s v="NaN"/>
    <s v="NaN"/>
    <n v="0.191"/>
    <n v="0"/>
    <n v="0.17499999999999999"/>
    <s v="NaN"/>
    <s v="NaN"/>
    <s v="NaN"/>
    <s v="NaN"/>
    <s v="Scale-up"/>
    <n v="5.2359999999999998"/>
    <n v="0.96399999999999997"/>
    <s v="NaN"/>
    <s v="NaN"/>
    <n v="0.95399999999999996"/>
    <d v="2025-06-17T07:21:59"/>
    <x v="9"/>
  </r>
  <r>
    <x v="389"/>
    <x v="0"/>
    <n v="2571"/>
    <x v="2031"/>
    <x v="440"/>
    <n v="936"/>
    <n v="936"/>
    <n v="167"/>
    <n v="769"/>
    <n v="81"/>
    <n v="855"/>
    <n v="669"/>
    <n v="186"/>
    <n v="7.0000000000000007E-2"/>
    <n v="0.28299999999999997"/>
    <n v="2.9000000000000001E-2"/>
    <n v="0.26100000000000001"/>
    <n v="0.32400000000000001"/>
    <n v="0.317"/>
    <n v="0.80600000000000005"/>
    <n v="0.19800000000000001"/>
    <n v="0.91800000000000004"/>
    <n v="712.64400000000001"/>
    <s v="Scale-up"/>
    <n v="3.831"/>
    <n v="0.95499999999999996"/>
    <n v="0.96199999999999997"/>
    <n v="0.93799999999999994"/>
    <n v="0.95099999999999996"/>
    <d v="2025-06-16T19:40:28"/>
    <x v="1"/>
  </r>
  <r>
    <x v="963"/>
    <x v="1"/>
    <n v="97"/>
    <x v="2032"/>
    <x v="1449"/>
    <s v=" "/>
    <s v=" "/>
    <n v="18"/>
    <n v="32"/>
    <n v="15"/>
    <s v="N/A"/>
    <n v="28"/>
    <n v="8"/>
    <n v="0.20300000000000001"/>
    <n v="0.34499999999999997"/>
    <n v="0.14299999999999999"/>
    <n v="0.32600000000000001"/>
    <n v="0.40500000000000003"/>
    <n v="0.435"/>
    <n v="0.80500000000000005"/>
    <n v="0.37"/>
    <n v="0.73899999999999999"/>
    <n v="604.29399999999998"/>
    <s v="Scale-up"/>
    <n v="3.0670000000000002"/>
    <n v="0.92400000000000004"/>
    <n v="0.94299999999999995"/>
    <n v="0.92300000000000004"/>
    <n v="0.90800000000000003"/>
    <d v="2025-06-17T07:22:24"/>
    <x v="9"/>
  </r>
  <r>
    <x v="841"/>
    <x v="1"/>
    <n v="98"/>
    <x v="2033"/>
    <x v="993"/>
    <s v=" "/>
    <s v=" "/>
    <n v="19"/>
    <n v="26"/>
    <n v="12"/>
    <s v="N/A"/>
    <n v="28"/>
    <n v="4"/>
    <n v="0.22800000000000001"/>
    <n v="0.25600000000000001"/>
    <n v="0.111"/>
    <n v="0.30099999999999999"/>
    <n v="0.373"/>
    <n v="0.374"/>
    <n v="0.80700000000000005"/>
    <n v="0.47099999999999997"/>
    <n v="0.77100000000000002"/>
    <n v="388.70400000000001"/>
    <s v="Scale-up"/>
    <n v="3.3220000000000001"/>
    <n v="0.90800000000000003"/>
    <n v="0.95899999999999996"/>
    <n v="0.91300000000000003"/>
    <n v="0.96299999999999997"/>
    <d v="2025-06-17T07:22:48"/>
    <x v="9"/>
  </r>
  <r>
    <x v="529"/>
    <x v="1"/>
    <n v="99"/>
    <x v="2034"/>
    <x v="609"/>
    <s v=" "/>
    <s v=" "/>
    <n v="31"/>
    <n v="58"/>
    <n v="4"/>
    <s v="N/A"/>
    <n v="69"/>
    <n v="15"/>
    <n v="0.34100000000000003"/>
    <n v="0.61699999999999999"/>
    <n v="0.25"/>
    <n v="0.81299999999999994"/>
    <n v="0.70799999999999996"/>
    <n v="0.91200000000000003"/>
    <n v="1.1479999999999999"/>
    <n v="0.35599999999999998"/>
    <n v="0.73899999999999999"/>
    <n v="77.491"/>
    <s v="Catch-up"/>
    <n v="1.23"/>
    <n v="0.98"/>
    <n v="0.97799999999999998"/>
    <n v="1"/>
    <n v="0.99099999999999999"/>
    <d v="2025-06-17T07:23:14"/>
    <x v="9"/>
  </r>
  <r>
    <x v="1105"/>
    <x v="0"/>
    <n v="3309"/>
    <x v="2035"/>
    <x v="1457"/>
    <n v="3818"/>
    <n v="3818"/>
    <n v="533"/>
    <n v="3285"/>
    <n v="1649"/>
    <n v="2169"/>
    <n v="2169"/>
    <n v="0"/>
    <n v="0.222"/>
    <n v="1.3580000000000001"/>
    <n v="0.46500000000000002"/>
    <n v="0.89900000000000002"/>
    <n v="1.115"/>
    <n v="0.86899999999999999"/>
    <n v="0.80600000000000005"/>
    <n v="0.14099999999999999"/>
    <n v="0.70599999999999996"/>
    <n v="0"/>
    <s v="Start-up"/>
    <n v="1.1120000000000001"/>
    <n v="0.84599999999999997"/>
    <n v="0.96599999999999997"/>
    <n v="0.89700000000000002"/>
    <n v="0.96099999999999997"/>
    <d v="2025-06-17T07:07:10"/>
    <x v="9"/>
  </r>
  <r>
    <x v="1084"/>
    <x v="1"/>
    <n v="93"/>
    <x v="2036"/>
    <x v="1413"/>
    <s v=" "/>
    <s v=" "/>
    <n v="22"/>
    <n v="9"/>
    <n v="3"/>
    <s v="N/A"/>
    <n v="29"/>
    <n v="-2"/>
    <n v="0.193"/>
    <n v="8.2000000000000003E-2"/>
    <n v="2.1000000000000001E-2"/>
    <n v="0.251"/>
    <n v="0.254"/>
    <n v="0.253"/>
    <n v="0.98799999999999999"/>
    <n v="0.70199999999999996"/>
    <n v="0.92400000000000004"/>
    <n v="247.012"/>
    <s v="Scale-up"/>
    <n v="3.984"/>
    <n v="0.94499999999999995"/>
    <n v="0.874"/>
    <n v="0.88"/>
    <n v="0.96399999999999997"/>
    <d v="2025-06-17T07:23:38"/>
    <x v="9"/>
  </r>
  <r>
    <x v="775"/>
    <x v="0"/>
    <n v="6454"/>
    <x v="2037"/>
    <x v="1493"/>
    <n v="3762"/>
    <n v="3762"/>
    <n v="1777"/>
    <n v="1985"/>
    <n v="461"/>
    <n v="3301"/>
    <n v="2862"/>
    <n v="439"/>
    <n v="0.79100000000000004"/>
    <n v="0.879"/>
    <n v="0.14099999999999999"/>
    <n v="1.232"/>
    <n v="1.5289999999999999"/>
    <n v="1.35"/>
    <n v="0.80600000000000005"/>
    <n v="0.47399999999999998"/>
    <n v="0.91600000000000004"/>
    <n v="356.33100000000002"/>
    <s v="Scale-up"/>
    <n v="0.81200000000000006"/>
    <n v="0.88500000000000001"/>
    <n v="0.86499999999999999"/>
    <n v="0.72399999999999998"/>
    <n v="0.86399999999999999"/>
    <d v="2025-06-17T06:22:12"/>
    <x v="10"/>
  </r>
  <r>
    <x v="522"/>
    <x v="1"/>
    <n v="100"/>
    <x v="2038"/>
    <x v="601"/>
    <s v=" "/>
    <s v=" "/>
    <n v="44"/>
    <n v="29"/>
    <n v="20"/>
    <s v="N/A"/>
    <n v="65"/>
    <n v="-11"/>
    <n v="0.50600000000000001"/>
    <n v="0.29699999999999999"/>
    <n v="0.249"/>
    <n v="0.71099999999999997"/>
    <s v="0.5539999999999999"/>
    <n v="0.55900000000000005"/>
    <n v="1.2829999999999999"/>
    <n v="0.63"/>
    <n v="0.69"/>
    <n v="71.73"/>
    <s v="Catch-up"/>
    <n v="1.4059999999999999"/>
    <n v="0.97199999999999998"/>
    <n v="0.97499999999999998"/>
    <n v="0.96799999999999997"/>
    <n v="0.98699999999999999"/>
    <d v="2025-06-17T07:24:02"/>
    <x v="9"/>
  </r>
  <r>
    <x v="1114"/>
    <x v="0"/>
    <n v="2170"/>
    <x v="2039"/>
    <x v="1494"/>
    <n v="4134"/>
    <n v="4134"/>
    <n v="2341"/>
    <n v="1793"/>
    <n v="751"/>
    <n v="3383"/>
    <n v="2662"/>
    <n v="721"/>
    <n v="1.206"/>
    <n v="0.91800000000000004"/>
    <n v="0.442"/>
    <n v="1.3560000000000001"/>
    <n v="1.6819999999999999"/>
    <n v="1.744"/>
    <n v="0.80600000000000005"/>
    <n v="0.56799999999999995"/>
    <n v="0.79200000000000004"/>
    <n v="531.71100000000001"/>
    <s v="Scale-up"/>
    <n v="0.73699999999999999"/>
    <n v="0.92100000000000004"/>
    <n v="0.93899999999999995"/>
    <n v="0.88400000000000001"/>
    <n v="0.92500000000000004"/>
    <d v="2025-06-17T06:41:47"/>
    <x v="10"/>
  </r>
  <r>
    <x v="984"/>
    <x v="1"/>
    <n v="99"/>
    <x v="2040"/>
    <x v="1466"/>
    <s v=" "/>
    <s v=" "/>
    <n v="18"/>
    <n v="35"/>
    <n v="10"/>
    <s v="N/A"/>
    <n v="34"/>
    <n v="10"/>
    <n v="0.26400000000000001"/>
    <n v="0.377"/>
    <n v="0.122"/>
    <n v="0.34399999999999997"/>
    <n v="0.51900000000000002"/>
    <n v="0.52"/>
    <n v="0.66300000000000003"/>
    <n v="0.41199999999999998"/>
    <n v="0.81"/>
    <n v="337.209"/>
    <s v="Scale-up"/>
    <n v="2.907"/>
    <n v="0.93700000000000006"/>
    <n v="0.91900000000000004"/>
    <n v="0.92300000000000004"/>
    <n v="0.88500000000000001"/>
    <d v="2025-06-17T07:24:26"/>
    <x v="9"/>
  </r>
  <r>
    <x v="216"/>
    <x v="0"/>
    <n v="235"/>
    <x v="2041"/>
    <x v="236"/>
    <n v="108"/>
    <n v="108"/>
    <n v="41"/>
    <n v="67"/>
    <n v="1"/>
    <n v="107"/>
    <n v="94"/>
    <n v="13"/>
    <n v="0.34899999999999998"/>
    <n v="0.39100000000000001"/>
    <n v="0"/>
    <n v="0.59599999999999997"/>
    <n v="0.74"/>
    <n v="0.66400000000000003"/>
    <n v="0.80500000000000005"/>
    <n v="0.47199999999999998"/>
    <n v="1"/>
    <n v="21.812000000000001"/>
    <s v="Start-up"/>
    <n v="1.6779999999999999"/>
    <n v="0.93"/>
    <n v="0.81599999999999995"/>
    <n v="0"/>
    <n v="0.872"/>
    <d v="2025-06-16T18:55:36"/>
    <x v="1"/>
  </r>
  <r>
    <x v="966"/>
    <x v="1"/>
    <n v="98"/>
    <x v="2042"/>
    <x v="1375"/>
    <s v=" "/>
    <s v=" "/>
    <n v="21"/>
    <n v="26"/>
    <n v="23"/>
    <s v="N/A"/>
    <n v="29"/>
    <n v="-4"/>
    <n v="0.28699999999999998"/>
    <n v="0.247"/>
    <n v="0.27700000000000002"/>
    <n v="0.309"/>
    <n v="0.25700000000000001"/>
    <n v="0.27200000000000002"/>
    <n v="1.202"/>
    <n v="0.53700000000000003"/>
    <n v="0.48099999999999998"/>
    <n v="669.90300000000002"/>
    <s v="Catch-up"/>
    <n v="3.2360000000000002"/>
    <n v="0.92700000000000005"/>
    <n v="0.96799999999999997"/>
    <n v="0.91"/>
    <n v="0.96199999999999997"/>
    <d v="2025-06-17T07:24:52"/>
    <x v="9"/>
  </r>
  <r>
    <x v="1115"/>
    <x v="0"/>
    <n v="1721"/>
    <x v="2043"/>
    <x v="1495"/>
    <n v="4139"/>
    <n v="4139"/>
    <n v="451"/>
    <n v="3688"/>
    <n v="424"/>
    <n v="3715"/>
    <n v="2908"/>
    <n v="807"/>
    <n v="0.35399999999999998"/>
    <n v="2.9609999999999999"/>
    <n v="0.36399999999999999"/>
    <n v="2.375"/>
    <n v="2.9510000000000001"/>
    <n v="2.9569999999999999"/>
    <n v="0.80500000000000005"/>
    <n v="0.107"/>
    <n v="0.89"/>
    <n v="339.78899999999999"/>
    <s v="Scale-up"/>
    <n v="0.42099999999999999"/>
    <n v="0.98799999999999999"/>
    <n v="0.98899999999999999"/>
    <n v="0.96099999999999997"/>
    <n v="0.99199999999999999"/>
    <d v="2025-06-17T03:14:49"/>
    <x v="2"/>
  </r>
  <r>
    <x v="550"/>
    <x v="1"/>
    <n v="99"/>
    <x v="2044"/>
    <x v="635"/>
    <s v=" "/>
    <s v=" "/>
    <n v="22"/>
    <n v="15"/>
    <n v="9"/>
    <s v="N/A"/>
    <n v="27"/>
    <n v="0"/>
    <n v="0.26300000000000001"/>
    <n v="0.13200000000000001"/>
    <n v="0.11600000000000001"/>
    <n v="0.28499999999999998"/>
    <n v="0.27900000000000003"/>
    <n v="0.26700000000000002"/>
    <n v="1.022"/>
    <n v="0.66600000000000004"/>
    <n v="0.70599999999999996"/>
    <n v="119.298"/>
    <s v="Catch-up"/>
    <n v="3.5089999999999999"/>
    <n v="0.94399999999999995"/>
    <n v="0.97199999999999998"/>
    <n v="0.69799999999999995"/>
    <n v="0.95099999999999996"/>
    <d v="2025-06-17T07:25:16"/>
    <x v="9"/>
  </r>
  <r>
    <x v="330"/>
    <x v="0"/>
    <n v="856"/>
    <x v="2045"/>
    <x v="370"/>
    <n v="797"/>
    <n v="797"/>
    <n v="89"/>
    <n v="708"/>
    <n v="67"/>
    <n v="730"/>
    <n v="551"/>
    <n v="179"/>
    <n v="0.1"/>
    <n v="0.94199999999999995"/>
    <n v="0.10100000000000001"/>
    <n v="0.75700000000000001"/>
    <n v="0.94099999999999995"/>
    <n v="0.93100000000000005"/>
    <n v="0.80400000000000005"/>
    <n v="9.6000000000000002E-2"/>
    <n v="0.90300000000000002"/>
    <n v="236.46"/>
    <s v="Scale-up"/>
    <n v="1.321"/>
    <n v="0.96499999999999997"/>
    <n v="0.97399999999999998"/>
    <n v="0.91500000000000004"/>
    <n v="0.96599999999999997"/>
    <d v="2025-06-16T19:24:17"/>
    <x v="1"/>
  </r>
  <r>
    <x v="976"/>
    <x v="1"/>
    <n v="29"/>
    <x v="2046"/>
    <x v="1496"/>
    <s v=" "/>
    <s v=" "/>
    <n v="1"/>
    <n v="2"/>
    <n v="1"/>
    <s v="N/A"/>
    <n v="1"/>
    <n v="1"/>
    <s v="NaN"/>
    <n v="3.3000000000000002E-2"/>
    <s v="NaN"/>
    <s v="NaN"/>
    <n v="0"/>
    <n v="3.3000000000000002E-2"/>
    <s v="NaN"/>
    <s v="NaN"/>
    <s v="NaN"/>
    <s v="NaN"/>
    <s v="Scale-up"/>
    <s v="NaN"/>
    <s v="NaN"/>
    <n v="1"/>
    <s v="NaN"/>
    <s v="NaN"/>
    <d v="2025-06-17T07:25:34"/>
    <x v="9"/>
  </r>
  <r>
    <x v="560"/>
    <x v="0"/>
    <n v="3396"/>
    <x v="2047"/>
    <x v="646"/>
    <n v="157"/>
    <n v="157"/>
    <n v="21"/>
    <n v="136"/>
    <n v="16"/>
    <n v="141"/>
    <n v="106"/>
    <n v="35"/>
    <n v="8.0000000000000002E-3"/>
    <n v="4.9000000000000002E-2"/>
    <n v="6.0000000000000001E-3"/>
    <n v="4.1000000000000002E-2"/>
    <n v="5.0999999999999997E-2"/>
    <n v="5.0999999999999997E-2"/>
    <n v="0.80400000000000005"/>
    <n v="0.14000000000000001"/>
    <n v="0.89500000000000002"/>
    <n v="853.65899999999999"/>
    <s v="Scale-up"/>
    <n v="24.39"/>
    <n v="0.86299999999999999"/>
    <n v="0.95799999999999996"/>
    <n v="0.96699999999999997"/>
    <n v="0.92800000000000005"/>
    <d v="2025-06-16T20:48:45"/>
    <x v="0"/>
  </r>
  <r>
    <x v="883"/>
    <x v="1"/>
    <n v="96"/>
    <x v="2048"/>
    <x v="1497"/>
    <s v=" "/>
    <s v=" "/>
    <n v="5"/>
    <n v="17"/>
    <n v="45"/>
    <s v="N/A"/>
    <n v="15"/>
    <n v="-39"/>
    <n v="8.7999999999999995E-2"/>
    <n v="0.16800000000000001"/>
    <n v="1.135"/>
    <n v="0.16800000000000001"/>
    <n v="-0.879"/>
    <n v="-0.55100000000000005"/>
    <n v="-0.191"/>
    <n v="0.34399999999999997"/>
    <n v="-3.4340000000000002"/>
    <n v="2113.0949999999998"/>
    <s v="Scale-up"/>
    <n v="5.952"/>
    <n v="0.65900000000000003"/>
    <n v="0.98399999999999999"/>
    <n v="0.92"/>
    <n v="0.93400000000000005"/>
    <d v="2025-06-17T07:26:00"/>
    <x v="9"/>
  </r>
  <r>
    <x v="956"/>
    <x v="1"/>
    <n v="39"/>
    <x v="2049"/>
    <x v="1498"/>
    <s v=" "/>
    <s v=" "/>
    <n v="6"/>
    <n v="3"/>
    <n v="1"/>
    <s v="N/A"/>
    <n v="7"/>
    <n v="0"/>
    <n v="0.09"/>
    <n v="6.4000000000000001E-2"/>
    <s v="NaN"/>
    <n v="0.11899999999999999"/>
    <n v="0.154"/>
    <n v="0.13700000000000001"/>
    <s v="NaN"/>
    <s v="NaN"/>
    <s v="NaN"/>
    <s v="NaN"/>
    <s v="Scale-up"/>
    <n v="8.4030000000000005"/>
    <n v="0.77500000000000002"/>
    <n v="0.90200000000000002"/>
    <s v="NaN"/>
    <n v="0.57899999999999996"/>
    <d v="2025-06-17T07:26:19"/>
    <x v="9"/>
  </r>
  <r>
    <x v="713"/>
    <x v="1"/>
    <n v="0"/>
    <x v="2050"/>
    <x v="829"/>
    <s v=" "/>
    <s v=" "/>
    <n v="1"/>
    <n v="1"/>
    <n v="1"/>
    <s v="N/A"/>
    <n v="1"/>
    <n v="0"/>
    <s v="NaN"/>
    <s v="NaN"/>
    <s v="NaN"/>
    <s v="NaN"/>
    <n v="0"/>
    <s v="NaN"/>
    <s v="NaN"/>
    <s v="NaN"/>
    <s v="NaN"/>
    <s v="NaN"/>
    <s v="Scale-up"/>
    <s v="NaN"/>
    <s v="NaN"/>
    <s v="NaN"/>
    <s v="NaN"/>
    <s v="NaN"/>
    <d v="2025-06-17T07:26:38"/>
    <x v="9"/>
  </r>
  <r>
    <x v="1116"/>
    <x v="0"/>
    <n v="1568"/>
    <x v="2051"/>
    <x v="1499"/>
    <n v="207"/>
    <n v="207"/>
    <n v="60"/>
    <n v="147"/>
    <n v="13"/>
    <n v="194"/>
    <n v="146"/>
    <n v="48"/>
    <n v="5.2999999999999999E-2"/>
    <n v="0.13"/>
    <n v="1.4999999999999999E-2"/>
    <n v="0.13500000000000001"/>
    <n v="0.16800000000000001"/>
    <n v="0.16900000000000001"/>
    <n v="0.80400000000000005"/>
    <n v="0.28999999999999998"/>
    <n v="0.91800000000000004"/>
    <n v="355.55599999999998"/>
    <s v="Scale-up"/>
    <n v="7.407"/>
    <n v="0.94499999999999995"/>
    <n v="0.93500000000000005"/>
    <n v="0.96"/>
    <n v="0.97699999999999998"/>
    <d v="2025-06-17T02:04:49"/>
    <x v="2"/>
  </r>
  <r>
    <x v="848"/>
    <x v="1"/>
    <n v="99"/>
    <x v="2052"/>
    <x v="1006"/>
    <s v=" "/>
    <s v=" "/>
    <n v="3283"/>
    <n v="1"/>
    <n v="984"/>
    <s v="N/A"/>
    <n v="2339"/>
    <n v="-39"/>
    <n v="33.421999999999997"/>
    <n v="0"/>
    <n v="9.968"/>
    <n v="23.379000000000001"/>
    <s v="23.453999999999997"/>
    <n v="23.451000000000001"/>
    <n v="0.997"/>
    <n v="1"/>
    <n v="0.70199999999999996"/>
    <n v="118.354"/>
    <s v="Scale-up"/>
    <n v="4.2999999999999997E-2"/>
    <n v="0.99399999999999999"/>
    <n v="0"/>
    <n v="0.998"/>
    <n v="0.99199999999999999"/>
    <d v="2025-06-17T07:04:39"/>
    <x v="19"/>
  </r>
  <r>
    <x v="343"/>
    <x v="0"/>
    <n v="4046"/>
    <x v="2053"/>
    <x v="1500"/>
    <n v="611"/>
    <n v="611"/>
    <n v="142"/>
    <n v="469"/>
    <n v="71"/>
    <n v="540"/>
    <n v="414"/>
    <n v="126"/>
    <n v="3.5000000000000003E-2"/>
    <n v="0.128"/>
    <n v="0.02"/>
    <n v="0.115"/>
    <n v="0.14299999999999999"/>
    <n v="0.14199999999999999"/>
    <n v="0.80400000000000005"/>
    <n v="0.215"/>
    <n v="0.877"/>
    <n v="1095.652"/>
    <s v="Scale-up"/>
    <n v="8.6959999999999997"/>
    <n v="0.98799999999999999"/>
    <n v="0.91"/>
    <n v="0.93400000000000005"/>
    <n v="0.97899999999999998"/>
    <d v="2025-06-17T03:20:03"/>
    <x v="2"/>
  </r>
  <r>
    <x v="682"/>
    <x v="1"/>
    <n v="99"/>
    <x v="2054"/>
    <x v="1123"/>
    <s v=" "/>
    <s v=" "/>
    <n v="2"/>
    <n v="153"/>
    <n v="30"/>
    <s v="N/A"/>
    <n v="72"/>
    <n v="52"/>
    <n v="4.2999999999999997E-2"/>
    <n v="1.4319999999999999"/>
    <n v="0.39600000000000002"/>
    <n v="0.80800000000000005"/>
    <s v="1.0789999999999997"/>
    <n v="1.091"/>
    <n v="0.749"/>
    <n v="2.9000000000000001E-2"/>
    <n v="0.73199999999999998"/>
    <n v="1452.97"/>
    <s v="Scale-up"/>
    <n v="1.238"/>
    <n v="1"/>
    <n v="0.98099999999999998"/>
    <n v="0.90800000000000003"/>
    <n v="0.98599999999999999"/>
    <d v="2025-06-17T07:05:09"/>
    <x v="19"/>
  </r>
  <r>
    <x v="367"/>
    <x v="0"/>
    <n v="6614"/>
    <x v="2055"/>
    <x v="1501"/>
    <n v="2642"/>
    <n v="2642"/>
    <n v="387"/>
    <n v="2255"/>
    <n v="335"/>
    <n v="2307"/>
    <n v="1869"/>
    <n v="438"/>
    <n v="6.3E-2"/>
    <n v="0.35099999999999998"/>
    <n v="5.7000000000000002E-2"/>
    <n v="0.28699999999999998"/>
    <n v="0.35699999999999998"/>
    <n v="0.36299999999999999"/>
    <n v="0.80400000000000005"/>
    <n v="0.152"/>
    <n v="0.86199999999999999"/>
    <n v="1526.1320000000001"/>
    <s v="Scale-up"/>
    <n v="3.484"/>
    <n v="0.97199999999999998"/>
    <n v="0.96899999999999997"/>
    <n v="0.90900000000000003"/>
    <n v="0.98"/>
    <d v="2025-06-17T03:55:29"/>
    <x v="2"/>
  </r>
  <r>
    <x v="1110"/>
    <x v="1"/>
    <n v="98"/>
    <x v="2056"/>
    <x v="1483"/>
    <s v=" "/>
    <s v=" "/>
    <n v="1"/>
    <n v="15"/>
    <n v="1"/>
    <s v="N/A"/>
    <n v="15"/>
    <n v="-1"/>
    <n v="0"/>
    <n v="0.13300000000000001"/>
    <n v="0"/>
    <n v="0.127"/>
    <n v="0.13300000000000001"/>
    <n v="0.13300000000000001"/>
    <n v="0.95499999999999996"/>
    <n v="0"/>
    <n v="1"/>
    <n v="7.8739999999999997"/>
    <s v="Start-up"/>
    <n v="7.8739999999999997"/>
    <n v="0"/>
    <n v="0.98099999999999998"/>
    <n v="0"/>
    <n v="0.96599999999999997"/>
    <d v="2025-06-17T07:05:31"/>
    <x v="19"/>
  </r>
  <r>
    <x v="488"/>
    <x v="0"/>
    <n v="2468"/>
    <x v="2057"/>
    <x v="557"/>
    <n v="809"/>
    <n v="809"/>
    <n v="248"/>
    <n v="561"/>
    <n v="115"/>
    <n v="694"/>
    <n v="548"/>
    <n v="146"/>
    <n v="0.113"/>
    <n v="0.23100000000000001"/>
    <n v="5.3999999999999999E-2"/>
    <n v="0.23300000000000001"/>
    <n v="0.28999999999999998"/>
    <n v="0.28999999999999998"/>
    <n v="0.80300000000000005"/>
    <n v="0.32800000000000001"/>
    <n v="0.84299999999999997"/>
    <n v="626.60900000000004"/>
    <s v="Scale-up"/>
    <n v="4.2919999999999998"/>
    <n v="0.96299999999999997"/>
    <n v="0.998"/>
    <n v="0.98299999999999998"/>
    <n v="0.98799999999999999"/>
    <d v="2025-06-16T20:29:22"/>
    <x v="0"/>
  </r>
  <r>
    <x v="1117"/>
    <x v="1"/>
    <n v="80"/>
    <x v="2058"/>
    <x v="1502"/>
    <s v=" "/>
    <s v=" "/>
    <n v="1"/>
    <n v="1"/>
    <n v="1"/>
    <s v="N/A"/>
    <n v="5"/>
    <n v="-4"/>
    <s v="NaN"/>
    <n v="0"/>
    <n v="0"/>
    <n v="3.6999999999999998E-2"/>
    <n v="0"/>
    <s v="NaN"/>
    <s v="NaN"/>
    <s v="NaN"/>
    <s v="NaN"/>
    <s v="NaN"/>
    <s v="Scale-up"/>
    <n v="27.027000000000001"/>
    <s v="NaN"/>
    <n v="0"/>
    <n v="0"/>
    <n v="0.872"/>
    <d v="2025-06-17T07:05:47"/>
    <x v="19"/>
  </r>
  <r>
    <x v="496"/>
    <x v="0"/>
    <n v="2192"/>
    <x v="2059"/>
    <x v="566"/>
    <n v="2618"/>
    <n v="2618"/>
    <n v="938"/>
    <n v="1680"/>
    <n v="372"/>
    <n v="2246"/>
    <n v="1715"/>
    <n v="531"/>
    <n v="0.52"/>
    <n v="1.0760000000000001"/>
    <n v="0.24299999999999999"/>
    <n v="1.087"/>
    <n v="1.353"/>
    <n v="1.351"/>
    <n v="0.80300000000000005"/>
    <n v="0.32600000000000001"/>
    <n v="0.84799999999999998"/>
    <n v="488.5"/>
    <s v="Scale-up"/>
    <n v="0.92"/>
    <n v="0.94599999999999995"/>
    <n v="0.97299999999999998"/>
    <n v="0.95599999999999996"/>
    <n v="0.96399999999999997"/>
    <d v="2025-06-16T20:31:14"/>
    <x v="0"/>
  </r>
  <r>
    <x v="142"/>
    <x v="1"/>
    <n v="0"/>
    <x v="2060"/>
    <x v="1503"/>
    <s v=" "/>
    <s v=" "/>
    <n v="1"/>
    <n v="1"/>
    <n v="2"/>
    <s v="N/A"/>
    <n v="1"/>
    <n v="-2"/>
    <s v="NaN"/>
    <s v="NaN"/>
    <s v="NaN"/>
    <s v="NaN"/>
    <n v="0"/>
    <s v="NaN"/>
    <s v="NaN"/>
    <s v="NaN"/>
    <s v="NaN"/>
    <s v="NaN"/>
    <s v="Scale-up"/>
    <s v="NaN"/>
    <s v="NaN"/>
    <s v="NaN"/>
    <s v="NaN"/>
    <s v="NaN"/>
    <d v="2025-06-17T07:03:09"/>
    <x v="20"/>
  </r>
  <r>
    <x v="941"/>
    <x v="0"/>
    <n v="1498"/>
    <x v="2061"/>
    <x v="1130"/>
    <n v="407"/>
    <n v="407"/>
    <n v="153"/>
    <n v="254"/>
    <n v="70"/>
    <n v="337"/>
    <n v="208"/>
    <n v="129"/>
    <n v="0.14399999999999999"/>
    <n v="0.219"/>
    <n v="6.8000000000000005E-2"/>
    <n v="0.23699999999999999"/>
    <n v="0.29499999999999998"/>
    <n v="0.26300000000000001"/>
    <n v="0.80300000000000005"/>
    <n v="0.39700000000000002"/>
    <n v="0.81299999999999994"/>
    <n v="544.30399999999997"/>
    <s v="Scale-up"/>
    <n v="4.2190000000000003"/>
    <n v="0.86099999999999999"/>
    <n v="0.96199999999999997"/>
    <n v="0.94"/>
    <n v="0.79700000000000004"/>
    <d v="2025-06-16T22:57:07"/>
    <x v="3"/>
  </r>
  <r>
    <x v="1118"/>
    <x v="1"/>
    <n v="48"/>
    <x v="2062"/>
    <x v="1504"/>
    <s v=" "/>
    <s v=" "/>
    <n v="1"/>
    <n v="2"/>
    <n v="1"/>
    <s v="N/A"/>
    <n v="1"/>
    <n v="1"/>
    <s v="NaN"/>
    <n v="0.02"/>
    <s v="NaN"/>
    <s v="NaN"/>
    <n v="0"/>
    <n v="0.02"/>
    <s v="NaN"/>
    <s v="NaN"/>
    <s v="NaN"/>
    <s v="NaN"/>
    <s v="Scale-up"/>
    <s v="NaN"/>
    <s v="NaN"/>
    <n v="1"/>
    <s v="NaN"/>
    <s v="NaN"/>
    <d v="2025-06-17T07:03:28"/>
    <x v="20"/>
  </r>
  <r>
    <x v="1008"/>
    <x v="1"/>
    <n v="0"/>
    <x v="2063"/>
    <x v="1239"/>
    <s v=" "/>
    <s v=" "/>
    <n v="1"/>
    <n v="1"/>
    <n v="1"/>
    <s v="N/A"/>
    <n v="1"/>
    <n v="0"/>
    <s v="NaN"/>
    <s v="NaN"/>
    <s v="NaN"/>
    <s v="NaN"/>
    <n v="0"/>
    <s v="NaN"/>
    <s v="NaN"/>
    <s v="NaN"/>
    <s v="NaN"/>
    <s v="NaN"/>
    <s v="Scale-up"/>
    <s v="NaN"/>
    <s v="NaN"/>
    <s v="NaN"/>
    <s v="NaN"/>
    <s v="NaN"/>
    <d v="2025-06-17T06:55:03"/>
    <x v="4"/>
  </r>
  <r>
    <x v="1119"/>
    <x v="1"/>
    <n v="72"/>
    <x v="2064"/>
    <x v="1505"/>
    <s v=" "/>
    <s v=" "/>
    <n v="1"/>
    <n v="2"/>
    <n v="1"/>
    <s v="N/A"/>
    <n v="2"/>
    <n v="-1"/>
    <s v="NaN"/>
    <n v="4.8000000000000001E-2"/>
    <s v="NaN"/>
    <n v="1.9E-2"/>
    <n v="0"/>
    <n v="4.8000000000000001E-2"/>
    <s v="NaN"/>
    <s v="NaN"/>
    <s v="NaN"/>
    <s v="NaN"/>
    <s v="Scale-up"/>
    <n v="52.631999999999998"/>
    <s v="NaN"/>
    <n v="1"/>
    <s v="NaN"/>
    <n v="1"/>
    <d v="2025-06-17T06:55:22"/>
    <x v="4"/>
  </r>
  <r>
    <x v="1120"/>
    <x v="0"/>
    <n v="4067"/>
    <x v="2065"/>
    <x v="1506"/>
    <n v="2457"/>
    <n v="2457"/>
    <n v="515"/>
    <n v="1942"/>
    <n v="405"/>
    <n v="2052"/>
    <n v="1651"/>
    <n v="401"/>
    <n v="0.14099999999999999"/>
    <n v="0.53200000000000003"/>
    <n v="0.105"/>
    <n v="0.45600000000000002"/>
    <n v="0.56799999999999995"/>
    <n v="0.55800000000000005"/>
    <n v="0.80300000000000005"/>
    <n v="0.21"/>
    <n v="0.84399999999999997"/>
    <n v="879.38599999999997"/>
    <s v="Scale-up"/>
    <n v="2.1930000000000001"/>
    <n v="0.89700000000000002"/>
    <n v="0.98499999999999999"/>
    <n v="0.97399999999999998"/>
    <n v="0.99199999999999999"/>
    <d v="2025-06-17T03:43:34"/>
    <x v="2"/>
  </r>
  <r>
    <x v="1107"/>
    <x v="1"/>
    <n v="0"/>
    <x v="2066"/>
    <x v="1467"/>
    <s v=" "/>
    <s v=" "/>
    <n v="1"/>
    <n v="1"/>
    <n v="1"/>
    <s v="N/A"/>
    <n v="1"/>
    <n v="0"/>
    <s v="NaN"/>
    <s v="NaN"/>
    <s v="NaN"/>
    <s v="NaN"/>
    <n v="0"/>
    <n v="0.5"/>
    <s v="NaN"/>
    <s v="NaN"/>
    <s v="NaN"/>
    <s v="NaN"/>
    <s v="Scale-up"/>
    <s v="NaN"/>
    <s v="NaN"/>
    <s v="NaN"/>
    <s v="NaN"/>
    <s v="NaN"/>
    <d v="2025-06-17T06:55:41"/>
    <x v="4"/>
  </r>
  <r>
    <x v="258"/>
    <x v="0"/>
    <n v="3396"/>
    <x v="2067"/>
    <x v="286"/>
    <n v="416"/>
    <n v="416"/>
    <n v="16"/>
    <n v="400"/>
    <n v="57"/>
    <n v="359"/>
    <n v="249"/>
    <n v="110"/>
    <n v="5.0000000000000001E-3"/>
    <n v="0.13600000000000001"/>
    <n v="2.5000000000000001E-2"/>
    <n v="9.2999999999999999E-2"/>
    <n v="0.11600000000000001"/>
    <n v="0.11700000000000001"/>
    <n v="0.80200000000000005"/>
    <n v="3.5000000000000003E-2"/>
    <n v="0.82299999999999995"/>
    <n v="1182.796"/>
    <s v="Scale-up"/>
    <n v="10.753"/>
    <n v="0.84599999999999997"/>
    <n v="0.93600000000000005"/>
    <n v="0.78"/>
    <n v="0.80400000000000005"/>
    <d v="2025-06-16T19:06:41"/>
    <x v="1"/>
  </r>
  <r>
    <x v="1062"/>
    <x v="1"/>
    <n v="45"/>
    <x v="2068"/>
    <x v="1345"/>
    <s v=" "/>
    <s v=" "/>
    <n v="3"/>
    <n v="1"/>
    <n v="2"/>
    <s v="N/A"/>
    <n v="2"/>
    <n v="-1"/>
    <n v="0.214"/>
    <s v="NaN"/>
    <n v="2.5999999999999999E-2"/>
    <s v="NaN"/>
    <n v="0.188"/>
    <n v="1.4E-2"/>
    <s v="NaN"/>
    <s v="NaN"/>
    <s v="NaN"/>
    <s v="NaN"/>
    <s v="Scale-up"/>
    <s v="NaN"/>
    <n v="0.75"/>
    <s v="NaN"/>
    <n v="1"/>
    <s v="NaN"/>
    <d v="2025-06-17T06:56:01"/>
    <x v="4"/>
  </r>
  <r>
    <x v="652"/>
    <x v="0"/>
    <n v="2993"/>
    <x v="2069"/>
    <x v="758"/>
    <n v="318"/>
    <n v="318"/>
    <n v="70"/>
    <n v="248"/>
    <n v="56"/>
    <n v="262"/>
    <n v="196"/>
    <n v="66"/>
    <n v="2.5999999999999999E-2"/>
    <n v="8.2000000000000003E-2"/>
    <n v="2.1999999999999999E-2"/>
    <n v="6.9000000000000006E-2"/>
    <n v="8.5999999999999993E-2"/>
    <n v="8.5999999999999993E-2"/>
    <n v="0.80200000000000005"/>
    <n v="0.24099999999999999"/>
    <n v="0.79600000000000004"/>
    <n v="956.52200000000005"/>
    <s v="Scale-up"/>
    <n v="14.493"/>
    <n v="0.97599999999999998"/>
    <n v="0.996"/>
    <n v="0.94299999999999995"/>
    <n v="0.98899999999999999"/>
    <d v="2025-06-16T21:10:26"/>
    <x v="0"/>
  </r>
  <r>
    <x v="1074"/>
    <x v="1"/>
    <n v="0"/>
    <x v="2070"/>
    <x v="1388"/>
    <s v=" "/>
    <s v=" "/>
    <n v="1"/>
    <n v="1"/>
    <n v="1"/>
    <s v="N/A"/>
    <n v="1"/>
    <n v="0"/>
    <s v="NaN"/>
    <s v="NaN"/>
    <s v="NaN"/>
    <s v="NaN"/>
    <n v="0"/>
    <s v="NaN"/>
    <s v="NaN"/>
    <s v="NaN"/>
    <s v="NaN"/>
    <s v="NaN"/>
    <s v="Scale-up"/>
    <s v="NaN"/>
    <s v="NaN"/>
    <s v="NaN"/>
    <s v="NaN"/>
    <s v="NaN"/>
    <d v="2025-06-17T06:56:18"/>
    <x v="4"/>
  </r>
  <r>
    <x v="962"/>
    <x v="0"/>
    <n v="1610"/>
    <x v="2071"/>
    <x v="1156"/>
    <n v="215"/>
    <n v="215"/>
    <n v="104"/>
    <n v="111"/>
    <n v="15"/>
    <n v="200"/>
    <n v="147"/>
    <n v="53"/>
    <n v="8.2000000000000003E-2"/>
    <n v="0.13300000000000001"/>
    <n v="1.7999999999999999E-2"/>
    <n v="0.158"/>
    <n v="0.19700000000000001"/>
    <n v="0.185"/>
    <n v="0.80200000000000005"/>
    <n v="0.38100000000000001"/>
    <n v="0.91600000000000004"/>
    <n v="335.44299999999998"/>
    <s v="Scale-up"/>
    <n v="6.3289999999999997"/>
    <n v="0.89500000000000002"/>
    <n v="0.96099999999999997"/>
    <n v="0.83"/>
    <n v="0.93600000000000005"/>
    <d v="2025-06-16T23:05:40"/>
    <x v="8"/>
  </r>
  <r>
    <x v="1121"/>
    <x v="1"/>
    <n v="0"/>
    <x v="2072"/>
    <x v="1507"/>
    <s v=" "/>
    <s v=" "/>
    <n v="1"/>
    <n v="1"/>
    <n v="1"/>
    <s v="N/A"/>
    <n v="1"/>
    <n v="0"/>
    <s v="NaN"/>
    <s v="NaN"/>
    <s v="NaN"/>
    <s v="NaN"/>
    <n v="0"/>
    <s v="NaN"/>
    <s v="NaN"/>
    <s v="NaN"/>
    <s v="NaN"/>
    <s v="NaN"/>
    <s v="Scale-up"/>
    <s v="NaN"/>
    <s v="NaN"/>
    <s v="NaN"/>
    <s v="NaN"/>
    <s v="NaN"/>
    <d v="2025-06-17T06:56:36"/>
    <x v="4"/>
  </r>
  <r>
    <x v="1112"/>
    <x v="1"/>
    <n v="55"/>
    <x v="2073"/>
    <x v="1490"/>
    <s v=" "/>
    <s v=" "/>
    <n v="1"/>
    <n v="3"/>
    <n v="1"/>
    <s v="N/A"/>
    <n v="1"/>
    <n v="1"/>
    <s v="NaN"/>
    <n v="3.5999999999999997E-2"/>
    <s v="NaN"/>
    <s v="NaN"/>
    <n v="0"/>
    <n v="7.0000000000000001E-3"/>
    <s v="NaN"/>
    <s v="NaN"/>
    <s v="NaN"/>
    <s v="NaN"/>
    <s v="Scale-up"/>
    <s v="NaN"/>
    <s v="NaN"/>
    <n v="1"/>
    <s v="NaN"/>
    <s v="NaN"/>
    <d v="2025-06-17T06:56:55"/>
    <x v="4"/>
  </r>
  <r>
    <x v="931"/>
    <x v="1"/>
    <n v="68"/>
    <x v="2074"/>
    <x v="1114"/>
    <s v=" "/>
    <s v=" "/>
    <n v="1"/>
    <n v="9"/>
    <n v="1"/>
    <s v="N/A"/>
    <n v="8"/>
    <n v="0"/>
    <s v="NaN"/>
    <n v="8.3000000000000004E-2"/>
    <s v="NaN"/>
    <n v="8.3000000000000004E-2"/>
    <n v="0"/>
    <n v="8.3000000000000004E-2"/>
    <s v="NaN"/>
    <s v="NaN"/>
    <s v="NaN"/>
    <s v="NaN"/>
    <s v="Scale-up"/>
    <n v="12.048"/>
    <s v="NaN"/>
    <n v="0.79300000000000004"/>
    <s v="NaN"/>
    <n v="0.71099999999999997"/>
    <d v="2025-06-17T06:57:14"/>
    <x v="4"/>
  </r>
  <r>
    <x v="572"/>
    <x v="0"/>
    <n v="1065"/>
    <x v="2075"/>
    <x v="1098"/>
    <n v="446"/>
    <n v="446"/>
    <n v="146"/>
    <n v="300"/>
    <n v="27"/>
    <n v="419"/>
    <n v="316"/>
    <n v="103"/>
    <n v="0.19900000000000001"/>
    <n v="0.45"/>
    <n v="5.7000000000000002E-2"/>
    <n v="0.47399999999999998"/>
    <n v="0.59199999999999997"/>
    <n v="0.60199999999999998"/>
    <n v="0.80100000000000005"/>
    <n v="0.307"/>
    <n v="0.91200000000000003"/>
    <n v="217.3"/>
    <s v="Scale-up"/>
    <n v="2.11"/>
    <n v="0.94099999999999995"/>
    <n v="0.95499999999999996"/>
    <n v="0.98299999999999998"/>
    <n v="0.96099999999999997"/>
    <d v="2025-06-16T22:47:55"/>
    <x v="3"/>
  </r>
  <r>
    <x v="1032"/>
    <x v="1"/>
    <n v="99"/>
    <x v="2076"/>
    <x v="1274"/>
    <s v=" "/>
    <s v=" "/>
    <n v="70"/>
    <n v="331"/>
    <n v="51"/>
    <s v="N/A"/>
    <n v="209"/>
    <n v="142"/>
    <n v="0.81"/>
    <n v="3.2770000000000001"/>
    <n v="0.48299999999999998"/>
    <n v="2.1789999999999998"/>
    <s v="3.6039999999999996"/>
    <n v="3.6150000000000002"/>
    <n v="0.60499999999999998"/>
    <n v="0.19800000000000001"/>
    <n v="0.88200000000000001"/>
    <n v="1896.742"/>
    <s v="Scale-up"/>
    <n v="0.45900000000000002"/>
    <n v="0.96599999999999997"/>
    <n v="0.99099999999999999"/>
    <n v="0.96699999999999997"/>
    <n v="0.93600000000000005"/>
    <d v="2025-06-17T06:58:03"/>
    <x v="4"/>
  </r>
  <r>
    <x v="107"/>
    <x v="0"/>
    <n v="2719"/>
    <x v="2077"/>
    <x v="113"/>
    <n v="70"/>
    <n v="70"/>
    <n v="13"/>
    <n v="57"/>
    <n v="9"/>
    <n v="61"/>
    <n v="50"/>
    <n v="11"/>
    <n v="4.0000000000000001E-3"/>
    <n v="1.9E-2"/>
    <n v="3.0000000000000001E-3"/>
    <n v="1.6E-2"/>
    <n v="0.02"/>
    <n v="0.02"/>
    <n v="0.8"/>
    <n v="0.17399999999999999"/>
    <n v="0.87"/>
    <n v="687.5"/>
    <s v="Scale-up"/>
    <n v="62.5"/>
    <n v="0.67600000000000005"/>
    <n v="0.86199999999999999"/>
    <n v="0.91200000000000003"/>
    <n v="0.94"/>
    <d v="2025-06-16T18:31:35"/>
    <x v="1"/>
  </r>
  <r>
    <x v="1097"/>
    <x v="1"/>
    <n v="75"/>
    <x v="2078"/>
    <x v="1443"/>
    <s v=" "/>
    <s v=" "/>
    <n v="1"/>
    <n v="1"/>
    <n v="14"/>
    <s v="N/A"/>
    <n v="2"/>
    <n v="-16"/>
    <s v="NaN"/>
    <s v="NaN"/>
    <n v="7"/>
    <n v="2.3E-2"/>
    <n v="0"/>
    <n v="-0.104"/>
    <s v="NaN"/>
    <s v="NaN"/>
    <s v="NaN"/>
    <s v="NaN"/>
    <s v="Start-up"/>
    <n v="43.478000000000002"/>
    <s v="NaN"/>
    <s v="NaN"/>
    <n v="0.73799999999999999"/>
    <n v="1"/>
    <d v="2025-06-17T06:58:23"/>
    <x v="4"/>
  </r>
  <r>
    <x v="279"/>
    <x v="0"/>
    <n v="2695"/>
    <x v="2079"/>
    <x v="309"/>
    <n v="108"/>
    <n v="108"/>
    <n v="3"/>
    <n v="105"/>
    <n v="20"/>
    <n v="88"/>
    <n v="73"/>
    <n v="15"/>
    <n v="1E-3"/>
    <n v="3.6999999999999998E-2"/>
    <n v="8.0000000000000002E-3"/>
    <n v="2.4E-2"/>
    <n v="0.03"/>
    <n v="2.9000000000000001E-2"/>
    <n v="0.8"/>
    <n v="2.5999999999999999E-2"/>
    <n v="0.78900000000000003"/>
    <n v="625"/>
    <s v="Scale-up"/>
    <n v="41.667000000000002"/>
    <n v="0.75"/>
    <n v="0.96799999999999997"/>
    <n v="0.83199999999999996"/>
    <n v="0.97199999999999998"/>
    <d v="2025-06-16T19:11:09"/>
    <x v="1"/>
  </r>
  <r>
    <x v="1025"/>
    <x v="1"/>
    <n v="0"/>
    <x v="2080"/>
    <x v="1263"/>
    <s v=" "/>
    <s v=" "/>
    <n v="1"/>
    <n v="1"/>
    <n v="1"/>
    <s v="N/A"/>
    <n v="1"/>
    <n v="-1"/>
    <s v="NaN"/>
    <s v="NaN"/>
    <s v="NaN"/>
    <s v="NaN"/>
    <n v="0"/>
    <s v="NaN"/>
    <s v="NaN"/>
    <s v="NaN"/>
    <s v="NaN"/>
    <s v="NaN"/>
    <s v="Scale-up"/>
    <s v="NaN"/>
    <s v="NaN"/>
    <s v="NaN"/>
    <s v="NaN"/>
    <s v="NaN"/>
    <d v="2025-06-17T06:58:42"/>
    <x v="4"/>
  </r>
  <r>
    <x v="410"/>
    <x v="0"/>
    <n v="3583"/>
    <x v="2081"/>
    <x v="463"/>
    <n v="103"/>
    <n v="103"/>
    <n v="16"/>
    <n v="87"/>
    <n v="5"/>
    <n v="98"/>
    <n v="69"/>
    <n v="29"/>
    <n v="8.0000000000000002E-3"/>
    <n v="1.9E-2"/>
    <n v="2E-3"/>
    <n v="0.02"/>
    <n v="2.5000000000000001E-2"/>
    <n v="2.1000000000000001E-2"/>
    <n v="0.8"/>
    <n v="0.29599999999999999"/>
    <n v="0.92600000000000005"/>
    <n v="1450"/>
    <s v="Scale-up"/>
    <n v="50"/>
    <n v="0.71199999999999997"/>
    <n v="0.95099999999999996"/>
    <n v="0.90700000000000003"/>
    <n v="0.92100000000000004"/>
    <d v="2025-06-16T19:47:46"/>
    <x v="1"/>
  </r>
  <r>
    <x v="1122"/>
    <x v="1"/>
    <n v="0"/>
    <x v="2082"/>
    <x v="1508"/>
    <s v=" "/>
    <s v=" "/>
    <n v="1"/>
    <n v="1"/>
    <n v="1"/>
    <s v="N/A"/>
    <n v="1"/>
    <n v="0"/>
    <s v="NaN"/>
    <n v="0"/>
    <n v="0"/>
    <s v="NaN"/>
    <n v="0"/>
    <s v="NaN"/>
    <s v="NaN"/>
    <s v="NaN"/>
    <s v="NaN"/>
    <s v="NaN"/>
    <s v="Indeterminate"/>
    <s v="NaN"/>
    <s v="NaN"/>
    <n v="0"/>
    <n v="0"/>
    <s v="NaN"/>
    <d v="2025-06-17T06:58:55"/>
    <x v="4"/>
  </r>
  <r>
    <x v="535"/>
    <x v="0"/>
    <n v="867"/>
    <x v="2083"/>
    <x v="618"/>
    <n v="74"/>
    <n v="74"/>
    <n v="20"/>
    <n v="54"/>
    <n v="6"/>
    <n v="68"/>
    <n v="49"/>
    <n v="19"/>
    <n v="3.4000000000000002E-2"/>
    <n v="9.1999999999999998E-2"/>
    <n v="3.1E-2"/>
    <n v="7.5999999999999998E-2"/>
    <n v="9.5000000000000001E-2"/>
    <n v="0.11799999999999999"/>
    <n v="0.8"/>
    <n v="0.27"/>
    <n v="0.754"/>
    <n v="250"/>
    <s v="Scale-up"/>
    <n v="13.157999999999999"/>
    <n v="0.66800000000000004"/>
    <n v="0.79100000000000004"/>
    <n v="0.42899999999999999"/>
    <n v="0.77400000000000002"/>
    <d v="2025-06-16T20:42:27"/>
    <x v="0"/>
  </r>
  <r>
    <x v="362"/>
    <x v="1"/>
    <n v="0"/>
    <x v="2084"/>
    <x v="407"/>
    <s v=" "/>
    <s v=" "/>
    <n v="1"/>
    <n v="1"/>
    <n v="1"/>
    <s v="N/A"/>
    <n v="1"/>
    <n v="0"/>
    <s v="NaN"/>
    <s v="NaN"/>
    <s v="NaN"/>
    <s v="NaN"/>
    <n v="0"/>
    <s v="NaN"/>
    <s v="NaN"/>
    <s v="NaN"/>
    <s v="NaN"/>
    <s v="NaN"/>
    <s v="Catch-up"/>
    <s v="NaN"/>
    <s v="NaN"/>
    <s v="NaN"/>
    <s v="NaN"/>
    <s v="NaN"/>
    <d v="2025-06-17T06:59:13"/>
    <x v="4"/>
  </r>
  <r>
    <x v="574"/>
    <x v="0"/>
    <n v="2897"/>
    <x v="2085"/>
    <x v="662"/>
    <n v="30"/>
    <n v="30"/>
    <n v="11"/>
    <n v="19"/>
    <n v="5"/>
    <n v="25"/>
    <n v="17"/>
    <n v="8"/>
    <n v="3.0000000000000001E-3"/>
    <n v="7.0000000000000001E-3"/>
    <n v="5.0000000000000001E-3"/>
    <n v="4.0000000000000001E-3"/>
    <n v="5.0000000000000001E-3"/>
    <n v="6.0000000000000001E-3"/>
    <n v="0.8"/>
    <n v="0.3"/>
    <n v="0.5"/>
    <n v="2000"/>
    <s v="Scale-up"/>
    <n v="250"/>
    <n v="0.92500000000000004"/>
    <n v="0.74099999999999999"/>
    <n v="0.90400000000000003"/>
    <n v="0.86"/>
    <d v="2025-06-16T20:51:49"/>
    <x v="0"/>
  </r>
  <r>
    <x v="1123"/>
    <x v="1"/>
    <n v="0"/>
    <x v="2086"/>
    <x v="1509"/>
    <s v=" "/>
    <s v=" "/>
    <n v="1"/>
    <n v="1"/>
    <n v="2"/>
    <s v="N/A"/>
    <n v="1"/>
    <n v="-1"/>
    <s v="NaN"/>
    <s v="NaN"/>
    <n v="1"/>
    <s v="NaN"/>
    <n v="0"/>
    <n v="-1"/>
    <s v="NaN"/>
    <s v="NaN"/>
    <s v="NaN"/>
    <s v="NaN"/>
    <s v="Scale-up"/>
    <s v="NaN"/>
    <s v="NaN"/>
    <s v="NaN"/>
    <n v="1"/>
    <s v="NaN"/>
    <d v="2025-06-17T06:59:30"/>
    <x v="4"/>
  </r>
  <r>
    <x v="582"/>
    <x v="0"/>
    <n v="2667"/>
    <x v="2087"/>
    <x v="670"/>
    <n v="94"/>
    <n v="94"/>
    <n v="79"/>
    <n v="15"/>
    <n v="7"/>
    <n v="87"/>
    <n v="83"/>
    <n v="4"/>
    <n v="5.3999999999999999E-2"/>
    <n v="8.9999999999999993E-3"/>
    <n v="3.0000000000000001E-3"/>
    <n v="4.8000000000000001E-2"/>
    <n v="0.06"/>
    <n v="0.05"/>
    <n v="0.8"/>
    <n v="0.85699999999999998"/>
    <n v="0.95199999999999996"/>
    <n v="83.332999999999998"/>
    <s v="Scale-up"/>
    <n v="20.832999999999998"/>
    <n v="0.69699999999999995"/>
    <n v="0.91300000000000003"/>
    <n v="0.81399999999999995"/>
    <n v="0.71599999999999997"/>
    <d v="2025-06-16T20:53:03"/>
    <x v="0"/>
  </r>
  <r>
    <x v="1124"/>
    <x v="1"/>
    <n v="0"/>
    <x v="2088"/>
    <x v="1510"/>
    <s v=" "/>
    <s v=" "/>
    <n v="1"/>
    <n v="1"/>
    <n v="1"/>
    <s v="N/A"/>
    <n v="1"/>
    <n v="0"/>
    <s v="NaN"/>
    <s v="NaN"/>
    <s v="NaN"/>
    <s v="NaN"/>
    <n v="0"/>
    <s v="NaN"/>
    <s v="NaN"/>
    <s v="NaN"/>
    <s v="NaN"/>
    <s v="NaN"/>
    <s v="Scale-up"/>
    <s v="NaN"/>
    <s v="NaN"/>
    <s v="NaN"/>
    <s v="NaN"/>
    <s v="NaN"/>
    <d v="2025-06-17T06:59:48"/>
    <x v="4"/>
  </r>
  <r>
    <x v="696"/>
    <x v="0"/>
    <n v="2794"/>
    <x v="2089"/>
    <x v="808"/>
    <n v="60"/>
    <n v="60"/>
    <n v="9"/>
    <n v="51"/>
    <n v="2"/>
    <n v="58"/>
    <n v="45"/>
    <n v="13"/>
    <n v="3.0000000000000001E-3"/>
    <n v="1.7999999999999999E-2"/>
    <n v="1E-3"/>
    <n v="1.6E-2"/>
    <n v="0.02"/>
    <n v="2.1000000000000001E-2"/>
    <n v="0.8"/>
    <n v="0.14299999999999999"/>
    <n v="0.95199999999999996"/>
    <n v="812.5"/>
    <s v="Scale-up"/>
    <n v="62.5"/>
    <n v="0.90400000000000003"/>
    <n v="0.98"/>
    <n v="1"/>
    <n v="0.98399999999999999"/>
    <d v="2025-06-16T21:22:41"/>
    <x v="0"/>
  </r>
  <r>
    <x v="1125"/>
    <x v="1"/>
    <n v="0"/>
    <x v="2090"/>
    <x v="1511"/>
    <s v=" "/>
    <s v=" "/>
    <n v="1"/>
    <n v="1"/>
    <n v="1"/>
    <s v="N/A"/>
    <n v="1"/>
    <n v="0"/>
    <s v="NaN"/>
    <s v="NaN"/>
    <s v="NaN"/>
    <s v="NaN"/>
    <n v="0"/>
    <s v="NaN"/>
    <s v="NaN"/>
    <s v="NaN"/>
    <s v="NaN"/>
    <s v="NaN"/>
    <s v="Scale-up"/>
    <s v="NaN"/>
    <s v="NaN"/>
    <s v="NaN"/>
    <s v="NaN"/>
    <s v="NaN"/>
    <d v="2025-06-17T07:00:07"/>
    <x v="4"/>
  </r>
  <r>
    <x v="981"/>
    <x v="0"/>
    <n v="1202"/>
    <x v="2091"/>
    <x v="1192"/>
    <n v="121"/>
    <n v="121"/>
    <n v="58"/>
    <n v="63"/>
    <n v="8"/>
    <n v="113"/>
    <n v="92"/>
    <n v="21"/>
    <n v="4.9000000000000002E-2"/>
    <n v="7.0999999999999994E-2"/>
    <n v="0.01"/>
    <n v="8.7999999999999995E-2"/>
    <n v="0.11"/>
    <n v="0.106"/>
    <n v="0.8"/>
    <n v="0.40799999999999997"/>
    <n v="0.91700000000000004"/>
    <n v="238.636"/>
    <s v="Scale-up"/>
    <n v="11.364000000000001"/>
    <n v="0.97199999999999998"/>
    <n v="0.91600000000000004"/>
    <n v="0.745"/>
    <n v="0.92400000000000004"/>
    <d v="2025-06-16T23:15:21"/>
    <x v="8"/>
  </r>
  <r>
    <x v="1126"/>
    <x v="1"/>
    <n v="0"/>
    <x v="2092"/>
    <x v="1512"/>
    <s v=" "/>
    <s v=" "/>
    <n v="1"/>
    <n v="1"/>
    <n v="1"/>
    <s v="N/A"/>
    <n v="1"/>
    <n v="0"/>
    <s v="NaN"/>
    <s v="NaN"/>
    <s v="NaN"/>
    <s v="NaN"/>
    <n v="0"/>
    <s v="NaN"/>
    <s v="NaN"/>
    <s v="NaN"/>
    <s v="NaN"/>
    <s v="NaN"/>
    <s v="Scale-up"/>
    <s v="NaN"/>
    <s v="NaN"/>
    <s v="NaN"/>
    <s v="NaN"/>
    <s v="NaN"/>
    <d v="2025-06-17T07:00:25"/>
    <x v="4"/>
  </r>
  <r>
    <x v="1127"/>
    <x v="1"/>
    <n v="0"/>
    <x v="2093"/>
    <x v="1513"/>
    <s v=" "/>
    <s v=" "/>
    <n v="1"/>
    <n v="1"/>
    <n v="1"/>
    <s v="N/A"/>
    <n v="1"/>
    <n v="0"/>
    <s v="NaN"/>
    <n v="0"/>
    <n v="0"/>
    <s v="NaN"/>
    <n v="0"/>
    <s v="NaN"/>
    <s v="NaN"/>
    <s v="NaN"/>
    <s v="NaN"/>
    <s v="NaN"/>
    <s v="Scale-up"/>
    <s v="NaN"/>
    <s v="NaN"/>
    <n v="0"/>
    <n v="0"/>
    <s v="NaN"/>
    <d v="2025-06-17T07:00:41"/>
    <x v="4"/>
  </r>
  <r>
    <x v="1128"/>
    <x v="1"/>
    <n v="81"/>
    <x v="2094"/>
    <x v="1514"/>
    <s v=" "/>
    <s v=" "/>
    <n v="1"/>
    <n v="1"/>
    <n v="1"/>
    <s v="N/A"/>
    <n v="2"/>
    <n v="-2"/>
    <s v="NaN"/>
    <s v="NaN"/>
    <s v="NaN"/>
    <n v="1.2E-2"/>
    <n v="0"/>
    <s v="NaN"/>
    <s v="NaN"/>
    <s v="NaN"/>
    <s v="NaN"/>
    <s v="NaN"/>
    <s v="Scale-up"/>
    <n v="83.332999999999998"/>
    <s v="NaN"/>
    <s v="NaN"/>
    <s v="NaN"/>
    <n v="1"/>
    <d v="2025-06-17T07:01:02"/>
    <x v="4"/>
  </r>
  <r>
    <x v="8"/>
    <x v="1"/>
    <n v="0"/>
    <x v="2095"/>
    <x v="8"/>
    <s v=" "/>
    <s v=" "/>
    <n v="1"/>
    <n v="1"/>
    <n v="1"/>
    <s v="N/A"/>
    <n v="1"/>
    <n v="0"/>
    <s v="NaN"/>
    <s v="NaN"/>
    <n v="0"/>
    <s v="NaN"/>
    <n v="0"/>
    <s v="NaN"/>
    <s v="NaN"/>
    <s v="NaN"/>
    <s v="NaN"/>
    <s v="NaN"/>
    <s v="Catch-up"/>
    <s v="NaN"/>
    <s v="NaN"/>
    <s v="NaN"/>
    <n v="0"/>
    <s v="NaN"/>
    <d v="2025-06-17T07:01:18"/>
    <x v="4"/>
  </r>
  <r>
    <x v="999"/>
    <x v="1"/>
    <n v="0"/>
    <x v="2096"/>
    <x v="1228"/>
    <s v=" "/>
    <s v=" "/>
    <n v="1"/>
    <n v="1"/>
    <n v="1"/>
    <s v="N/A"/>
    <n v="1"/>
    <n v="0"/>
    <s v="NaN"/>
    <s v="NaN"/>
    <s v="NaN"/>
    <s v="NaN"/>
    <n v="0"/>
    <s v="NaN"/>
    <s v="NaN"/>
    <s v="NaN"/>
    <s v="NaN"/>
    <s v="NaN"/>
    <s v="Scale-up"/>
    <s v="NaN"/>
    <s v="NaN"/>
    <s v="NaN"/>
    <s v="NaN"/>
    <s v="NaN"/>
    <d v="2025-06-17T07:01:36"/>
    <x v="4"/>
  </r>
  <r>
    <x v="1086"/>
    <x v="1"/>
    <n v="78"/>
    <x v="2097"/>
    <x v="1416"/>
    <s v=" "/>
    <s v=" "/>
    <n v="1"/>
    <n v="4"/>
    <n v="1"/>
    <s v="N/A"/>
    <n v="1"/>
    <n v="3"/>
    <s v="NaN"/>
    <n v="3.6999999999999998E-2"/>
    <s v="NaN"/>
    <s v="NaN"/>
    <n v="0"/>
    <n v="5.0999999999999997E-2"/>
    <s v="NaN"/>
    <s v="NaN"/>
    <s v="NaN"/>
    <s v="NaN"/>
    <s v="Scale-up"/>
    <s v="NaN"/>
    <s v="NaN"/>
    <n v="0.95499999999999996"/>
    <s v="NaN"/>
    <s v="NaN"/>
    <d v="2025-06-17T07:01:55"/>
    <x v="4"/>
  </r>
  <r>
    <x v="129"/>
    <x v="1"/>
    <n v="0"/>
    <x v="2098"/>
    <x v="139"/>
    <s v=" "/>
    <s v=" "/>
    <n v="1"/>
    <n v="1"/>
    <n v="1"/>
    <s v="N/A"/>
    <n v="1"/>
    <n v="0"/>
    <s v="NaN"/>
    <s v="NaN"/>
    <s v="NaN"/>
    <s v="NaN"/>
    <n v="0"/>
    <n v="1"/>
    <s v="NaN"/>
    <s v="NaN"/>
    <s v="NaN"/>
    <s v="NaN"/>
    <s v="Catch-up"/>
    <s v="NaN"/>
    <s v="NaN"/>
    <s v="NaN"/>
    <s v="NaN"/>
    <s v="NaN"/>
    <d v="2025-06-17T07:02:14"/>
    <x v="4"/>
  </r>
  <r>
    <x v="956"/>
    <x v="0"/>
    <n v="1504"/>
    <x v="2099"/>
    <x v="1498"/>
    <n v="165"/>
    <n v="165"/>
    <n v="100"/>
    <n v="65"/>
    <n v="22"/>
    <n v="143"/>
    <n v="123"/>
    <n v="20"/>
    <n v="6.5000000000000002E-2"/>
    <n v="4.3999999999999997E-2"/>
    <n v="1.4E-2"/>
    <n v="7.5999999999999998E-2"/>
    <n v="9.5000000000000001E-2"/>
    <n v="9.0999999999999998E-2"/>
    <n v="0.8"/>
    <n v="0.59599999999999997"/>
    <n v="0.872"/>
    <n v="263.15800000000002"/>
    <s v="Scale-up"/>
    <n v="13.157999999999999"/>
    <n v="0.94099999999999995"/>
    <n v="0.95399999999999996"/>
    <n v="0.878"/>
    <n v="0.96799999999999997"/>
    <d v="2025-06-17T07:26:19"/>
    <x v="9"/>
  </r>
  <r>
    <x v="1100"/>
    <x v="1"/>
    <n v="0"/>
    <x v="2100"/>
    <x v="1446"/>
    <s v=" "/>
    <s v=" "/>
    <n v="1"/>
    <n v="1"/>
    <n v="1"/>
    <s v="N/A"/>
    <n v="1"/>
    <n v="0"/>
    <s v="NaN"/>
    <s v="NaN"/>
    <s v="NaN"/>
    <s v="NaN"/>
    <n v="0"/>
    <s v="NaN"/>
    <s v="NaN"/>
    <s v="NaN"/>
    <s v="NaN"/>
    <s v="NaN"/>
    <s v="Scale-up"/>
    <s v="NaN"/>
    <s v="NaN"/>
    <s v="NaN"/>
    <s v="NaN"/>
    <s v="NaN"/>
    <d v="2025-06-17T07:02:32"/>
    <x v="4"/>
  </r>
  <r>
    <x v="391"/>
    <x v="0"/>
    <n v="4629"/>
    <x v="2101"/>
    <x v="1515"/>
    <n v="267"/>
    <n v="267"/>
    <n v="142"/>
    <n v="125"/>
    <n v="25"/>
    <n v="242"/>
    <n v="203"/>
    <n v="39"/>
    <n v="3.5000000000000003E-2"/>
    <n v="2.7E-2"/>
    <n v="7.0000000000000001E-3"/>
    <n v="4.3999999999999997E-2"/>
    <n v="5.5E-2"/>
    <n v="5.6000000000000001E-2"/>
    <n v="0.8"/>
    <n v="0.56499999999999995"/>
    <n v="0.88700000000000001"/>
    <n v="886.36400000000003"/>
    <s v="Scale-up"/>
    <n v="22.727"/>
    <n v="0.95"/>
    <n v="0.98299999999999998"/>
    <n v="0.95199999999999996"/>
    <n v="0.94099999999999995"/>
    <d v="2025-06-17T06:12:09"/>
    <x v="10"/>
  </r>
  <r>
    <x v="1026"/>
    <x v="1"/>
    <n v="65"/>
    <x v="2102"/>
    <x v="1264"/>
    <s v=" "/>
    <s v=" "/>
    <n v="1"/>
    <n v="4"/>
    <n v="1"/>
    <s v="N/A"/>
    <n v="1"/>
    <n v="3"/>
    <s v="NaN"/>
    <n v="3.7999999999999999E-2"/>
    <s v="NaN"/>
    <s v="NaN"/>
    <n v="0"/>
    <n v="3.7999999999999999E-2"/>
    <s v="NaN"/>
    <s v="NaN"/>
    <s v="NaN"/>
    <s v="NaN"/>
    <s v="Scale-up"/>
    <s v="NaN"/>
    <s v="NaN"/>
    <n v="0.76200000000000001"/>
    <s v="NaN"/>
    <s v="NaN"/>
    <d v="2025-06-17T07:02:49"/>
    <x v="4"/>
  </r>
  <r>
    <x v="1129"/>
    <x v="0"/>
    <n v="1757"/>
    <x v="2103"/>
    <x v="1516"/>
    <n v="34"/>
    <n v="34"/>
    <n v="5"/>
    <n v="29"/>
    <n v="19"/>
    <n v="15"/>
    <n v="7"/>
    <n v="8"/>
    <n v="3.0000000000000001E-3"/>
    <n v="1.4E-2"/>
    <n v="1.2E-2"/>
    <n v="4.0000000000000001E-3"/>
    <n v="5.0000000000000001E-3"/>
    <n v="5.0000000000000001E-3"/>
    <n v="0.8"/>
    <n v="0.17599999999999999"/>
    <n v="0.29399999999999998"/>
    <n v="2000"/>
    <s v="Scale-up"/>
    <n v="250"/>
    <n v="0.94"/>
    <d v="1899-12-30T22:53:46"/>
    <n v="0.92100000000000004"/>
    <n v="0.86899999999999999"/>
    <d v="2025-06-17T05:29:57"/>
    <x v="13"/>
  </r>
  <r>
    <x v="805"/>
    <x v="1"/>
    <n v="85"/>
    <x v="2104"/>
    <x v="1408"/>
    <s v=" "/>
    <s v=" "/>
    <n v="4"/>
    <n v="4"/>
    <n v="1"/>
    <s v="N/A"/>
    <n v="7"/>
    <n v="-1"/>
    <n v="3.4000000000000002E-2"/>
    <n v="3.3000000000000002E-2"/>
    <s v="NaN"/>
    <n v="5.8999999999999997E-2"/>
    <n v="6.7000000000000004E-2"/>
    <n v="6.2E-2"/>
    <s v="NaN"/>
    <s v="NaN"/>
    <s v="NaN"/>
    <s v="NaN"/>
    <s v="Scale-up"/>
    <n v="16.949000000000002"/>
    <n v="0.71499999999999997"/>
    <n v="0.75900000000000001"/>
    <s v="NaN"/>
    <n v="0.76800000000000002"/>
    <d v="2025-06-17T05:38:03"/>
    <x v="10"/>
  </r>
  <r>
    <x v="241"/>
    <x v="0"/>
    <n v="3181"/>
    <x v="2105"/>
    <x v="1517"/>
    <n v="72"/>
    <n v="72"/>
    <n v="24"/>
    <n v="48"/>
    <n v="4"/>
    <n v="68"/>
    <n v="61"/>
    <n v="7"/>
    <n v="1.2999999999999999E-2"/>
    <n v="1.7999999999999999E-2"/>
    <n v="1E-3"/>
    <n v="2.4E-2"/>
    <n v="0.03"/>
    <n v="2.5000000000000001E-2"/>
    <n v="0.8"/>
    <n v="0.41899999999999998"/>
    <n v="0.96799999999999997"/>
    <n v="291.66699999999997"/>
    <s v="Scale-up"/>
    <n v="41.667000000000002"/>
    <n v="0.56499999999999995"/>
    <n v="0.61299999999999999"/>
    <n v="0.89900000000000002"/>
    <n v="0.57699999999999996"/>
    <d v="2025-06-17T02:19:43"/>
    <x v="2"/>
  </r>
  <r>
    <x v="1130"/>
    <x v="1"/>
    <n v="98"/>
    <x v="2106"/>
    <x v="1518"/>
    <s v=" "/>
    <s v=" "/>
    <n v="4"/>
    <n v="4"/>
    <n v="1"/>
    <s v="N/A"/>
    <n v="8"/>
    <n v="-1"/>
    <n v="2.7E-2"/>
    <n v="6.3E-2"/>
    <s v="NaN"/>
    <n v="5.6000000000000001E-2"/>
    <n v="0.09"/>
    <n v="7.1999999999999995E-2"/>
    <s v="NaN"/>
    <s v="NaN"/>
    <s v="NaN"/>
    <s v="NaN"/>
    <s v="Scale-up"/>
    <n v="17.856999999999999"/>
    <n v="0.90700000000000003"/>
    <n v="0.83399999999999996"/>
    <s v="NaN"/>
    <n v="0.88100000000000001"/>
    <d v="2025-06-17T05:38:22"/>
    <x v="10"/>
  </r>
  <r>
    <x v="676"/>
    <x v="0"/>
    <n v="5453"/>
    <x v="2107"/>
    <x v="1519"/>
    <n v="83"/>
    <n v="83"/>
    <n v="18"/>
    <n v="65"/>
    <n v="24"/>
    <n v="59"/>
    <n v="51"/>
    <n v="8"/>
    <n v="3.0000000000000001E-3"/>
    <n v="1.0999999999999999E-2"/>
    <n v="4.0000000000000001E-3"/>
    <n v="8.0000000000000002E-3"/>
    <n v="0.01"/>
    <n v="0.01"/>
    <n v="0.8"/>
    <n v="0.214"/>
    <n v="0.71399999999999997"/>
    <n v="1000"/>
    <s v="Scale-up"/>
    <n v="125"/>
    <n v="0.94799999999999995"/>
    <n v="0.98199999999999998"/>
    <n v="0.91600000000000004"/>
    <n v="0.97"/>
    <d v="2025-06-17T02:35:54"/>
    <x v="2"/>
  </r>
  <r>
    <x v="1131"/>
    <x v="1"/>
    <n v="84"/>
    <x v="2108"/>
    <x v="1520"/>
    <s v=" "/>
    <s v=" "/>
    <n v="10"/>
    <n v="1"/>
    <n v="1"/>
    <s v="N/A"/>
    <n v="4"/>
    <n v="5"/>
    <n v="0.14899999999999999"/>
    <s v="NaN"/>
    <n v="0"/>
    <n v="0.04"/>
    <n v="0.14899999999999999"/>
    <n v="0.14899999999999999"/>
    <s v="NaN"/>
    <s v="NaN"/>
    <s v="NaN"/>
    <s v="NaN"/>
    <s v="Scale-up"/>
    <n v="25"/>
    <n v="0.93400000000000005"/>
    <s v="NaN"/>
    <n v="0"/>
    <n v="0.877"/>
    <d v="2025-06-17T05:38:40"/>
    <x v="10"/>
  </r>
  <r>
    <x v="266"/>
    <x v="0"/>
    <n v="5192"/>
    <x v="2109"/>
    <x v="1521"/>
    <n v="1044"/>
    <n v="1044"/>
    <n v="158"/>
    <n v="886"/>
    <n v="210"/>
    <n v="834"/>
    <n v="685"/>
    <n v="149"/>
    <n v="2.7E-2"/>
    <n v="0.16400000000000001"/>
    <n v="4.1000000000000002E-2"/>
    <n v="0.12"/>
    <n v="0.15"/>
    <n v="0.14699999999999999"/>
    <n v="0.8"/>
    <n v="0.14099999999999999"/>
    <n v="0.78500000000000003"/>
    <n v="1241.6669999999999"/>
    <s v="Scale-up"/>
    <n v="8.3330000000000002"/>
    <n v="0.81100000000000005"/>
    <n v="0.81799999999999995"/>
    <n v="0.79700000000000004"/>
    <n v="0.89800000000000002"/>
    <d v="2025-06-17T02:56:11"/>
    <x v="2"/>
  </r>
  <r>
    <x v="807"/>
    <x v="1"/>
    <n v="0"/>
    <x v="2110"/>
    <x v="1214"/>
    <s v=" "/>
    <s v=" "/>
    <n v="1"/>
    <n v="1"/>
    <n v="1"/>
    <s v="N/A"/>
    <n v="5"/>
    <n v="-5"/>
    <s v="NaN"/>
    <s v="NaN"/>
    <s v="NaN"/>
    <s v="NaN"/>
    <n v="0"/>
    <s v="NaN"/>
    <s v="NaN"/>
    <s v="NaN"/>
    <s v="NaN"/>
    <s v="NaN"/>
    <s v="Scale-up"/>
    <s v="NaN"/>
    <s v="NaN"/>
    <s v="NaN"/>
    <s v="NaN"/>
    <s v="NaN"/>
    <d v="2025-06-17T05:38:59"/>
    <x v="10"/>
  </r>
  <r>
    <x v="492"/>
    <x v="0"/>
    <n v="3360"/>
    <x v="2111"/>
    <x v="562"/>
    <n v="1921"/>
    <n v="1921"/>
    <n v="212"/>
    <n v="1709"/>
    <n v="133"/>
    <n v="1788"/>
    <n v="1295"/>
    <n v="493"/>
    <n v="6.7000000000000004E-2"/>
    <n v="0.52700000000000002"/>
    <n v="4.1000000000000002E-2"/>
    <n v="0.442"/>
    <n v="0.55300000000000005"/>
    <n v="0.55100000000000005"/>
    <n v="0.79900000000000004"/>
    <n v="0.113"/>
    <n v="0.93100000000000005"/>
    <n v="1115.385"/>
    <s v="Scale-up"/>
    <n v="2.262"/>
    <n v="0.82"/>
    <n v="0.90400000000000003"/>
    <n v="0.92600000000000005"/>
    <n v="0.872"/>
    <d v="2025-06-16T20:30:28"/>
    <x v="0"/>
  </r>
  <r>
    <x v="831"/>
    <x v="1"/>
    <n v="79"/>
    <x v="2112"/>
    <x v="981"/>
    <s v=" "/>
    <s v=" "/>
    <n v="30"/>
    <n v="4"/>
    <n v="1"/>
    <s v="N/A"/>
    <n v="9"/>
    <n v="23"/>
    <n v="0.30599999999999999"/>
    <n v="5.8000000000000003E-2"/>
    <s v="NaN"/>
    <n v="0.151"/>
    <n v="0.36399999999999999"/>
    <n v="0.34799999999999998"/>
    <s v="NaN"/>
    <s v="NaN"/>
    <s v="NaN"/>
    <s v="NaN"/>
    <s v="Scale-up"/>
    <n v="6.6230000000000002"/>
    <n v="0.90600000000000003"/>
    <n v="0.88200000000000001"/>
    <s v="NaN"/>
    <n v="0.96899999999999997"/>
    <d v="2025-06-17T05:39:18"/>
    <x v="10"/>
  </r>
  <r>
    <x v="971"/>
    <x v="0"/>
    <n v="1231"/>
    <x v="2113"/>
    <x v="1464"/>
    <n v="200"/>
    <n v="200"/>
    <n v="64"/>
    <n v="136"/>
    <n v="101"/>
    <n v="99"/>
    <n v="99"/>
    <n v="0"/>
    <n v="0.13"/>
    <n v="0.21299999999999999"/>
    <n v="7.4999999999999997E-2"/>
    <n v="0.214"/>
    <n v="0.26800000000000002"/>
    <n v="9.5000000000000001E-2"/>
    <n v="0.79900000000000004"/>
    <n v="0.379"/>
    <n v="0.78100000000000003"/>
    <n v="0"/>
    <s v="Start-up"/>
    <n v="4.673"/>
    <n v="0.90700000000000003"/>
    <n v="0.90200000000000002"/>
    <n v="0.82299999999999995"/>
    <n v="0.89200000000000002"/>
    <d v="2025-06-17T07:10:31"/>
    <x v="9"/>
  </r>
  <r>
    <x v="1102"/>
    <x v="1"/>
    <n v="98"/>
    <x v="2114"/>
    <x v="1453"/>
    <s v=" "/>
    <s v=" "/>
    <n v="54"/>
    <n v="22"/>
    <n v="12"/>
    <s v="N/A"/>
    <n v="40"/>
    <n v="23"/>
    <n v="0.66100000000000003"/>
    <n v="0.22"/>
    <n v="0.112"/>
    <n v="0.41899999999999998"/>
    <n v="0.76900000000000002"/>
    <n v="0.78300000000000003"/>
    <n v="0.54500000000000004"/>
    <n v="0.75"/>
    <n v="0.873"/>
    <n v="1105.0119999999999"/>
    <s v="Scale-up"/>
    <n v="2.387"/>
    <n v="0.91700000000000004"/>
    <n v="0.69699999999999995"/>
    <n v="0.93899999999999995"/>
    <n v="0.86599999999999999"/>
    <d v="2025-06-17T05:39:44"/>
    <x v="10"/>
  </r>
  <r>
    <x v="564"/>
    <x v="0"/>
    <n v="3042"/>
    <x v="2115"/>
    <x v="650"/>
    <n v="299"/>
    <n v="299"/>
    <n v="62"/>
    <n v="237"/>
    <n v="18"/>
    <n v="281"/>
    <n v="205"/>
    <n v="76"/>
    <n v="2.1999999999999999E-2"/>
    <n v="8.8999999999999996E-2"/>
    <n v="7.0000000000000001E-3"/>
    <n v="8.3000000000000004E-2"/>
    <n v="0.104"/>
    <n v="0.10299999999999999"/>
    <n v="0.79800000000000004"/>
    <n v="0.19800000000000001"/>
    <n v="0.93700000000000006"/>
    <n v="915.66300000000001"/>
    <s v="Scale-up"/>
    <n v="12.048"/>
    <n v="0.96499999999999997"/>
    <n v="0.99199999999999999"/>
    <n v="0.94799999999999995"/>
    <n v="0.99299999999999999"/>
    <d v="2025-06-16T20:49:23"/>
    <x v="0"/>
  </r>
  <r>
    <x v="1132"/>
    <x v="1"/>
    <n v="97"/>
    <x v="2116"/>
    <x v="1522"/>
    <s v=" "/>
    <s v=" "/>
    <n v="44"/>
    <n v="1"/>
    <n v="1"/>
    <s v="N/A"/>
    <n v="18"/>
    <n v="27"/>
    <n v="0.432"/>
    <s v="NaN"/>
    <n v="0"/>
    <n v="0.185"/>
    <n v="0.432"/>
    <n v="0.432"/>
    <s v="NaN"/>
    <s v="NaN"/>
    <s v="NaN"/>
    <s v="NaN"/>
    <s v="Scale-up"/>
    <n v="5.4050000000000002"/>
    <n v="0.96499999999999997"/>
    <s v="NaN"/>
    <n v="0"/>
    <n v="0.94199999999999995"/>
    <d v="2025-06-17T05:40:02"/>
    <x v="10"/>
  </r>
  <r>
    <x v="701"/>
    <x v="0"/>
    <n v="2928"/>
    <x v="2117"/>
    <x v="816"/>
    <n v="213"/>
    <n v="213"/>
    <n v="53"/>
    <n v="160"/>
    <n v="44"/>
    <n v="169"/>
    <n v="141"/>
    <n v="28"/>
    <n v="1.7999999999999999E-2"/>
    <n v="5.5E-2"/>
    <n v="1.4E-2"/>
    <n v="4.7E-2"/>
    <n v="5.8999999999999997E-2"/>
    <n v="5.8999999999999997E-2"/>
    <n v="0.79700000000000004"/>
    <n v="0.247"/>
    <n v="0.80800000000000005"/>
    <n v="595.745"/>
    <s v="Scale-up"/>
    <n v="21.277000000000001"/>
    <n v="0.91300000000000003"/>
    <n v="0.98499999999999999"/>
    <n v="0.91700000000000004"/>
    <n v="0.88600000000000001"/>
    <d v="2025-06-16T21:24:34"/>
    <x v="0"/>
  </r>
  <r>
    <x v="559"/>
    <x v="1"/>
    <n v="89"/>
    <x v="2118"/>
    <x v="645"/>
    <s v=" "/>
    <s v=" "/>
    <n v="1"/>
    <n v="6"/>
    <n v="1"/>
    <s v="N/A"/>
    <n v="4"/>
    <n v="0"/>
    <s v="NaN"/>
    <n v="7.2999999999999995E-2"/>
    <s v="NaN"/>
    <n v="3.6999999999999998E-2"/>
    <n v="0"/>
    <n v="6.4000000000000001E-2"/>
    <s v="NaN"/>
    <s v="NaN"/>
    <s v="NaN"/>
    <s v="NaN"/>
    <s v="Catch-up"/>
    <n v="27.027000000000001"/>
    <s v="NaN"/>
    <n v="0.92400000000000004"/>
    <s v="NaN"/>
    <n v="0.86199999999999999"/>
    <d v="2025-06-17T05:40:21"/>
    <x v="10"/>
  </r>
  <r>
    <x v="1056"/>
    <x v="1"/>
    <n v="78"/>
    <x v="2119"/>
    <x v="1332"/>
    <s v=" "/>
    <s v=" "/>
    <n v="2"/>
    <n v="1"/>
    <n v="1"/>
    <s v="N/A"/>
    <n v="2"/>
    <n v="0"/>
    <n v="1.2999999999999999E-2"/>
    <s v="NaN"/>
    <s v="NaN"/>
    <n v="0.25"/>
    <n v="0"/>
    <n v="2.5000000000000001E-2"/>
    <s v="NaN"/>
    <s v="NaN"/>
    <s v="NaN"/>
    <s v="NaN"/>
    <s v="Scale-up"/>
    <n v="4"/>
    <n v="1"/>
    <s v="NaN"/>
    <s v="NaN"/>
    <n v="1"/>
    <d v="2025-06-17T05:40:40"/>
    <x v="10"/>
  </r>
  <r>
    <x v="156"/>
    <x v="1"/>
    <n v="86"/>
    <x v="2120"/>
    <x v="167"/>
    <s v=" "/>
    <s v=" "/>
    <n v="5"/>
    <n v="4"/>
    <n v="1"/>
    <s v="N/A"/>
    <n v="3"/>
    <n v="5"/>
    <n v="5.1999999999999998E-2"/>
    <n v="2.8000000000000001E-2"/>
    <s v="NaN"/>
    <n v="0.214"/>
    <n v="0.08"/>
    <n v="7.5999999999999998E-2"/>
    <s v="NaN"/>
    <s v="NaN"/>
    <s v="NaN"/>
    <s v="NaN"/>
    <s v="Catch-up"/>
    <n v="4.673"/>
    <n v="0.70699999999999996"/>
    <n v="0.89900000000000002"/>
    <s v="NaN"/>
    <n v="0.75"/>
    <d v="2025-06-17T05:40:58"/>
    <x v="10"/>
  </r>
  <r>
    <x v="967"/>
    <x v="0"/>
    <n v="2439"/>
    <x v="2121"/>
    <x v="1478"/>
    <n v="504"/>
    <n v="504"/>
    <n v="149"/>
    <n v="355"/>
    <n v="45"/>
    <n v="459"/>
    <n v="265"/>
    <n v="194"/>
    <n v="0.13"/>
    <n v="0.27200000000000002"/>
    <n v="4.7E-2"/>
    <n v="0.28299999999999997"/>
    <n v="0.35499999999999998"/>
    <n v="0.35"/>
    <n v="0.79700000000000004"/>
    <n v="0.32300000000000001"/>
    <n v="0.88300000000000001"/>
    <n v="685.51199999999994"/>
    <s v="Scale-up"/>
    <n v="3.5339999999999998"/>
    <n v="0.94399999999999995"/>
    <n v="0.93700000000000006"/>
    <n v="0.95699999999999996"/>
    <n v="0.94799999999999995"/>
    <d v="2025-06-17T07:16:49"/>
    <x v="9"/>
  </r>
  <r>
    <x v="1063"/>
    <x v="1"/>
    <n v="0"/>
    <x v="2122"/>
    <x v="1351"/>
    <s v=" "/>
    <s v=" "/>
    <n v="1"/>
    <n v="1"/>
    <n v="1"/>
    <s v="N/A"/>
    <n v="1"/>
    <n v="0"/>
    <s v="NaN"/>
    <s v="NaN"/>
    <n v="0"/>
    <s v="NaN"/>
    <n v="0"/>
    <s v="NaN"/>
    <s v="NaN"/>
    <s v="NaN"/>
    <s v="NaN"/>
    <s v="NaN"/>
    <s v="Scale-up"/>
    <s v="NaN"/>
    <s v="NaN"/>
    <s v="NaN"/>
    <n v="0"/>
    <s v="NaN"/>
    <d v="2025-06-17T05:41:15"/>
    <x v="10"/>
  </r>
  <r>
    <x v="124"/>
    <x v="0"/>
    <n v="267"/>
    <x v="2123"/>
    <x v="132"/>
    <n v="337"/>
    <n v="337"/>
    <n v="98"/>
    <n v="239"/>
    <n v="27"/>
    <n v="310"/>
    <n v="222"/>
    <n v="88"/>
    <n v="0.318"/>
    <n v="0.85099999999999998"/>
    <n v="0.13"/>
    <n v="0.82699999999999996"/>
    <n v="1.0389999999999999"/>
    <n v="1.0820000000000001"/>
    <n v="0.79600000000000004"/>
    <n v="0.27200000000000002"/>
    <n v="0.88900000000000001"/>
    <n v="106.40900000000001"/>
    <s v="Scale-up"/>
    <n v="1.2090000000000001"/>
    <n v="0.94599999999999995"/>
    <n v="0.88700000000000001"/>
    <n v="0.88300000000000001"/>
    <n v="0.90700000000000003"/>
    <d v="2025-06-16T18:35:18"/>
    <x v="1"/>
  </r>
  <r>
    <x v="1037"/>
    <x v="1"/>
    <n v="68"/>
    <x v="2124"/>
    <x v="1282"/>
    <s v=" "/>
    <s v=" "/>
    <n v="11"/>
    <n v="1"/>
    <n v="3"/>
    <s v="N/A"/>
    <n v="11"/>
    <n v="-3"/>
    <n v="0.41899999999999998"/>
    <s v="NaN"/>
    <n v="7.9000000000000001E-2"/>
    <n v="0.13800000000000001"/>
    <s v="0.33999999999999997"/>
    <n v="0.126"/>
    <s v="NaN"/>
    <s v="NaN"/>
    <s v="NaN"/>
    <s v="NaN"/>
    <s v="Scale-up"/>
    <n v="7.2460000000000004"/>
    <n v="0.83399999999999996"/>
    <s v="NaN"/>
    <n v="0.75"/>
    <n v="0.51700000000000002"/>
    <d v="2025-06-17T05:41:34"/>
    <x v="10"/>
  </r>
  <r>
    <x v="494"/>
    <x v="0"/>
    <n v="1318"/>
    <x v="2125"/>
    <x v="564"/>
    <n v="644"/>
    <n v="644"/>
    <n v="138"/>
    <n v="506"/>
    <n v="19"/>
    <n v="625"/>
    <n v="489"/>
    <n v="136"/>
    <n v="0.1"/>
    <n v="0.40400000000000003"/>
    <n v="1.4999999999999999E-2"/>
    <n v="0.38900000000000001"/>
    <n v="0.48899999999999999"/>
    <n v="0.47899999999999998"/>
    <n v="0.79600000000000004"/>
    <n v="0.19800000000000001"/>
    <n v="0.97"/>
    <n v="349.61399999999998"/>
    <s v="Scale-up"/>
    <n v="2.5710000000000002"/>
    <n v="0.96"/>
    <n v="0.99299999999999999"/>
    <n v="0.97099999999999997"/>
    <n v="0.995"/>
    <d v="2025-06-16T20:30:48"/>
    <x v="0"/>
  </r>
  <r>
    <x v="93"/>
    <x v="1"/>
    <n v="99"/>
    <x v="2126"/>
    <x v="1095"/>
    <s v=" "/>
    <s v=" "/>
    <n v="291"/>
    <n v="118"/>
    <n v="55"/>
    <s v="N/A"/>
    <n v="290"/>
    <n v="63"/>
    <n v="3.2309999999999999"/>
    <n v="1.25"/>
    <n v="0.58499999999999996"/>
    <n v="3.0489999999999999"/>
    <n v="3.8959999999999999"/>
    <n v="4.0129999999999999"/>
    <n v="0.78300000000000003"/>
    <n v="0.72099999999999997"/>
    <n v="0.86899999999999999"/>
    <n v="413.57799999999997"/>
    <s v="Scale-up"/>
    <n v="0.32800000000000001"/>
    <n v="0.98399999999999999"/>
    <n v="0.96"/>
    <n v="0.79500000000000004"/>
    <n v="0.98899999999999999"/>
    <d v="2025-06-17T05:42:06"/>
    <x v="10"/>
  </r>
  <r>
    <x v="839"/>
    <x v="0"/>
    <n v="1437"/>
    <x v="2127"/>
    <x v="990"/>
    <n v="76"/>
    <n v="76"/>
    <n v="41"/>
    <n v="35"/>
    <n v="8"/>
    <n v="68"/>
    <n v="40"/>
    <n v="28"/>
    <n v="4.9000000000000002E-2"/>
    <n v="6.0999999999999999E-2"/>
    <n v="7.0000000000000001E-3"/>
    <n v="8.2000000000000003E-2"/>
    <n v="0.10299999999999999"/>
    <n v="8.6999999999999994E-2"/>
    <n v="0.79600000000000004"/>
    <n v="0.44500000000000001"/>
    <n v="0.93600000000000005"/>
    <n v="341.46300000000002"/>
    <s v="Scale-up"/>
    <n v="12.195"/>
    <n v="0.80700000000000005"/>
    <n v="0.78600000000000003"/>
    <n v="0.83899999999999997"/>
    <n v="0.91700000000000004"/>
    <d v="2025-06-16T22:12:21"/>
    <x v="3"/>
  </r>
  <r>
    <x v="380"/>
    <x v="1"/>
    <n v="0"/>
    <x v="2128"/>
    <x v="784"/>
    <s v=" "/>
    <s v=" "/>
    <n v="1"/>
    <n v="1"/>
    <n v="1"/>
    <s v="N/A"/>
    <n v="1"/>
    <n v="0"/>
    <s v="NaN"/>
    <s v="NaN"/>
    <s v="NaN"/>
    <s v="NaN"/>
    <n v="0"/>
    <s v="NaN"/>
    <s v="NaN"/>
    <s v="NaN"/>
    <s v="NaN"/>
    <s v="NaN"/>
    <s v="Start-up"/>
    <s v="NaN"/>
    <s v="NaN"/>
    <s v="NaN"/>
    <s v="NaN"/>
    <s v="NaN"/>
    <d v="2025-06-17T05:42:25"/>
    <x v="10"/>
  </r>
  <r>
    <x v="911"/>
    <x v="0"/>
    <n v="3246"/>
    <x v="2129"/>
    <x v="1089"/>
    <n v="121"/>
    <n v="121"/>
    <n v="70"/>
    <n v="51"/>
    <n v="9"/>
    <n v="112"/>
    <n v="92"/>
    <n v="20"/>
    <n v="3.5000000000000003E-2"/>
    <n v="2.1000000000000001E-2"/>
    <n v="2E-3"/>
    <n v="4.2999999999999997E-2"/>
    <n v="5.3999999999999999E-2"/>
    <n v="4.9000000000000002E-2"/>
    <n v="0.79600000000000004"/>
    <n v="0.625"/>
    <n v="0.96399999999999997"/>
    <n v="465.11599999999999"/>
    <s v="Scale-up"/>
    <n v="23.256"/>
    <n v="0.90100000000000002"/>
    <n v="0.91200000000000003"/>
    <n v="0.93400000000000005"/>
    <n v="0.89600000000000002"/>
    <d v="2025-06-16T22:44:45"/>
    <x v="3"/>
  </r>
  <r>
    <x v="795"/>
    <x v="1"/>
    <n v="0"/>
    <x v="2130"/>
    <x v="931"/>
    <s v=" "/>
    <s v=" "/>
    <n v="1"/>
    <n v="1"/>
    <n v="1"/>
    <s v="N/A"/>
    <n v="1"/>
    <n v="0"/>
    <s v="NaN"/>
    <s v="NaN"/>
    <s v="NaN"/>
    <s v="NaN"/>
    <n v="0"/>
    <s v="NaN"/>
    <s v="NaN"/>
    <s v="NaN"/>
    <s v="NaN"/>
    <s v="NaN"/>
    <s v="Scale-up"/>
    <s v="NaN"/>
    <s v="NaN"/>
    <s v="NaN"/>
    <s v="NaN"/>
    <s v="NaN"/>
    <d v="2025-06-17T05:42:41"/>
    <x v="10"/>
  </r>
  <r>
    <x v="928"/>
    <x v="0"/>
    <n v="998"/>
    <x v="2131"/>
    <x v="1110"/>
    <n v="554"/>
    <n v="554"/>
    <n v="142"/>
    <n v="412"/>
    <n v="189"/>
    <n v="365"/>
    <n v="365"/>
    <n v="1"/>
    <n v="0.16"/>
    <n v="0.39200000000000002"/>
    <n v="0.154"/>
    <n v="0.317"/>
    <n v="0.39800000000000002"/>
    <n v="0.44800000000000001"/>
    <n v="0.79600000000000004"/>
    <n v="0.28999999999999998"/>
    <n v="0.72099999999999997"/>
    <n v="3.1549999999999998"/>
    <s v="Start-up"/>
    <n v="3.1549999999999998"/>
    <n v="0.98199999999999998"/>
    <n v="0.97299999999999998"/>
    <n v="0.49099999999999999"/>
    <n v="0.96699999999999997"/>
    <d v="2025-06-16T22:52:12"/>
    <x v="3"/>
  </r>
  <r>
    <x v="738"/>
    <x v="1"/>
    <n v="99"/>
    <x v="2132"/>
    <x v="857"/>
    <s v=" "/>
    <s v=" "/>
    <n v="76"/>
    <n v="27"/>
    <n v="13"/>
    <s v="N/A"/>
    <n v="78"/>
    <n v="11"/>
    <n v="0.77800000000000002"/>
    <n v="0.28699999999999998"/>
    <n v="0.121"/>
    <n v="0.92100000000000004"/>
    <n v="0.94399999999999995"/>
    <n v="0.95699999999999996"/>
    <n v="0.97599999999999998"/>
    <n v="0.73099999999999998"/>
    <n v="0.88600000000000001"/>
    <n v="598.26300000000003"/>
    <s v="Scale-up"/>
    <n v="1.0860000000000001"/>
    <n v="0.98599999999999999"/>
    <n v="0.93500000000000005"/>
    <n v="0.95899999999999996"/>
    <n v="0.97099999999999997"/>
    <d v="2025-06-17T05:43:08"/>
    <x v="10"/>
  </r>
  <r>
    <x v="1133"/>
    <x v="0"/>
    <n v="2767"/>
    <x v="2133"/>
    <x v="1523"/>
    <n v="20171"/>
    <n v="20171"/>
    <n v="1798"/>
    <n v="18373"/>
    <n v="4480"/>
    <n v="15691"/>
    <n v="12284"/>
    <n v="3407"/>
    <n v="0.67200000000000004"/>
    <n v="6.4550000000000001"/>
    <n v="1.8660000000000001"/>
    <n v="4.1900000000000004"/>
    <n v="5.2610000000000001"/>
    <n v="5.5179999999999998"/>
    <n v="0.79600000000000004"/>
    <n v="9.4E-2"/>
    <n v="0.73799999999999999"/>
    <n v="813.12599999999998"/>
    <s v="Scale-up"/>
    <n v="0.23899999999999999"/>
    <n v="0.97799999999999998"/>
    <n v="0.97399999999999998"/>
    <n v="0.92200000000000004"/>
    <n v="0.98299999999999998"/>
    <d v="2025-06-17T03:24:58"/>
    <x v="2"/>
  </r>
  <r>
    <x v="228"/>
    <x v="1"/>
    <n v="70"/>
    <x v="2134"/>
    <x v="250"/>
    <s v=" "/>
    <s v=" "/>
    <n v="2"/>
    <n v="1"/>
    <n v="1"/>
    <s v="N/A"/>
    <n v="1"/>
    <n v="0"/>
    <n v="1.4E-2"/>
    <s v="NaN"/>
    <s v="NaN"/>
    <s v="NaN"/>
    <n v="0"/>
    <n v="7.0000000000000001E-3"/>
    <s v="NaN"/>
    <s v="NaN"/>
    <s v="NaN"/>
    <s v="NaN"/>
    <s v="Catch-up"/>
    <s v="NaN"/>
    <n v="1"/>
    <s v="NaN"/>
    <s v="NaN"/>
    <s v="NaN"/>
    <d v="2025-06-17T05:43:27"/>
    <x v="10"/>
  </r>
  <r>
    <x v="854"/>
    <x v="0"/>
    <n v="2015"/>
    <x v="2135"/>
    <x v="1013"/>
    <n v="76"/>
    <n v="76"/>
    <n v="39"/>
    <n v="37"/>
    <n v="15"/>
    <n v="61"/>
    <n v="45"/>
    <n v="16"/>
    <n v="0.03"/>
    <n v="2.3E-2"/>
    <n v="8.9999999999999993E-3"/>
    <n v="3.5000000000000003E-2"/>
    <n v="4.3999999999999997E-2"/>
    <n v="4.2000000000000003E-2"/>
    <n v="0.79500000000000004"/>
    <n v="0.56599999999999995"/>
    <n v="0.83"/>
    <n v="457.14299999999997"/>
    <s v="Scale-up"/>
    <n v="28.571000000000002"/>
    <n v="0.94899999999999995"/>
    <n v="0.96"/>
    <n v="0.92600000000000005"/>
    <n v="0.97299999999999998"/>
    <d v="2025-06-16T22:18:49"/>
    <x v="3"/>
  </r>
  <r>
    <x v="1134"/>
    <x v="1"/>
    <n v="35"/>
    <x v="2136"/>
    <x v="1524"/>
    <s v=" "/>
    <s v=" "/>
    <n v="1"/>
    <n v="1"/>
    <n v="1"/>
    <s v="N/A"/>
    <n v="2"/>
    <n v="-1"/>
    <s v="NaN"/>
    <s v="NaN"/>
    <s v="NaN"/>
    <n v="2.8000000000000001E-2"/>
    <n v="0"/>
    <n v="2.8000000000000001E-2"/>
    <s v="NaN"/>
    <s v="NaN"/>
    <s v="NaN"/>
    <s v="NaN"/>
    <s v="Scale-up"/>
    <n v="35.713999999999999"/>
    <s v="NaN"/>
    <s v="NaN"/>
    <s v="NaN"/>
    <n v="1"/>
    <d v="2025-06-17T05:43:46"/>
    <x v="10"/>
  </r>
  <r>
    <x v="850"/>
    <x v="0"/>
    <n v="4922"/>
    <x v="2137"/>
    <x v="1525"/>
    <n v="675"/>
    <n v="675"/>
    <n v="301"/>
    <n v="374"/>
    <n v="130"/>
    <n v="545"/>
    <n v="479"/>
    <n v="66"/>
    <n v="6.3E-2"/>
    <n v="8.5999999999999993E-2"/>
    <n v="2.7E-2"/>
    <n v="9.7000000000000003E-2"/>
    <n v="0.122"/>
    <n v="0.121"/>
    <n v="0.79500000000000004"/>
    <n v="0.42299999999999999"/>
    <n v="0.81899999999999995"/>
    <n v="680.41200000000003"/>
    <s v="Scale-up"/>
    <n v="10.308999999999999"/>
    <n v="0.99"/>
    <n v="0.96499999999999997"/>
    <n v="0.98399999999999999"/>
    <n v="0.98099999999999998"/>
    <d v="2025-06-17T06:10:04"/>
    <x v="10"/>
  </r>
  <r>
    <x v="393"/>
    <x v="1"/>
    <n v="11"/>
    <x v="2138"/>
    <x v="444"/>
    <s v=" "/>
    <s v=" "/>
    <n v="2"/>
    <n v="2"/>
    <n v="1"/>
    <s v="N/A"/>
    <n v="4"/>
    <n v="-1"/>
    <n v="8.3000000000000004E-2"/>
    <n v="9.0999999999999998E-2"/>
    <s v="NaN"/>
    <n v="0.189"/>
    <n v="0.17399999999999999"/>
    <n v="0.17699999999999999"/>
    <s v="NaN"/>
    <s v="NaN"/>
    <s v="NaN"/>
    <s v="NaN"/>
    <s v="Catch-up"/>
    <n v="5.2910000000000004"/>
    <n v="1"/>
    <n v="1"/>
    <s v="NaN"/>
    <n v="0.86699999999999999"/>
    <d v="2025-06-17T05:44:05"/>
    <x v="10"/>
  </r>
  <r>
    <x v="333"/>
    <x v="0"/>
    <n v="6008"/>
    <x v="2139"/>
    <x v="1526"/>
    <n v="13477"/>
    <n v="13477"/>
    <n v="1429"/>
    <n v="12048"/>
    <n v="2917"/>
    <n v="10560"/>
    <n v="8403"/>
    <n v="2157"/>
    <n v="0.254"/>
    <n v="2.226"/>
    <n v="0.57299999999999995"/>
    <n v="1.5169999999999999"/>
    <n v="1.907"/>
    <n v="1.9119999999999999"/>
    <n v="0.79500000000000004"/>
    <n v="0.10199999999999999"/>
    <n v="0.76900000000000002"/>
    <n v="1421.885"/>
    <s v="Scale-up"/>
    <n v="0.65900000000000003"/>
    <n v="0.96899999999999997"/>
    <n v="0.98599999999999999"/>
    <n v="0.98599999999999999"/>
    <n v="0.97899999999999998"/>
    <d v="2025-06-17T03:17:26"/>
    <x v="2"/>
  </r>
  <r>
    <x v="579"/>
    <x v="1"/>
    <n v="92"/>
    <x v="2140"/>
    <x v="667"/>
    <s v=" "/>
    <s v=" "/>
    <n v="13"/>
    <n v="5"/>
    <n v="3"/>
    <s v="N/A"/>
    <n v="13"/>
    <n v="1"/>
    <n v="0.224"/>
    <n v="4.7E-2"/>
    <n v="2.5999999999999999E-2"/>
    <n v="0.16600000000000001"/>
    <s v="0.24500000000000002"/>
    <n v="0.20100000000000001"/>
    <n v="0.67800000000000005"/>
    <n v="0.82699999999999996"/>
    <n v="0.90400000000000003"/>
    <n v="596.38599999999997"/>
    <s v="Scale-up"/>
    <n v="6.024"/>
    <n v="0.95799999999999996"/>
    <n v="0.95499999999999996"/>
    <n v="0.97699999999999998"/>
    <n v="0.87"/>
    <d v="2025-06-17T05:44:30"/>
    <x v="10"/>
  </r>
  <r>
    <x v="307"/>
    <x v="0"/>
    <n v="1192"/>
    <x v="2141"/>
    <x v="345"/>
    <n v="31"/>
    <n v="31"/>
    <n v="16"/>
    <n v="15"/>
    <n v="2"/>
    <n v="29"/>
    <n v="28"/>
    <n v="1"/>
    <n v="1.2E-2"/>
    <n v="2.3E-2"/>
    <n v="1E-3"/>
    <n v="2.7E-2"/>
    <n v="3.4000000000000002E-2"/>
    <n v="2.5000000000000001E-2"/>
    <n v="0.79400000000000004"/>
    <n v="0.34300000000000003"/>
    <n v="0.97099999999999997"/>
    <n v="37.036999999999999"/>
    <s v="Scale-up"/>
    <n v="37.036999999999999"/>
    <n v="0.748"/>
    <n v="0.89700000000000002"/>
    <n v="1"/>
    <n v="0.78700000000000003"/>
    <d v="2025-06-16T19:19:19"/>
    <x v="1"/>
  </r>
  <r>
    <x v="1027"/>
    <x v="1"/>
    <n v="29"/>
    <x v="2142"/>
    <x v="1265"/>
    <s v=" "/>
    <s v=" "/>
    <n v="3"/>
    <n v="2"/>
    <n v="1"/>
    <s v="N/A"/>
    <n v="4"/>
    <n v="0"/>
    <n v="6.2E-2"/>
    <n v="0.16700000000000001"/>
    <s v="NaN"/>
    <n v="0.13300000000000001"/>
    <n v="0.22900000000000001"/>
    <n v="0.11"/>
    <s v="NaN"/>
    <s v="NaN"/>
    <s v="NaN"/>
    <s v="NaN"/>
    <s v="Scale-up"/>
    <n v="7.5190000000000001"/>
    <n v="0.75"/>
    <n v="1"/>
    <s v="NaN"/>
    <n v="0.8"/>
    <d v="2025-06-17T05:44:49"/>
    <x v="10"/>
  </r>
  <r>
    <x v="937"/>
    <x v="0"/>
    <n v="814"/>
    <x v="2143"/>
    <x v="1124"/>
    <n v="91"/>
    <n v="91"/>
    <n v="41"/>
    <n v="50"/>
    <n v="5"/>
    <n v="86"/>
    <n v="66"/>
    <n v="21"/>
    <n v="4.7E-2"/>
    <n v="6.2E-2"/>
    <n v="7.0000000000000001E-3"/>
    <n v="8.1000000000000003E-2"/>
    <n v="0.10199999999999999"/>
    <n v="0.1"/>
    <n v="0.79400000000000004"/>
    <n v="0.43099999999999999"/>
    <n v="0.93600000000000005"/>
    <n v="259.25900000000001"/>
    <s v="Scale-up"/>
    <n v="12.346"/>
    <n v="0.94299999999999995"/>
    <n v="0.97199999999999998"/>
    <n v="0.90700000000000003"/>
    <n v="0.96399999999999997"/>
    <d v="2025-06-16T22:56:08"/>
    <x v="3"/>
  </r>
  <r>
    <x v="1135"/>
    <x v="1"/>
    <n v="77"/>
    <x v="2144"/>
    <x v="1527"/>
    <s v=" "/>
    <s v=" "/>
    <n v="105"/>
    <n v="1"/>
    <n v="1"/>
    <s v="N/A"/>
    <n v="33"/>
    <n v="70"/>
    <n v="1.512"/>
    <n v="0"/>
    <s v="NaN"/>
    <n v="0.30499999999999999"/>
    <n v="1.512"/>
    <n v="1.484"/>
    <s v="NaN"/>
    <s v="NaN"/>
    <s v="NaN"/>
    <s v="NaN"/>
    <s v="Scale-up"/>
    <n v="3.2789999999999999"/>
    <n v="0.65500000000000003"/>
    <n v="0"/>
    <s v="NaN"/>
    <n v="0.69199999999999995"/>
    <d v="2025-06-17T05:45:08"/>
    <x v="10"/>
  </r>
  <r>
    <x v="1136"/>
    <x v="0"/>
    <n v="533"/>
    <x v="2145"/>
    <x v="1528"/>
    <n v="96"/>
    <n v="96"/>
    <n v="48"/>
    <n v="48"/>
    <n v="6"/>
    <n v="90"/>
    <n v="68"/>
    <n v="22"/>
    <n v="0.111"/>
    <n v="0.1"/>
    <n v="1.7000000000000001E-2"/>
    <n v="0.154"/>
    <n v="0.19400000000000001"/>
    <n v="0.19700000000000001"/>
    <n v="0.79400000000000004"/>
    <n v="0.52600000000000002"/>
    <n v="0.91900000000000004"/>
    <n v="142.857"/>
    <s v="Scale-up"/>
    <n v="6.4939999999999998"/>
    <n v="0.83699999999999997"/>
    <n v="0.97599999999999998"/>
    <n v="0.83299999999999996"/>
    <n v="0.98199999999999998"/>
    <d v="2025-06-17T03:19:40"/>
    <x v="2"/>
  </r>
  <r>
    <x v="813"/>
    <x v="1"/>
    <n v="97"/>
    <x v="2146"/>
    <x v="1346"/>
    <s v=" "/>
    <s v=" "/>
    <n v="14"/>
    <n v="24"/>
    <n v="8"/>
    <s v="N/A"/>
    <n v="36"/>
    <n v="-7"/>
    <n v="0.125"/>
    <n v="0.223"/>
    <n v="9.9000000000000005E-2"/>
    <n v="0.39900000000000002"/>
    <s v="0.24899999999999997"/>
    <n v="0.26200000000000001"/>
    <n v="1.6020000000000001"/>
    <n v="0.35899999999999999"/>
    <n v="0.71599999999999997"/>
    <n v="448.62200000000001"/>
    <s v="Catch-up"/>
    <n v="2.5059999999999998"/>
    <n v="0.98"/>
    <n v="0.94899999999999995"/>
    <n v="0.90100000000000002"/>
    <n v="0.89300000000000002"/>
    <d v="2025-06-17T05:45:33"/>
    <x v="10"/>
  </r>
  <r>
    <x v="403"/>
    <x v="0"/>
    <n v="880"/>
    <x v="2147"/>
    <x v="455"/>
    <n v="1012"/>
    <n v="1012"/>
    <n v="136"/>
    <n v="876"/>
    <n v="75"/>
    <n v="937"/>
    <n v="707"/>
    <n v="230"/>
    <n v="0.14899999999999999"/>
    <n v="0.98299999999999998"/>
    <n v="9.7000000000000003E-2"/>
    <n v="0.82099999999999995"/>
    <n v="1.0349999999999999"/>
    <n v="1.036"/>
    <n v="0.79300000000000004"/>
    <n v="0.13200000000000001"/>
    <n v="0.91400000000000003"/>
    <n v="280.14600000000002"/>
    <s v="Scale-up"/>
    <n v="1.218"/>
    <n v="0.95199999999999996"/>
    <n v="0.96199999999999997"/>
    <n v="0.98399999999999999"/>
    <n v="0.97"/>
    <d v="2025-06-16T19:44:35"/>
    <x v="1"/>
  </r>
  <r>
    <x v="1137"/>
    <x v="1"/>
    <n v="98"/>
    <x v="2148"/>
    <x v="1529"/>
    <s v=" "/>
    <s v=" "/>
    <n v="67"/>
    <n v="8"/>
    <n v="31"/>
    <s v="N/A"/>
    <n v="18"/>
    <n v="27"/>
    <n v="0.64300000000000002"/>
    <n v="0.109"/>
    <n v="0.32200000000000001"/>
    <n v="0.17100000000000001"/>
    <n v="0.43"/>
    <n v="0.45900000000000002"/>
    <n v="0.39800000000000002"/>
    <n v="0.85499999999999998"/>
    <n v="0.57199999999999995"/>
    <n v="4730.9939999999997"/>
    <s v="Scale-up"/>
    <n v="5.8479999999999999"/>
    <n v="0.98199999999999998"/>
    <n v="0.94699999999999995"/>
    <n v="0.93899999999999995"/>
    <n v="0.94199999999999995"/>
    <d v="2025-06-17T05:45:57"/>
    <x v="10"/>
  </r>
  <r>
    <x v="510"/>
    <x v="0"/>
    <n v="1412"/>
    <x v="2149"/>
    <x v="583"/>
    <n v="388"/>
    <n v="388"/>
    <n v="137"/>
    <n v="251"/>
    <n v="111"/>
    <n v="277"/>
    <n v="222"/>
    <n v="55"/>
    <n v="9.2999999999999999E-2"/>
    <n v="0.17299999999999999"/>
    <n v="9.1999999999999998E-2"/>
    <n v="0.13800000000000001"/>
    <n v="0.17399999999999999"/>
    <n v="0.16200000000000001"/>
    <n v="0.79300000000000004"/>
    <n v="0.35"/>
    <n v="0.65400000000000003"/>
    <n v="398.55099999999999"/>
    <s v="Scale-up"/>
    <n v="7.2460000000000004"/>
    <n v="0.78600000000000003"/>
    <n v="0.98199999999999998"/>
    <n v="0.94399999999999995"/>
    <n v="0.94899999999999995"/>
    <d v="2025-06-16T20:35:12"/>
    <x v="0"/>
  </r>
  <r>
    <x v="1138"/>
    <x v="1"/>
    <n v="97"/>
    <x v="2150"/>
    <x v="1530"/>
    <s v=" "/>
    <s v=" "/>
    <n v="140"/>
    <n v="80"/>
    <n v="30"/>
    <s v="N/A"/>
    <n v="215"/>
    <n v="-26"/>
    <n v="1.5309999999999999"/>
    <n v="0.88200000000000001"/>
    <n v="0.35199999999999998"/>
    <n v="2.4079999999999999"/>
    <n v="2.0609999999999999"/>
    <n v="2.0720000000000001"/>
    <n v="1.1679999999999999"/>
    <n v="0.63400000000000001"/>
    <n v="0.85399999999999998"/>
    <n v="402.82400000000001"/>
    <s v="Catch-up"/>
    <n v="0.41499999999999998"/>
    <n v="0.98299999999999998"/>
    <n v="0.97399999999999998"/>
    <n v="0.95199999999999996"/>
    <n v="0.58899999999999997"/>
    <d v="2025-06-17T05:46:24"/>
    <x v="10"/>
  </r>
  <r>
    <x v="1003"/>
    <x v="1"/>
    <n v="98"/>
    <x v="2151"/>
    <x v="1232"/>
    <s v=" "/>
    <s v=" "/>
    <n v="1"/>
    <n v="6"/>
    <n v="148"/>
    <s v="N/A"/>
    <n v="10"/>
    <n v="-152"/>
    <s v="NaN"/>
    <n v="4.5999999999999999E-2"/>
    <n v="1.286"/>
    <n v="9.6000000000000002E-2"/>
    <n v="-1.24"/>
    <n v="-1.2869999999999999"/>
    <s v="NaN"/>
    <s v="NaN"/>
    <s v="NaN"/>
    <s v="NaN"/>
    <s v="Start-up"/>
    <n v="10.417"/>
    <s v="NaN"/>
    <n v="0.94799999999999995"/>
    <n v="3.6999999999999998E-2"/>
    <n v="0.74199999999999999"/>
    <d v="2025-06-17T05:46:46"/>
    <x v="10"/>
  </r>
  <r>
    <x v="183"/>
    <x v="1"/>
    <n v="0"/>
    <x v="2152"/>
    <x v="197"/>
    <s v=" "/>
    <s v=" "/>
    <n v="1"/>
    <n v="1"/>
    <n v="1"/>
    <s v="N/A"/>
    <n v="4"/>
    <n v="-3"/>
    <s v="NaN"/>
    <s v="NaN"/>
    <s v="NaN"/>
    <n v="2"/>
    <n v="0"/>
    <s v="NaN"/>
    <s v="NaN"/>
    <s v="NaN"/>
    <s v="NaN"/>
    <s v="NaN"/>
    <s v="Catch-up"/>
    <n v="0.5"/>
    <s v="NaN"/>
    <s v="NaN"/>
    <s v="NaN"/>
    <n v="0.6"/>
    <d v="2025-06-17T05:47:04"/>
    <x v="10"/>
  </r>
  <r>
    <x v="972"/>
    <x v="0"/>
    <n v="3719"/>
    <x v="2153"/>
    <x v="1491"/>
    <n v="2576"/>
    <n v="2576"/>
    <n v="841"/>
    <n v="1735"/>
    <n v="543"/>
    <n v="2033"/>
    <n v="1658"/>
    <n v="375"/>
    <n v="0.224"/>
    <n v="0.47199999999999998"/>
    <n v="0.154"/>
    <n v="0.43"/>
    <n v="0.54200000000000004"/>
    <n v="0.54700000000000004"/>
    <n v="0.79300000000000004"/>
    <n v="0.32200000000000001"/>
    <n v="0.77900000000000003"/>
    <n v="872.09299999999996"/>
    <s v="Scale-up"/>
    <n v="2.3260000000000001"/>
    <n v="0.98299999999999998"/>
    <n v="0.996"/>
    <n v="0.96599999999999997"/>
    <n v="0.996"/>
    <d v="2025-06-17T07:21:13"/>
    <x v="9"/>
  </r>
  <r>
    <x v="154"/>
    <x v="1"/>
    <n v="0"/>
    <x v="2154"/>
    <x v="165"/>
    <s v=" "/>
    <s v=" "/>
    <n v="1"/>
    <n v="1"/>
    <n v="1"/>
    <s v="N/A"/>
    <n v="1"/>
    <n v="0"/>
    <s v="NaN"/>
    <s v="NaN"/>
    <s v="NaN"/>
    <s v="NaN"/>
    <n v="0"/>
    <s v="NaN"/>
    <s v="NaN"/>
    <s v="NaN"/>
    <s v="NaN"/>
    <s v="NaN"/>
    <s v="Catch-up"/>
    <s v="NaN"/>
    <s v="NaN"/>
    <s v="NaN"/>
    <s v="NaN"/>
    <s v="NaN"/>
    <d v="2025-06-17T05:47:21"/>
    <x v="10"/>
  </r>
  <r>
    <x v="1139"/>
    <x v="0"/>
    <n v="791"/>
    <x v="2155"/>
    <x v="1531"/>
    <n v="1100"/>
    <n v="1100"/>
    <n v="505"/>
    <n v="595"/>
    <n v="0"/>
    <n v="1100"/>
    <n v="839"/>
    <n v="261"/>
    <n v="1.1319999999999999"/>
    <n v="1.6659999999999999"/>
    <n v="0"/>
    <n v="2.2189999999999999"/>
    <n v="2.798"/>
    <n v="2.7410000000000001"/>
    <n v="0.79300000000000004"/>
    <n v="0.40500000000000003"/>
    <n v="1"/>
    <n v="117.621"/>
    <s v="Scale-up"/>
    <n v="0.45100000000000001"/>
    <n v="0.95799999999999996"/>
    <n v="0.97"/>
    <n v="0"/>
    <n v="0.98399999999999999"/>
    <d v="2025-06-17T06:04:46"/>
    <x v="10"/>
  </r>
  <r>
    <x v="431"/>
    <x v="1"/>
    <n v="0"/>
    <x v="2156"/>
    <x v="489"/>
    <s v=" "/>
    <s v=" "/>
    <n v="1"/>
    <n v="1"/>
    <n v="1"/>
    <s v="N/A"/>
    <n v="1"/>
    <n v="0"/>
    <s v="NaN"/>
    <s v="NaN"/>
    <s v="NaN"/>
    <s v="NaN"/>
    <n v="0"/>
    <s v="NaN"/>
    <s v="NaN"/>
    <s v="NaN"/>
    <s v="NaN"/>
    <s v="NaN"/>
    <s v="Catch-up"/>
    <s v="NaN"/>
    <s v="NaN"/>
    <s v="NaN"/>
    <s v="NaN"/>
    <s v="NaN"/>
    <d v="2025-06-17T05:47:39"/>
    <x v="10"/>
  </r>
  <r>
    <x v="1140"/>
    <x v="0"/>
    <n v="603"/>
    <x v="2157"/>
    <x v="1532"/>
    <n v="395"/>
    <n v="395"/>
    <n v="280"/>
    <n v="115"/>
    <n v="28"/>
    <n v="367"/>
    <n v="271"/>
    <n v="96"/>
    <n v="0.52600000000000002"/>
    <n v="0.22700000000000001"/>
    <n v="6.0999999999999999E-2"/>
    <n v="0.54900000000000004"/>
    <n v="0.69199999999999995"/>
    <n v="0.69399999999999995"/>
    <n v="0.79300000000000004"/>
    <n v="0.69899999999999995"/>
    <n v="0.91900000000000004"/>
    <n v="174.863"/>
    <s v="Scale-up"/>
    <n v="1.821"/>
    <n v="0.96899999999999997"/>
    <n v="0.98199999999999998"/>
    <n v="0.90400000000000003"/>
    <n v="0.99299999999999999"/>
    <d v="2025-06-17T06:06:38"/>
    <x v="10"/>
  </r>
  <r>
    <x v="489"/>
    <x v="1"/>
    <n v="83"/>
    <x v="2158"/>
    <x v="558"/>
    <s v=" "/>
    <s v=" "/>
    <n v="2"/>
    <n v="3"/>
    <n v="4"/>
    <s v="N/A"/>
    <n v="1"/>
    <n v="-1"/>
    <n v="0.03"/>
    <s v="NaN"/>
    <n v="0.5"/>
    <s v="NaN"/>
    <n v="-0.47"/>
    <n v="-2.8000000000000001E-2"/>
    <s v="NaN"/>
    <s v="NaN"/>
    <s v="NaN"/>
    <s v="NaN"/>
    <s v="Catch-up"/>
    <s v="NaN"/>
    <n v="1"/>
    <s v="NaN"/>
    <n v="0.6"/>
    <s v="NaN"/>
    <d v="2025-06-17T05:47:58"/>
    <x v="10"/>
  </r>
  <r>
    <x v="941"/>
    <x v="0"/>
    <n v="4190"/>
    <x v="2159"/>
    <x v="1533"/>
    <n v="723"/>
    <n v="723"/>
    <n v="285"/>
    <n v="438"/>
    <n v="354"/>
    <n v="369"/>
    <n v="369"/>
    <n v="0"/>
    <n v="9.0999999999999998E-2"/>
    <n v="0.159"/>
    <n v="6.2E-2"/>
    <n v="0.14899999999999999"/>
    <n v="0.188"/>
    <n v="0.107"/>
    <n v="0.79300000000000004"/>
    <n v="0.36399999999999999"/>
    <n v="0.752"/>
    <n v="0"/>
    <s v="Start-up"/>
    <n v="6.7110000000000003"/>
    <n v="0.95499999999999996"/>
    <n v="0.95799999999999996"/>
    <n v="0.63200000000000001"/>
    <n v="0.92400000000000004"/>
    <d v="2025-06-17T06:47:44"/>
    <x v="10"/>
  </r>
  <r>
    <x v="443"/>
    <x v="1"/>
    <n v="63"/>
    <x v="2160"/>
    <x v="1033"/>
    <s v=" "/>
    <s v=" "/>
    <n v="2"/>
    <n v="1"/>
    <n v="325"/>
    <s v="N/A"/>
    <n v="1"/>
    <n v="-324"/>
    <n v="0.04"/>
    <s v="NaN"/>
    <n v="73.513999999999996"/>
    <s v="NaN"/>
    <n v="-73.473999999999904"/>
    <n v="-4.5519999999999996"/>
    <s v="NaN"/>
    <s v="NaN"/>
    <s v="NaN"/>
    <s v="NaN"/>
    <s v="Start-up"/>
    <s v="NaN"/>
    <n v="1"/>
    <s v="NaN"/>
    <n v="0.23799999999999999"/>
    <s v="NaN"/>
    <d v="2025-06-17T05:48:20"/>
    <x v="10"/>
  </r>
  <r>
    <x v="1141"/>
    <x v="0"/>
    <n v="698"/>
    <x v="2161"/>
    <x v="1534"/>
    <n v="404"/>
    <n v="404"/>
    <n v="78"/>
    <n v="326"/>
    <n v="34"/>
    <n v="370"/>
    <n v="288"/>
    <n v="82"/>
    <n v="0.107"/>
    <n v="0.51200000000000001"/>
    <n v="5.2999999999999999E-2"/>
    <n v="0.44900000000000001"/>
    <n v="0.56599999999999995"/>
    <n v="0.55700000000000005"/>
    <n v="0.79300000000000004"/>
    <n v="0.17299999999999999"/>
    <n v="0.91400000000000003"/>
    <n v="182.62799999999999"/>
    <s v="Scale-up"/>
    <n v="2.2269999999999999"/>
    <n v="0.92600000000000005"/>
    <n v="0.93400000000000005"/>
    <n v="0.75"/>
    <n v="0.93200000000000005"/>
    <d v="2025-06-17T03:05:08"/>
    <x v="2"/>
  </r>
  <r>
    <x v="295"/>
    <x v="1"/>
    <n v="91"/>
    <x v="2162"/>
    <x v="611"/>
    <s v=" "/>
    <s v=" "/>
    <n v="2"/>
    <n v="4"/>
    <n v="1"/>
    <s v="N/A"/>
    <n v="1"/>
    <n v="4"/>
    <n v="1.4999999999999999E-2"/>
    <n v="5.1999999999999998E-2"/>
    <s v="NaN"/>
    <s v="NaN"/>
    <n v="6.7000000000000004E-2"/>
    <n v="3.5999999999999997E-2"/>
    <s v="NaN"/>
    <s v="NaN"/>
    <s v="NaN"/>
    <s v="NaN"/>
    <s v="Catch-up"/>
    <s v="NaN"/>
    <n v="1"/>
    <n v="0.84799999999999998"/>
    <s v="NaN"/>
    <s v="NaN"/>
    <d v="2025-06-17T05:48:43"/>
    <x v="10"/>
  </r>
  <r>
    <x v="1142"/>
    <x v="0"/>
    <n v="2047"/>
    <x v="2163"/>
    <x v="1535"/>
    <n v="272"/>
    <n v="272"/>
    <n v="84"/>
    <n v="188"/>
    <n v="17"/>
    <n v="255"/>
    <n v="182"/>
    <n v="73"/>
    <n v="3.5999999999999997E-2"/>
    <n v="8.3000000000000004E-2"/>
    <n v="8.0000000000000002E-3"/>
    <n v="8.7999999999999995E-2"/>
    <n v="0.111"/>
    <n v="0.11"/>
    <n v="0.79300000000000004"/>
    <n v="0.30299999999999999"/>
    <n v="0.93300000000000005"/>
    <n v="829.54499999999996"/>
    <s v="Scale-up"/>
    <n v="11.364000000000001"/>
    <n v="0.89"/>
    <n v="0.97399999999999998"/>
    <n v="0.85299999999999998"/>
    <n v="0.94299999999999995"/>
    <d v="2025-06-17T04:02:40"/>
    <x v="2"/>
  </r>
  <r>
    <x v="978"/>
    <x v="1"/>
    <n v="99"/>
    <x v="2164"/>
    <x v="1187"/>
    <s v=" "/>
    <s v=" "/>
    <n v="33"/>
    <n v="1"/>
    <n v="6"/>
    <s v="N/A"/>
    <n v="27"/>
    <n v="0"/>
    <n v="0.26500000000000001"/>
    <s v="NaN"/>
    <s v="NaN"/>
    <n v="0.221"/>
    <n v="0"/>
    <n v="0.19"/>
    <s v="NaN"/>
    <s v="NaN"/>
    <s v="NaN"/>
    <s v="NaN"/>
    <s v="Scale-up"/>
    <n v="4.5250000000000004"/>
    <n v="0.92800000000000005"/>
    <s v="NaN"/>
    <s v="NaN"/>
    <n v="0.96099999999999997"/>
    <d v="2025-06-17T05:49:03"/>
    <x v="10"/>
  </r>
  <r>
    <x v="104"/>
    <x v="0"/>
    <n v="874"/>
    <x v="2165"/>
    <x v="110"/>
    <n v="817"/>
    <n v="817"/>
    <n v="161"/>
    <n v="656"/>
    <n v="60"/>
    <n v="757"/>
    <n v="576"/>
    <n v="181"/>
    <n v="0.20300000000000001"/>
    <n v="0.84599999999999997"/>
    <n v="7.4999999999999997E-2"/>
    <n v="0.77100000000000002"/>
    <n v="0.97399999999999998"/>
    <n v="0.96899999999999997"/>
    <n v="0.79200000000000004"/>
    <n v="0.19400000000000001"/>
    <n v="0.92900000000000005"/>
    <n v="234.76"/>
    <s v="Scale-up"/>
    <n v="1.2969999999999999"/>
    <n v="0.95299999999999996"/>
    <n v="0.94399999999999995"/>
    <n v="0.95899999999999996"/>
    <n v="0.94"/>
    <d v="2025-06-16T18:30:47"/>
    <x v="1"/>
  </r>
  <r>
    <x v="800"/>
    <x v="1"/>
    <n v="0"/>
    <x v="2166"/>
    <x v="1536"/>
    <s v=" "/>
    <s v=" "/>
    <n v="1"/>
    <n v="1"/>
    <n v="1"/>
    <s v="N/A"/>
    <n v="1"/>
    <n v="0"/>
    <s v="NaN"/>
    <s v="NaN"/>
    <s v="NaN"/>
    <s v="NaN"/>
    <n v="0"/>
    <s v="NaN"/>
    <s v="NaN"/>
    <s v="NaN"/>
    <s v="NaN"/>
    <s v="NaN"/>
    <s v="Scale-up"/>
    <s v="NaN"/>
    <s v="NaN"/>
    <s v="NaN"/>
    <s v="NaN"/>
    <s v="NaN"/>
    <d v="2025-06-17T05:49:22"/>
    <x v="10"/>
  </r>
  <r>
    <x v="1143"/>
    <x v="0"/>
    <n v="2480"/>
    <x v="2167"/>
    <x v="1537"/>
    <n v="62"/>
    <n v="62"/>
    <n v="20"/>
    <n v="42"/>
    <n v="7"/>
    <n v="55"/>
    <n v="44"/>
    <n v="11"/>
    <n v="1.0999999999999999E-2"/>
    <n v="1.4999999999999999E-2"/>
    <n v="2E-3"/>
    <n v="1.9E-2"/>
    <n v="2.4E-2"/>
    <n v="2.1999999999999999E-2"/>
    <n v="0.79200000000000004"/>
    <n v="0.42299999999999999"/>
    <n v="0.92300000000000004"/>
    <n v="578.947"/>
    <s v="Scale-up"/>
    <n v="52.631999999999998"/>
    <n v="0.92600000000000005"/>
    <d v="1899-12-30T23:41:17"/>
    <n v="0.876"/>
    <n v="0.94799999999999995"/>
    <d v="2025-06-17T04:41:00"/>
    <x v="11"/>
  </r>
  <r>
    <x v="1144"/>
    <x v="1"/>
    <n v="97"/>
    <x v="2168"/>
    <x v="1538"/>
    <s v=" "/>
    <s v=" "/>
    <n v="23"/>
    <n v="1"/>
    <n v="1"/>
    <s v="N/A"/>
    <n v="9"/>
    <n v="15"/>
    <n v="0.373"/>
    <n v="0"/>
    <n v="0"/>
    <n v="6.3E-2"/>
    <n v="0.373"/>
    <n v="0.373"/>
    <n v="0.16900000000000001"/>
    <n v="1"/>
    <n v="1"/>
    <n v="1000"/>
    <s v="Scale-up"/>
    <n v="15.872999999999999"/>
    <n v="0.67900000000000005"/>
    <n v="0"/>
    <n v="0"/>
    <n v="0.78500000000000003"/>
    <d v="2025-06-17T05:49:43"/>
    <x v="10"/>
  </r>
  <r>
    <x v="216"/>
    <x v="0"/>
    <n v="1043"/>
    <x v="2169"/>
    <x v="1539"/>
    <n v="118"/>
    <n v="118"/>
    <n v="43"/>
    <n v="75"/>
    <n v="2"/>
    <n v="116"/>
    <n v="106"/>
    <n v="10"/>
    <n v="6.6000000000000003E-2"/>
    <n v="6.6000000000000003E-2"/>
    <n v="2E-3"/>
    <n v="0.10299999999999999"/>
    <n v="0.13"/>
    <n v="0.112"/>
    <n v="0.79200000000000004"/>
    <n v="0.5"/>
    <n v="0.98499999999999999"/>
    <n v="97.087000000000003"/>
    <s v="Scale-up"/>
    <n v="9.7089999999999996"/>
    <n v="0.36399999999999999"/>
    <n v="0.432"/>
    <n v="1"/>
    <n v="0.46"/>
    <d v="2025-06-17T02:10:58"/>
    <x v="2"/>
  </r>
  <r>
    <x v="1145"/>
    <x v="1"/>
    <n v="99"/>
    <x v="2170"/>
    <x v="1540"/>
    <s v=" "/>
    <s v=" "/>
    <n v="109"/>
    <n v="39"/>
    <n v="1"/>
    <s v="N/A"/>
    <n v="88"/>
    <n v="61"/>
    <n v="1.3819999999999999"/>
    <n v="0.53300000000000003"/>
    <n v="0"/>
    <n v="0.89600000000000002"/>
    <n v="1.915"/>
    <n v="1.925"/>
    <n v="0.46800000000000003"/>
    <n v="0.72199999999999998"/>
    <n v="1"/>
    <n v="236.607"/>
    <s v="Scale-up"/>
    <n v="1.1160000000000001"/>
    <n v="0.98399999999999999"/>
    <n v="0.92200000000000004"/>
    <n v="0"/>
    <n v="0.98299999999999998"/>
    <d v="2025-06-17T05:50:07"/>
    <x v="10"/>
  </r>
  <r>
    <x v="967"/>
    <x v="0"/>
    <n v="2190"/>
    <x v="2171"/>
    <x v="1167"/>
    <n v="503"/>
    <n v="503"/>
    <n v="148"/>
    <n v="355"/>
    <n v="44"/>
    <n v="459"/>
    <n v="265"/>
    <n v="194"/>
    <n v="0.13200000000000001"/>
    <n v="0.27200000000000002"/>
    <n v="4.5999999999999999E-2"/>
    <n v="0.28299999999999997"/>
    <n v="0.35799999999999998"/>
    <n v="0.35399999999999998"/>
    <n v="0.79100000000000004"/>
    <n v="0.32700000000000001"/>
    <n v="0.88600000000000001"/>
    <n v="685.51199999999994"/>
    <s v="Scale-up"/>
    <n v="3.5339999999999998"/>
    <n v="0.95"/>
    <n v="0.93700000000000006"/>
    <n v="0.96099999999999997"/>
    <n v="0.94799999999999995"/>
    <d v="2025-06-16T23:08:41"/>
    <x v="8"/>
  </r>
  <r>
    <x v="1146"/>
    <x v="1"/>
    <n v="99"/>
    <x v="2172"/>
    <x v="1541"/>
    <s v=" "/>
    <s v=" "/>
    <n v="61"/>
    <n v="1"/>
    <n v="1"/>
    <s v="N/A"/>
    <n v="39"/>
    <n v="24"/>
    <n v="0.66500000000000004"/>
    <s v="NaN"/>
    <n v="0"/>
    <n v="0.36699999999999999"/>
    <n v="0.66500000000000004"/>
    <n v="0.66300000000000003"/>
    <s v="NaN"/>
    <s v="NaN"/>
    <s v="NaN"/>
    <s v="NaN"/>
    <s v="Scale-up"/>
    <n v="2.7250000000000001"/>
    <n v="0.95599999999999996"/>
    <s v="NaN"/>
    <n v="0"/>
    <n v="0.97899999999999998"/>
    <d v="2025-06-17T05:50:25"/>
    <x v="10"/>
  </r>
  <r>
    <x v="1019"/>
    <x v="0"/>
    <n v="3495"/>
    <x v="2173"/>
    <x v="1254"/>
    <n v="21954"/>
    <n v="20722"/>
    <n v="3705"/>
    <n v="17017"/>
    <n v="6866"/>
    <n v="13856"/>
    <n v="11437"/>
    <n v="2484"/>
    <n v="1.1359999999999999"/>
    <n v="5.0019999999999998"/>
    <n v="2.0030000000000001"/>
    <n v="3.2719999999999998"/>
    <n v="4.1349999999999998"/>
    <n v="3.92"/>
    <n v="0.79100000000000004"/>
    <n v="0.185"/>
    <n v="0.67400000000000004"/>
    <n v="759.16899999999998"/>
    <s v="Scale-up"/>
    <n v="0.30599999999999999"/>
    <n v="0.879"/>
    <n v="0.90300000000000002"/>
    <n v="0.96699999999999997"/>
    <n v="0.94"/>
    <d v="2025-06-17T01:07:33"/>
    <x v="5"/>
  </r>
  <r>
    <x v="801"/>
    <x v="1"/>
    <n v="100"/>
    <x v="2174"/>
    <x v="1158"/>
    <s v=" "/>
    <s v=" "/>
    <n v="19"/>
    <n v="130"/>
    <n v="316"/>
    <s v="N/A"/>
    <n v="123"/>
    <n v="-289"/>
    <n v="0.18"/>
    <n v="1.478"/>
    <n v="2.7189999999999999"/>
    <n v="1.49"/>
    <n v="-1.0609999999999999"/>
    <n v="-1.206"/>
    <n v="-1.4039999999999999"/>
    <n v="0.109"/>
    <n v="-0.64"/>
    <n v="4.0270000000000001"/>
    <s v="Start-up"/>
    <n v="0.67100000000000004"/>
    <n v="0.93600000000000005"/>
    <n v="0.93400000000000005"/>
    <n v="0.7"/>
    <n v="0.90500000000000003"/>
    <d v="2025-06-17T05:50:54"/>
    <x v="10"/>
  </r>
  <r>
    <x v="471"/>
    <x v="1"/>
    <n v="0"/>
    <x v="2175"/>
    <x v="538"/>
    <s v=" "/>
    <s v=" "/>
    <n v="1"/>
    <n v="1"/>
    <n v="1"/>
    <s v="N/A"/>
    <n v="1"/>
    <n v="0"/>
    <s v="NaN"/>
    <s v="NaN"/>
    <s v="NaN"/>
    <s v="NaN"/>
    <n v="0"/>
    <s v="NaN"/>
    <s v="NaN"/>
    <s v="NaN"/>
    <s v="NaN"/>
    <s v="NaN"/>
    <s v="Catch-up"/>
    <s v="NaN"/>
    <s v="NaN"/>
    <s v="NaN"/>
    <s v="NaN"/>
    <s v="NaN"/>
    <d v="2025-06-17T05:51:11"/>
    <x v="10"/>
  </r>
  <r>
    <x v="820"/>
    <x v="1"/>
    <n v="0"/>
    <x v="2176"/>
    <x v="1079"/>
    <s v=" "/>
    <s v=" "/>
    <n v="1"/>
    <n v="1"/>
    <n v="1"/>
    <s v="N/A"/>
    <n v="2"/>
    <n v="-1"/>
    <s v="NaN"/>
    <s v="NaN"/>
    <s v="NaN"/>
    <n v="1"/>
    <n v="0"/>
    <s v="NaN"/>
    <s v="NaN"/>
    <s v="NaN"/>
    <s v="NaN"/>
    <s v="NaN"/>
    <s v="Scale-up"/>
    <n v="1"/>
    <s v="NaN"/>
    <s v="NaN"/>
    <s v="NaN"/>
    <n v="1"/>
    <d v="2025-06-17T05:51:29"/>
    <x v="10"/>
  </r>
  <r>
    <x v="1147"/>
    <x v="0"/>
    <n v="1270"/>
    <x v="2177"/>
    <x v="1542"/>
    <n v="232"/>
    <n v="232"/>
    <n v="85"/>
    <n v="147"/>
    <n v="24"/>
    <n v="208"/>
    <n v="150"/>
    <n v="58"/>
    <n v="0.06"/>
    <n v="0.121"/>
    <n v="3.3000000000000002E-2"/>
    <n v="0.11700000000000001"/>
    <n v="0.14799999999999999"/>
    <n v="0.158"/>
    <n v="0.79100000000000004"/>
    <n v="0.33100000000000002"/>
    <n v="0.81799999999999995"/>
    <n v="495.726"/>
    <s v="Scale-up"/>
    <n v="8.5470000000000006"/>
    <n v="0.94699999999999995"/>
    <n v="0.93"/>
    <n v="0.86699999999999999"/>
    <n v="0.92400000000000004"/>
    <d v="2025-06-17T02:02:37"/>
    <x v="2"/>
  </r>
  <r>
    <x v="660"/>
    <x v="1"/>
    <n v="0"/>
    <x v="2178"/>
    <x v="1076"/>
    <s v=" "/>
    <s v=" "/>
    <n v="1"/>
    <n v="1"/>
    <n v="1"/>
    <s v="N/A"/>
    <n v="1"/>
    <n v="0"/>
    <s v="NaN"/>
    <s v="NaN"/>
    <s v="NaN"/>
    <s v="NaN"/>
    <n v="0"/>
    <s v="NaN"/>
    <s v="NaN"/>
    <s v="NaN"/>
    <s v="NaN"/>
    <s v="NaN"/>
    <s v="Scale-up"/>
    <s v="NaN"/>
    <s v="NaN"/>
    <s v="NaN"/>
    <s v="NaN"/>
    <s v="NaN"/>
    <d v="2025-06-17T05:51:47"/>
    <x v="10"/>
  </r>
  <r>
    <x v="100"/>
    <x v="0"/>
    <n v="2044"/>
    <x v="2179"/>
    <x v="106"/>
    <n v="2189"/>
    <n v="2189"/>
    <n v="237"/>
    <n v="1952"/>
    <n v="245"/>
    <n v="1944"/>
    <n v="1502"/>
    <n v="442"/>
    <n v="0.112"/>
    <n v="0.92800000000000005"/>
    <n v="0.126"/>
    <n v="0.72199999999999998"/>
    <n v="0.91400000000000003"/>
    <n v="0.91400000000000003"/>
    <n v="0.79"/>
    <n v="0.108"/>
    <n v="0.879"/>
    <n v="612.18799999999999"/>
    <s v="Scale-up"/>
    <n v="1.385"/>
    <n v="0.97799999999999998"/>
    <n v="0.996"/>
    <n v="0.98099999999999998"/>
    <n v="0.99199999999999999"/>
    <d v="2025-06-16T18:29:58"/>
    <x v="1"/>
  </r>
  <r>
    <x v="803"/>
    <x v="1"/>
    <n v="0"/>
    <x v="2180"/>
    <x v="1468"/>
    <s v=" "/>
    <s v=" "/>
    <n v="1"/>
    <n v="1"/>
    <n v="1"/>
    <s v="N/A"/>
    <n v="1"/>
    <n v="0"/>
    <s v="NaN"/>
    <s v="NaN"/>
    <s v="NaN"/>
    <s v="NaN"/>
    <n v="0"/>
    <s v="NaN"/>
    <s v="NaN"/>
    <s v="NaN"/>
    <s v="NaN"/>
    <s v="NaN"/>
    <s v="Scale-up"/>
    <s v="NaN"/>
    <s v="NaN"/>
    <s v="NaN"/>
    <s v="NaN"/>
    <s v="NaN"/>
    <d v="2025-06-17T05:52:05"/>
    <x v="10"/>
  </r>
  <r>
    <x v="1148"/>
    <x v="0"/>
    <n v="1891"/>
    <x v="2181"/>
    <x v="1543"/>
    <n v="5945"/>
    <n v="5945"/>
    <n v="4190"/>
    <n v="1755"/>
    <n v="572"/>
    <n v="5373"/>
    <n v="4011"/>
    <n v="1362"/>
    <n v="4.9820000000000002"/>
    <n v="2.105"/>
    <n v="0.71699999999999997"/>
    <n v="5.0339999999999998"/>
    <n v="6.37"/>
    <n v="6.3920000000000003"/>
    <n v="0.79"/>
    <n v="0.70299999999999996"/>
    <n v="0.89900000000000002"/>
    <n v="270.56"/>
    <s v="Scale-up"/>
    <n v="0.19900000000000001"/>
    <n v="0.97699999999999998"/>
    <n v="0.98099999999999998"/>
    <n v="0.99299999999999999"/>
    <n v="0.99"/>
    <d v="2025-06-17T06:12:57"/>
    <x v="10"/>
  </r>
  <r>
    <x v="1149"/>
    <x v="1"/>
    <n v="97"/>
    <x v="2182"/>
    <x v="1544"/>
    <s v=" "/>
    <s v=" "/>
    <n v="202"/>
    <n v="1"/>
    <n v="1"/>
    <s v="N/A"/>
    <n v="179"/>
    <n v="23"/>
    <n v="2.379"/>
    <s v="NaN"/>
    <n v="0"/>
    <n v="1.909"/>
    <n v="2.379"/>
    <n v="2.391"/>
    <s v="NaN"/>
    <s v="NaN"/>
    <s v="NaN"/>
    <s v="NaN"/>
    <s v="Scale-up"/>
    <n v="0.52400000000000002"/>
    <n v="0.98899999999999999"/>
    <s v="NaN"/>
    <n v="0"/>
    <n v="0.98099999999999998"/>
    <d v="2025-06-17T05:52:24"/>
    <x v="10"/>
  </r>
  <r>
    <x v="1150"/>
    <x v="0"/>
    <n v="1461"/>
    <x v="2183"/>
    <x v="1545"/>
    <n v="156"/>
    <n v="156"/>
    <n v="92"/>
    <n v="64"/>
    <n v="24"/>
    <n v="132"/>
    <n v="96"/>
    <n v="36"/>
    <n v="8.5000000000000006E-2"/>
    <n v="0.06"/>
    <n v="2.5999999999999999E-2"/>
    <n v="9.4E-2"/>
    <n v="0.11899999999999999"/>
    <n v="0.11799999999999999"/>
    <n v="0.79"/>
    <n v="0.58599999999999997"/>
    <n v="0.82099999999999995"/>
    <n v="382.97899999999998"/>
    <s v="Scale-up"/>
    <n v="10.638"/>
    <n v="0.96699999999999997"/>
    <n v="0.97199999999999998"/>
    <n v="0.84"/>
    <n v="0.95399999999999996"/>
    <d v="2025-06-17T06:34:42"/>
    <x v="10"/>
  </r>
  <r>
    <x v="185"/>
    <x v="1"/>
    <n v="0"/>
    <x v="2184"/>
    <x v="199"/>
    <s v=" "/>
    <s v=" "/>
    <n v="1"/>
    <n v="1"/>
    <n v="1"/>
    <s v="N/A"/>
    <n v="1"/>
    <n v="-1"/>
    <s v="NaN"/>
    <s v="NaN"/>
    <s v="NaN"/>
    <s v="NaN"/>
    <n v="0"/>
    <s v="NaN"/>
    <s v="NaN"/>
    <s v="NaN"/>
    <s v="NaN"/>
    <s v="NaN"/>
    <s v="Catch-up"/>
    <s v="NaN"/>
    <s v="NaN"/>
    <s v="NaN"/>
    <s v="NaN"/>
    <s v="NaN"/>
    <d v="2025-06-17T05:52:45"/>
    <x v="10"/>
  </r>
  <r>
    <x v="113"/>
    <x v="0"/>
    <n v="2449"/>
    <x v="2185"/>
    <x v="119"/>
    <n v="1205"/>
    <n v="1205"/>
    <n v="159"/>
    <n v="1046"/>
    <n v="163"/>
    <n v="1042"/>
    <n v="800"/>
    <n v="242"/>
    <n v="7.0999999999999994E-2"/>
    <n v="0.48399999999999999"/>
    <n v="8.5999999999999993E-2"/>
    <n v="0.37"/>
    <n v="0.46899999999999997"/>
    <n v="0.46600000000000003"/>
    <n v="0.78900000000000003"/>
    <n v="0.128"/>
    <n v="0.84499999999999997"/>
    <n v="654.05399999999997"/>
    <s v="Scale-up"/>
    <n v="2.7029999999999998"/>
    <n v="0.98799999999999999"/>
    <n v="0.97399999999999998"/>
    <n v="0.94699999999999995"/>
    <n v="0.98099999999999998"/>
    <d v="2025-06-16T18:32:30"/>
    <x v="1"/>
  </r>
  <r>
    <x v="1151"/>
    <x v="1"/>
    <n v="96"/>
    <x v="2186"/>
    <x v="1546"/>
    <s v=" "/>
    <s v=" "/>
    <n v="44"/>
    <n v="1"/>
    <n v="1"/>
    <s v="N/A"/>
    <n v="31"/>
    <n v="12"/>
    <n v="0.42699999999999999"/>
    <n v="0"/>
    <n v="0"/>
    <n v="0.38600000000000001"/>
    <n v="0.42699999999999999"/>
    <n v="0.42699999999999999"/>
    <n v="0.90400000000000003"/>
    <n v="1"/>
    <n v="1"/>
    <n v="165.803"/>
    <s v="Scale-up"/>
    <n v="2.5910000000000002"/>
    <n v="0.93300000000000005"/>
    <n v="0"/>
    <n v="0"/>
    <n v="0.97499999999999998"/>
    <d v="2025-06-17T05:53:06"/>
    <x v="10"/>
  </r>
  <r>
    <x v="1152"/>
    <x v="0"/>
    <n v="2041"/>
    <x v="2187"/>
    <x v="1547"/>
    <n v="1235"/>
    <n v="1235"/>
    <n v="204"/>
    <n v="1031"/>
    <n v="108"/>
    <n v="1127"/>
    <n v="797"/>
    <n v="330"/>
    <n v="0.14499999999999999"/>
    <n v="0.78900000000000003"/>
    <n v="0.11"/>
    <n v="0.65"/>
    <n v="0.82399999999999995"/>
    <n v="0.85"/>
    <n v="0.78900000000000003"/>
    <n v="0.155"/>
    <n v="0.88200000000000001"/>
    <n v="507.69200000000001"/>
    <s v="Scale-up"/>
    <n v="1.538"/>
    <n v="0.879"/>
    <n v="0.84199999999999997"/>
    <n v="0.85099999999999998"/>
    <n v="0.89900000000000002"/>
    <d v="2025-06-17T02:51:00"/>
    <x v="2"/>
  </r>
  <r>
    <x v="828"/>
    <x v="1"/>
    <n v="0"/>
    <x v="2188"/>
    <x v="1405"/>
    <s v=" "/>
    <s v=" "/>
    <n v="1"/>
    <n v="1"/>
    <n v="2"/>
    <s v="N/A"/>
    <n v="1"/>
    <n v="-1"/>
    <s v="NaN"/>
    <s v="NaN"/>
    <s v="NaN"/>
    <s v="NaN"/>
    <n v="0"/>
    <s v="NaN"/>
    <s v="NaN"/>
    <s v="NaN"/>
    <s v="NaN"/>
    <s v="NaN"/>
    <s v="Scale-up"/>
    <s v="NaN"/>
    <s v="NaN"/>
    <s v="NaN"/>
    <s v="NaN"/>
    <s v="NaN"/>
    <d v="2025-06-17T05:53:24"/>
    <x v="10"/>
  </r>
  <r>
    <x v="1153"/>
    <x v="0"/>
    <n v="1898"/>
    <x v="2189"/>
    <x v="1548"/>
    <n v="277"/>
    <n v="277"/>
    <n v="82"/>
    <n v="195"/>
    <n v="32"/>
    <n v="245"/>
    <n v="188"/>
    <n v="57"/>
    <n v="5.0999999999999997E-2"/>
    <n v="0.113"/>
    <n v="2.1999999999999999E-2"/>
    <n v="0.112"/>
    <n v="0.14199999999999999"/>
    <n v="0.14299999999999999"/>
    <n v="0.78900000000000003"/>
    <n v="0.311"/>
    <n v="0.86599999999999999"/>
    <n v="508.92899999999997"/>
    <s v="Scale-up"/>
    <n v="8.9290000000000003"/>
    <n v="0.94499999999999995"/>
    <n v="0.89100000000000001"/>
    <n v="0.85899999999999999"/>
    <n v="0.94699999999999995"/>
    <d v="2025-06-17T03:12:17"/>
    <x v="2"/>
  </r>
  <r>
    <x v="1154"/>
    <x v="1"/>
    <n v="0"/>
    <x v="2190"/>
    <x v="1549"/>
    <s v=" "/>
    <s v=" "/>
    <n v="1"/>
    <n v="1"/>
    <n v="1"/>
    <s v="N/A"/>
    <n v="215"/>
    <n v="-214"/>
    <s v="NaN"/>
    <s v="NaN"/>
    <n v="0"/>
    <n v="107.5"/>
    <n v="0"/>
    <s v="NaN"/>
    <s v="NaN"/>
    <s v="NaN"/>
    <s v="NaN"/>
    <s v="NaN"/>
    <s v="Start-up"/>
    <n v="8.9999999999999993E-3"/>
    <s v="NaN"/>
    <s v="NaN"/>
    <n v="0"/>
    <n v="0.745"/>
    <d v="2025-06-17T05:53:42"/>
    <x v="10"/>
  </r>
  <r>
    <x v="1155"/>
    <x v="0"/>
    <n v="1094"/>
    <x v="2191"/>
    <x v="1550"/>
    <n v="398"/>
    <n v="398"/>
    <n v="179"/>
    <n v="219"/>
    <n v="25"/>
    <n v="373"/>
    <n v="288"/>
    <n v="85"/>
    <n v="0.22700000000000001"/>
    <n v="0.34499999999999997"/>
    <n v="3.5999999999999997E-2"/>
    <n v="0.42299999999999999"/>
    <n v="0.53600000000000003"/>
    <n v="0.52"/>
    <n v="0.78900000000000003"/>
    <n v="0.39700000000000002"/>
    <n v="0.93700000000000006"/>
    <n v="200.946"/>
    <s v="Scale-up"/>
    <n v="2.3639999999999999"/>
    <n v="0.80400000000000005"/>
    <n v="0.83299999999999996"/>
    <n v="0.92400000000000004"/>
    <n v="0.873"/>
    <d v="2025-06-17T03:32:46"/>
    <x v="2"/>
  </r>
  <r>
    <x v="540"/>
    <x v="1"/>
    <n v="97"/>
    <x v="2192"/>
    <x v="624"/>
    <s v=" "/>
    <s v=" "/>
    <n v="32"/>
    <n v="84"/>
    <n v="28"/>
    <s v="N/A"/>
    <n v="52"/>
    <n v="37"/>
    <n v="0.374"/>
    <n v="0.95399999999999996"/>
    <n v="0.26700000000000002"/>
    <n v="0.66100000000000003"/>
    <n v="1.0609999999999999"/>
    <n v="1.0740000000000001"/>
    <n v="0.623"/>
    <n v="0.28199999999999997"/>
    <n v="0.79900000000000004"/>
    <n v="490.166"/>
    <s v="Scale-up"/>
    <n v="1.5129999999999999"/>
    <n v="0.98599999999999999"/>
    <n v="0.97899999999999998"/>
    <n v="0.97299999999999998"/>
    <n v="0.98299999999999998"/>
    <d v="2025-06-17T05:54:08"/>
    <x v="10"/>
  </r>
  <r>
    <x v="354"/>
    <x v="0"/>
    <n v="4687"/>
    <x v="2193"/>
    <x v="1551"/>
    <n v="16399"/>
    <n v="16399"/>
    <n v="1493"/>
    <n v="14906"/>
    <n v="4525"/>
    <n v="11874"/>
    <n v="9722"/>
    <n v="2152"/>
    <n v="0.29399999999999998"/>
    <n v="3.7250000000000001"/>
    <n v="1.163"/>
    <n v="2.254"/>
    <n v="2.8559999999999999"/>
    <n v="2.823"/>
    <n v="0.78900000000000003"/>
    <n v="7.2999999999999995E-2"/>
    <n v="0.71099999999999997"/>
    <n v="954.74699999999996"/>
    <s v="Scale-up"/>
    <n v="0.44400000000000001"/>
    <n v="0.97799999999999998"/>
    <n v="0.97299999999999998"/>
    <n v="0.94299999999999995"/>
    <n v="0.97399999999999998"/>
    <d v="2025-06-17T03:55:58"/>
    <x v="2"/>
  </r>
  <r>
    <x v="1156"/>
    <x v="1"/>
    <n v="95"/>
    <x v="2194"/>
    <x v="1552"/>
    <s v=" "/>
    <s v=" "/>
    <n v="28"/>
    <n v="1"/>
    <n v="1"/>
    <s v="N/A"/>
    <n v="13"/>
    <n v="16"/>
    <n v="0.27200000000000002"/>
    <s v="NaN"/>
    <s v="NaN"/>
    <n v="9.4E-2"/>
    <n v="0"/>
    <n v="0.27200000000000002"/>
    <s v="NaN"/>
    <s v="NaN"/>
    <s v="NaN"/>
    <s v="NaN"/>
    <s v="Scale-up"/>
    <n v="10.638"/>
    <n v="0.94199999999999995"/>
    <s v="NaN"/>
    <s v="NaN"/>
    <n v="0.83899999999999997"/>
    <d v="2025-06-17T05:54:27"/>
    <x v="10"/>
  </r>
  <r>
    <x v="399"/>
    <x v="0"/>
    <n v="2187"/>
    <x v="2195"/>
    <x v="451"/>
    <n v="689"/>
    <n v="689"/>
    <n v="88"/>
    <n v="601"/>
    <n v="90"/>
    <n v="599"/>
    <n v="481"/>
    <n v="118"/>
    <n v="4.2999999999999997E-2"/>
    <n v="0.32200000000000001"/>
    <n v="4.4999999999999998E-2"/>
    <n v="0.252"/>
    <n v="0.32"/>
    <n v="0.315"/>
    <n v="0.78800000000000003"/>
    <n v="0.11799999999999999"/>
    <n v="0.877"/>
    <n v="468.25400000000002"/>
    <s v="Scale-up"/>
    <n v="3.968"/>
    <n v="0.91"/>
    <n v="0.92600000000000005"/>
    <n v="0.92"/>
    <n v="0.92500000000000004"/>
    <d v="2025-06-16T19:43:22"/>
    <x v="1"/>
  </r>
  <r>
    <x v="1157"/>
    <x v="1"/>
    <n v="91"/>
    <x v="2196"/>
    <x v="1553"/>
    <s v=" "/>
    <s v=" "/>
    <n v="1"/>
    <n v="1"/>
    <n v="1"/>
    <s v="N/A"/>
    <n v="6"/>
    <n v="-5"/>
    <s v="NaN"/>
    <s v="NaN"/>
    <s v="NaN"/>
    <n v="3.9E-2"/>
    <n v="0"/>
    <s v="NaN"/>
    <s v="NaN"/>
    <s v="NaN"/>
    <s v="NaN"/>
    <s v="NaN"/>
    <s v="Scale-up"/>
    <n v="25.640999999999998"/>
    <s v="NaN"/>
    <s v="NaN"/>
    <s v="NaN"/>
    <n v="0.72299999999999998"/>
    <d v="2025-06-17T05:54:44"/>
    <x v="10"/>
  </r>
  <r>
    <x v="405"/>
    <x v="0"/>
    <n v="784"/>
    <x v="2197"/>
    <x v="40"/>
    <n v="4033"/>
    <n v="4033"/>
    <n v="470"/>
    <n v="3563"/>
    <n v="865"/>
    <n v="3168"/>
    <n v="2380"/>
    <n v="788"/>
    <n v="0.60399999999999998"/>
    <n v="4.8499999999999996"/>
    <n v="1.222"/>
    <n v="3.3359999999999999"/>
    <n v="4.2320000000000002"/>
    <n v="4.242"/>
    <n v="0.78800000000000003"/>
    <n v="0.111"/>
    <n v="0.77600000000000002"/>
    <n v="236.21100000000001"/>
    <s v="Scale-up"/>
    <n v="0.3"/>
    <n v="0.99"/>
    <n v="0.96699999999999997"/>
    <n v="0.99299999999999999"/>
    <n v="0.97899999999999998"/>
    <d v="2025-06-16T19:45:28"/>
    <x v="1"/>
  </r>
  <r>
    <x v="542"/>
    <x v="1"/>
    <n v="99"/>
    <x v="2198"/>
    <x v="626"/>
    <s v=" "/>
    <s v=" "/>
    <n v="6"/>
    <n v="23"/>
    <n v="17"/>
    <s v="N/A"/>
    <n v="22"/>
    <n v="-11"/>
    <n v="5.6000000000000001E-2"/>
    <n v="0.26300000000000001"/>
    <n v="0.185"/>
    <n v="0.252"/>
    <n v="0.13400000000000001"/>
    <n v="0.152"/>
    <n v="1.881"/>
    <n v="0.17599999999999999"/>
    <n v="0.42"/>
    <n v="388.88900000000001"/>
    <s v="Catch-up"/>
    <n v="3.968"/>
    <n v="0.89800000000000002"/>
    <n v="0.94099999999999995"/>
    <n v="0.88100000000000001"/>
    <n v="0.95"/>
    <d v="2025-06-17T05:55:09"/>
    <x v="10"/>
  </r>
  <r>
    <x v="485"/>
    <x v="0"/>
    <n v="3684"/>
    <x v="2199"/>
    <x v="554"/>
    <n v="5830"/>
    <n v="5830"/>
    <n v="802"/>
    <n v="5028"/>
    <n v="848"/>
    <n v="4982"/>
    <n v="3831"/>
    <n v="1151"/>
    <n v="0.28000000000000003"/>
    <n v="1.677"/>
    <n v="0.29399999999999998"/>
    <n v="1.3109999999999999"/>
    <n v="1.663"/>
    <n v="1.663"/>
    <n v="0.78800000000000003"/>
    <n v="0.14299999999999999"/>
    <n v="0.85"/>
    <n v="877.95600000000002"/>
    <s v="Scale-up"/>
    <n v="0.76300000000000001"/>
    <n v="0.93799999999999994"/>
    <n v="0.98399999999999999"/>
    <n v="0.97299999999999998"/>
    <n v="0.98099999999999998"/>
    <d v="2025-06-16T20:28:21"/>
    <x v="0"/>
  </r>
  <r>
    <x v="1051"/>
    <x v="1"/>
    <n v="99"/>
    <x v="2200"/>
    <x v="1308"/>
    <s v=" "/>
    <s v=" "/>
    <n v="152"/>
    <n v="18"/>
    <n v="26"/>
    <s v="N/A"/>
    <n v="144"/>
    <n v="-1"/>
    <n v="1.456"/>
    <n v="0.23400000000000001"/>
    <n v="0.29299999999999998"/>
    <n v="1.49"/>
    <n v="1.397"/>
    <n v="1.381"/>
    <n v="1.0669999999999999"/>
    <n v="0.86199999999999999"/>
    <n v="0.82699999999999996"/>
    <n v="233.55699999999999"/>
    <s v="Catch-up"/>
    <n v="0.67100000000000004"/>
    <n v="0.97599999999999998"/>
    <n v="0.91800000000000004"/>
    <n v="0.94499999999999995"/>
    <n v="0.99"/>
    <d v="2025-06-17T05:55:35"/>
    <x v="10"/>
  </r>
  <r>
    <x v="807"/>
    <x v="0"/>
    <n v="1853"/>
    <x v="2201"/>
    <x v="948"/>
    <n v="154"/>
    <n v="154"/>
    <n v="116"/>
    <n v="38"/>
    <n v="15"/>
    <n v="139"/>
    <n v="107"/>
    <n v="32"/>
    <n v="4.3999999999999997E-2"/>
    <n v="1.4E-2"/>
    <n v="6.0000000000000001E-3"/>
    <n v="4.1000000000000002E-2"/>
    <n v="5.1999999999999998E-2"/>
    <n v="5.0999999999999997E-2"/>
    <n v="0.78800000000000003"/>
    <n v="0.75900000000000001"/>
    <n v="0.89700000000000002"/>
    <n v="780.48800000000006"/>
    <s v="Scale-up"/>
    <n v="24.39"/>
    <n v="0.71599999999999997"/>
    <n v="0.71399999999999997"/>
    <n v="0.86299999999999999"/>
    <n v="0.74399999999999999"/>
    <d v="2025-06-16T22:00:37"/>
    <x v="3"/>
  </r>
  <r>
    <x v="1158"/>
    <x v="1"/>
    <n v="0"/>
    <x v="2202"/>
    <x v="1554"/>
    <s v=" "/>
    <s v=" "/>
    <n v="1"/>
    <n v="1"/>
    <n v="1"/>
    <s v="N/A"/>
    <n v="4"/>
    <n v="-3"/>
    <s v="NaN"/>
    <s v="NaN"/>
    <s v="NaN"/>
    <s v="NaN"/>
    <n v="0"/>
    <s v="NaN"/>
    <s v="NaN"/>
    <s v="NaN"/>
    <s v="NaN"/>
    <s v="NaN"/>
    <s v="Scale-up"/>
    <s v="NaN"/>
    <s v="NaN"/>
    <s v="NaN"/>
    <s v="NaN"/>
    <s v="NaN"/>
    <d v="2025-06-17T05:55:53"/>
    <x v="10"/>
  </r>
  <r>
    <x v="963"/>
    <x v="0"/>
    <n v="1116"/>
    <x v="2203"/>
    <x v="1159"/>
    <n v="402"/>
    <n v="402"/>
    <n v="108"/>
    <n v="294"/>
    <n v="65"/>
    <n v="337"/>
    <n v="257"/>
    <n v="80"/>
    <n v="9.4E-2"/>
    <n v="0.27100000000000002"/>
    <n v="6.8000000000000005E-2"/>
    <n v="0.23400000000000001"/>
    <n v="0.29699999999999999"/>
    <n v="0.29799999999999999"/>
    <n v="0.78800000000000003"/>
    <n v="0.25800000000000001"/>
    <n v="0.81399999999999995"/>
    <n v="341.88"/>
    <s v="Scale-up"/>
    <n v="4.274"/>
    <n v="0.997"/>
    <n v="0.99399999999999999"/>
    <n v="0.98"/>
    <n v="0.995"/>
    <d v="2025-06-16T23:06:28"/>
    <x v="8"/>
  </r>
  <r>
    <x v="584"/>
    <x v="1"/>
    <n v="77"/>
    <x v="2204"/>
    <x v="672"/>
    <s v=" "/>
    <s v=" "/>
    <n v="1"/>
    <n v="1"/>
    <n v="141"/>
    <s v="N/A"/>
    <n v="1"/>
    <n v="-140"/>
    <s v="NaN"/>
    <s v="NaN"/>
    <n v="1.9870000000000001"/>
    <s v="NaN"/>
    <n v="0"/>
    <n v="-1.9870000000000001"/>
    <s v="NaN"/>
    <s v="NaN"/>
    <s v="NaN"/>
    <s v="NaN"/>
    <s v="Plan-up"/>
    <s v="NaN"/>
    <s v="NaN"/>
    <s v="NaN"/>
    <n v="0.111"/>
    <s v="NaN"/>
    <d v="2025-06-17T05:56:13"/>
    <x v="10"/>
  </r>
  <r>
    <x v="1159"/>
    <x v="0"/>
    <n v="662"/>
    <x v="2205"/>
    <x v="1555"/>
    <n v="160"/>
    <n v="160"/>
    <n v="106"/>
    <n v="54"/>
    <n v="20"/>
    <n v="140"/>
    <n v="100"/>
    <n v="40"/>
    <n v="0.17699999999999999"/>
    <n v="9.1999999999999998E-2"/>
    <n v="3.3000000000000002E-2"/>
    <n v="0.186"/>
    <n v="0.23599999999999999"/>
    <n v="0.23599999999999999"/>
    <n v="0.78800000000000003"/>
    <n v="0.65800000000000003"/>
    <n v="0.877"/>
    <n v="215.054"/>
    <s v="Scale-up"/>
    <n v="5.3760000000000003"/>
    <n v="0.98199999999999998"/>
    <d v="1899-12-30T23:34:05"/>
    <n v="0.89900000000000002"/>
    <n v="0.97799999999999998"/>
    <d v="2025-06-17T05:17:58"/>
    <x v="6"/>
  </r>
  <r>
    <x v="899"/>
    <x v="1"/>
    <n v="0"/>
    <x v="2206"/>
    <x v="1069"/>
    <s v=" "/>
    <s v=" "/>
    <n v="1"/>
    <n v="1"/>
    <n v="1"/>
    <s v="N/A"/>
    <n v="1"/>
    <n v="0"/>
    <s v="NaN"/>
    <s v="NaN"/>
    <s v="NaN"/>
    <s v="NaN"/>
    <n v="0"/>
    <s v="NaN"/>
    <s v="NaN"/>
    <s v="NaN"/>
    <s v="NaN"/>
    <s v="NaN"/>
    <s v="Start-up"/>
    <s v="NaN"/>
    <s v="NaN"/>
    <s v="NaN"/>
    <s v="NaN"/>
    <s v="NaN"/>
    <d v="2025-06-17T05:56:34"/>
    <x v="10"/>
  </r>
  <r>
    <x v="809"/>
    <x v="0"/>
    <n v="626"/>
    <x v="2207"/>
    <x v="952"/>
    <n v="194"/>
    <n v="194"/>
    <n v="150"/>
    <n v="44"/>
    <n v="8"/>
    <n v="186"/>
    <n v="149"/>
    <n v="37"/>
    <n v="0.27400000000000002"/>
    <n v="9.4E-2"/>
    <n v="1.2E-2"/>
    <n v="0.28000000000000003"/>
    <n v="0.35599999999999998"/>
    <n v="0.32900000000000001"/>
    <n v="0.78700000000000003"/>
    <n v="0.745"/>
    <n v="0.96699999999999997"/>
    <n v="132.143"/>
    <s v="Scale-up"/>
    <n v="3.5710000000000002"/>
    <n v="0.96799999999999997"/>
    <n v="0.91100000000000003"/>
    <n v="0.96399999999999997"/>
    <n v="0.98299999999999998"/>
    <d v="2025-06-16T22:02:50"/>
    <x v="3"/>
  </r>
  <r>
    <x v="1160"/>
    <x v="1"/>
    <n v="99"/>
    <x v="2208"/>
    <x v="1556"/>
    <s v=" "/>
    <s v=" "/>
    <n v="140"/>
    <n v="1"/>
    <n v="1"/>
    <s v="N/A"/>
    <n v="34"/>
    <n v="105"/>
    <n v="1.42"/>
    <n v="0"/>
    <s v="NaN"/>
    <n v="0.35099999999999998"/>
    <n v="1.42"/>
    <n v="1.42"/>
    <s v="NaN"/>
    <s v="NaN"/>
    <s v="NaN"/>
    <s v="NaN"/>
    <s v="Scale-up"/>
    <n v="2.8490000000000002"/>
    <n v="0.99"/>
    <n v="0"/>
    <s v="NaN"/>
    <n v="0.95099999999999996"/>
    <d v="2025-06-17T05:56:52"/>
    <x v="10"/>
  </r>
  <r>
    <x v="984"/>
    <x v="0"/>
    <n v="195"/>
    <x v="2209"/>
    <x v="1195"/>
    <n v="58"/>
    <n v="58"/>
    <n v="9"/>
    <n v="49"/>
    <n v="5"/>
    <n v="53"/>
    <n v="38"/>
    <n v="15"/>
    <n v="2.8000000000000001E-2"/>
    <n v="0.218"/>
    <n v="2.1000000000000001E-2"/>
    <n v="0.17699999999999999"/>
    <n v="0.22500000000000001"/>
    <n v="0.214"/>
    <n v="0.78700000000000003"/>
    <n v="0.114"/>
    <n v="0.91500000000000004"/>
    <n v="84.745999999999995"/>
    <s v="Scale-up"/>
    <n v="5.65"/>
    <n v="0.53600000000000003"/>
    <n v="0.96599999999999997"/>
    <n v="0.78700000000000003"/>
    <n v="0.96799999999999997"/>
    <d v="2025-06-16T23:15:56"/>
    <x v="8"/>
  </r>
  <r>
    <x v="855"/>
    <x v="1"/>
    <n v="99"/>
    <x v="2210"/>
    <x v="1177"/>
    <s v=" "/>
    <s v=" "/>
    <n v="34"/>
    <n v="23"/>
    <n v="6"/>
    <s v="N/A"/>
    <n v="40"/>
    <n v="10"/>
    <n v="0.34399999999999997"/>
    <n v="0.23699999999999999"/>
    <n v="6.2E-2"/>
    <n v="0.42299999999999999"/>
    <s v="0.5189999999999999"/>
    <n v="0.52100000000000002"/>
    <n v="0.81499999999999995"/>
    <n v="0.59199999999999997"/>
    <n v="0.89300000000000002"/>
    <n v="695.03499999999997"/>
    <s v="Scale-up"/>
    <n v="2.3639999999999999"/>
    <n v="0.97399999999999998"/>
    <n v="0.96099999999999997"/>
    <n v="0.93"/>
    <n v="0.98"/>
    <d v="2025-06-17T05:57:18"/>
    <x v="10"/>
  </r>
  <r>
    <x v="749"/>
    <x v="1"/>
    <n v="0"/>
    <x v="2211"/>
    <x v="1277"/>
    <s v=" "/>
    <s v=" "/>
    <n v="2"/>
    <n v="1"/>
    <n v="1"/>
    <s v="N/A"/>
    <n v="1"/>
    <n v="1"/>
    <n v="1"/>
    <s v="NaN"/>
    <s v="NaN"/>
    <s v="NaN"/>
    <n v="0"/>
    <n v="1"/>
    <s v="NaN"/>
    <s v="NaN"/>
    <s v="NaN"/>
    <s v="NaN"/>
    <s v="Scale-up"/>
    <s v="NaN"/>
    <n v="1"/>
    <s v="NaN"/>
    <s v="NaN"/>
    <s v="NaN"/>
    <d v="2025-06-17T05:57:36"/>
    <x v="10"/>
  </r>
  <r>
    <x v="858"/>
    <x v="1"/>
    <n v="98"/>
    <x v="2212"/>
    <x v="1367"/>
    <s v=" "/>
    <s v=" "/>
    <n v="1"/>
    <n v="6"/>
    <n v="1"/>
    <s v="N/A"/>
    <n v="4"/>
    <n v="4"/>
    <s v="NaN"/>
    <n v="4.9000000000000002E-2"/>
    <s v="NaN"/>
    <n v="0.5"/>
    <n v="0"/>
    <n v="5.6000000000000001E-2"/>
    <s v="NaN"/>
    <s v="NaN"/>
    <s v="NaN"/>
    <s v="NaN"/>
    <s v="Scale-up"/>
    <n v="2"/>
    <s v="NaN"/>
    <n v="0.88100000000000001"/>
    <s v="NaN"/>
    <n v="0.6"/>
    <d v="2025-06-17T05:57:55"/>
    <x v="10"/>
  </r>
  <r>
    <x v="1161"/>
    <x v="0"/>
    <n v="3714"/>
    <x v="2213"/>
    <x v="1557"/>
    <n v="136"/>
    <n v="136"/>
    <n v="21"/>
    <n v="115"/>
    <n v="23"/>
    <n v="113"/>
    <n v="88"/>
    <n v="25"/>
    <n v="7.0000000000000001E-3"/>
    <n v="0.05"/>
    <n v="0.01"/>
    <n v="3.6999999999999998E-2"/>
    <n v="4.7E-2"/>
    <n v="4.8000000000000001E-2"/>
    <n v="0.78700000000000003"/>
    <n v="0.123"/>
    <n v="0.82499999999999996"/>
    <n v="675.67600000000004"/>
    <s v="Scale-up"/>
    <n v="27.027000000000001"/>
    <n v="0.90700000000000003"/>
    <d v="1899-12-30T21:21:36"/>
    <n v="0.83099999999999996"/>
    <n v="0.85799999999999998"/>
    <d v="2025-06-17T04:52:25"/>
    <x v="11"/>
  </r>
  <r>
    <x v="1162"/>
    <x v="1"/>
    <n v="99"/>
    <x v="2214"/>
    <x v="1558"/>
    <s v=" "/>
    <s v=" "/>
    <n v="66"/>
    <n v="124"/>
    <n v="20"/>
    <s v="N/A"/>
    <n v="86"/>
    <n v="83"/>
    <n v="0.86499999999999999"/>
    <n v="1.2150000000000001"/>
    <n v="0.20100000000000001"/>
    <n v="1.0089999999999999"/>
    <n v="1.879"/>
    <n v="1.8129999999999999"/>
    <n v="0.53700000000000003"/>
    <n v="0.41599999999999998"/>
    <n v="0.90300000000000002"/>
    <n v="218.03800000000001"/>
    <s v="Scale-up"/>
    <n v="0.99099999999999999"/>
    <n v="0.93500000000000005"/>
    <n v="0.68"/>
    <n v="0.69199999999999995"/>
    <n v="0.85399999999999998"/>
    <d v="2025-06-17T05:58:20"/>
    <x v="10"/>
  </r>
  <r>
    <x v="90"/>
    <x v="0"/>
    <n v="5753"/>
    <x v="2215"/>
    <x v="1559"/>
    <n v="11470"/>
    <n v="11470"/>
    <n v="1042"/>
    <n v="10428"/>
    <n v="2239"/>
    <n v="9231"/>
    <n v="6489"/>
    <n v="2742"/>
    <n v="0.22700000000000001"/>
    <n v="2.4180000000000001"/>
    <n v="0.61099999999999999"/>
    <n v="1.6"/>
    <n v="2.0339999999999998"/>
    <n v="2.0779999999999998"/>
    <n v="0.78700000000000003"/>
    <n v="8.5999999999999993E-2"/>
    <n v="0.76900000000000002"/>
    <n v="1713.75"/>
    <s v="Scale-up"/>
    <n v="0.625"/>
    <n v="0.99"/>
    <n v="0.98499999999999999"/>
    <n v="0.96699999999999997"/>
    <n v="0.98899999999999999"/>
    <d v="2025-06-17T03:14:18"/>
    <x v="2"/>
  </r>
  <r>
    <x v="1163"/>
    <x v="1"/>
    <n v="99"/>
    <x v="2216"/>
    <x v="1560"/>
    <s v=" "/>
    <s v=" "/>
    <n v="33"/>
    <n v="1"/>
    <n v="1"/>
    <s v="N/A"/>
    <n v="29"/>
    <n v="3"/>
    <n v="0.376"/>
    <s v="NaN"/>
    <n v="0"/>
    <n v="0.254"/>
    <n v="0.376"/>
    <n v="0.376"/>
    <s v="NaN"/>
    <s v="NaN"/>
    <s v="NaN"/>
    <s v="NaN"/>
    <s v="Scale-up"/>
    <n v="3.9369999999999998"/>
    <n v="0.90300000000000002"/>
    <s v="NaN"/>
    <n v="0"/>
    <n v="0.95699999999999996"/>
    <d v="2025-06-17T05:58:38"/>
    <x v="10"/>
  </r>
  <r>
    <x v="239"/>
    <x v="0"/>
    <n v="1707"/>
    <x v="2217"/>
    <x v="261"/>
    <n v="380"/>
    <n v="380"/>
    <n v="12"/>
    <n v="368"/>
    <n v="47"/>
    <n v="333"/>
    <n v="236"/>
    <n v="97"/>
    <n v="8.0000000000000002E-3"/>
    <n v="0.248"/>
    <n v="3.2000000000000001E-2"/>
    <n v="0.17599999999999999"/>
    <n v="0.224"/>
    <n v="0.219"/>
    <n v="0.78600000000000003"/>
    <n v="3.1E-2"/>
    <n v="0.875"/>
    <n v="551.13599999999997"/>
    <s v="Scale-up"/>
    <n v="5.6820000000000004"/>
    <n v="0.55600000000000005"/>
    <n v="0.93100000000000005"/>
    <n v="0.80800000000000005"/>
    <n v="0.90100000000000002"/>
    <d v="2025-06-16T19:01:36"/>
    <x v="1"/>
  </r>
  <r>
    <x v="1164"/>
    <x v="1"/>
    <n v="99"/>
    <x v="2218"/>
    <x v="1561"/>
    <s v=" "/>
    <s v=" "/>
    <n v="160"/>
    <n v="131"/>
    <n v="85"/>
    <s v="N/A"/>
    <n v="246"/>
    <n v="-39"/>
    <n v="1.756"/>
    <n v="1.304"/>
    <n v="1.028"/>
    <n v="2.5710000000000002"/>
    <n v="2.032"/>
    <n v="2.0590000000000002"/>
    <n v="1.2649999999999999"/>
    <n v="0.57399999999999995"/>
    <n v="0.66400000000000003"/>
    <n v="245.81899999999999"/>
    <s v="Catch-up"/>
    <n v="0.38900000000000001"/>
    <n v="0.99199999999999999"/>
    <n v="0.98399999999999999"/>
    <n v="0.97399999999999998"/>
    <n v="0.97399999999999998"/>
    <d v="2025-06-17T05:59:05"/>
    <x v="10"/>
  </r>
  <r>
    <x v="392"/>
    <x v="0"/>
    <n v="1853"/>
    <x v="2219"/>
    <x v="443"/>
    <n v="688"/>
    <n v="688"/>
    <n v="153"/>
    <n v="535"/>
    <n v="65"/>
    <n v="623"/>
    <n v="493"/>
    <n v="130"/>
    <n v="8.5999999999999993E-2"/>
    <n v="0.32200000000000001"/>
    <n v="3.7999999999999999E-2"/>
    <n v="0.29099999999999998"/>
    <n v="0.37"/>
    <n v="0.36499999999999999"/>
    <n v="0.78600000000000003"/>
    <n v="0.21099999999999999"/>
    <n v="0.90700000000000003"/>
    <n v="446.73500000000001"/>
    <s v="Scale-up"/>
    <n v="3.4359999999999999"/>
    <n v="0.72699999999999998"/>
    <n v="0.77800000000000002"/>
    <n v="0.82099999999999995"/>
    <n v="0.81699999999999995"/>
    <d v="2025-06-16T19:41:07"/>
    <x v="1"/>
  </r>
  <r>
    <x v="1087"/>
    <x v="1"/>
    <n v="98"/>
    <x v="2220"/>
    <x v="1417"/>
    <s v=" "/>
    <s v=" "/>
    <n v="38"/>
    <n v="4"/>
    <n v="8"/>
    <s v="N/A"/>
    <n v="42"/>
    <n v="-9"/>
    <n v="0.41199999999999998"/>
    <n v="4.1000000000000002E-2"/>
    <n v="8.2000000000000003E-2"/>
    <n v="0.49199999999999999"/>
    <s v="0.37099999999999994"/>
    <n v="0.35799999999999998"/>
    <n v="1.3260000000000001"/>
    <n v="0.90900000000000003"/>
    <n v="0.81899999999999995"/>
    <n v="79.268000000000001"/>
    <s v="Catch-up"/>
    <n v="2.0329999999999999"/>
    <n v="0.94899999999999995"/>
    <n v="0.67400000000000004"/>
    <n v="0.745"/>
    <n v="0.97399999999999998"/>
    <d v="2025-06-17T05:59:29"/>
    <x v="10"/>
  </r>
  <r>
    <x v="637"/>
    <x v="0"/>
    <n v="3102"/>
    <x v="2221"/>
    <x v="822"/>
    <n v="151"/>
    <n v="151"/>
    <n v="18"/>
    <n v="133"/>
    <n v="65"/>
    <n v="86"/>
    <n v="60"/>
    <n v="26"/>
    <n v="6.0000000000000001E-3"/>
    <n v="4.7E-2"/>
    <n v="2.5000000000000001E-2"/>
    <n v="2.1999999999999999E-2"/>
    <n v="2.8000000000000001E-2"/>
    <n v="0.03"/>
    <n v="0.78600000000000003"/>
    <n v="0.113"/>
    <n v="0.52800000000000002"/>
    <n v="1181.818"/>
    <s v="Scale-up"/>
    <n v="45.454999999999998"/>
    <n v="0.97099999999999997"/>
    <n v="0.97"/>
    <n v="0.95899999999999996"/>
    <n v="0.88300000000000001"/>
    <d v="2025-06-16T21:25:57"/>
    <x v="0"/>
  </r>
  <r>
    <x v="206"/>
    <x v="1"/>
    <n v="68"/>
    <x v="2222"/>
    <x v="222"/>
    <s v=" "/>
    <s v=" "/>
    <n v="1"/>
    <n v="2"/>
    <n v="1"/>
    <s v="N/A"/>
    <n v="1"/>
    <n v="1"/>
    <s v="NaN"/>
    <n v="1.4E-2"/>
    <s v="NaN"/>
    <s v="NaN"/>
    <n v="0"/>
    <n v="1.4E-2"/>
    <s v="NaN"/>
    <s v="NaN"/>
    <s v="NaN"/>
    <s v="NaN"/>
    <s v="Catch-up"/>
    <s v="NaN"/>
    <s v="NaN"/>
    <n v="1"/>
    <s v="NaN"/>
    <s v="NaN"/>
    <d v="2025-06-17T05:59:47"/>
    <x v="10"/>
  </r>
  <r>
    <x v="973"/>
    <x v="0"/>
    <n v="2812"/>
    <x v="2223"/>
    <x v="1461"/>
    <n v="198"/>
    <n v="198"/>
    <n v="48"/>
    <n v="150"/>
    <n v="22"/>
    <n v="176"/>
    <n v="120"/>
    <n v="56"/>
    <n v="2.1999999999999999E-2"/>
    <n v="7.5999999999999998E-2"/>
    <n v="1.4E-2"/>
    <n v="6.6000000000000003E-2"/>
    <n v="8.4000000000000005E-2"/>
    <n v="8.5000000000000006E-2"/>
    <n v="0.78600000000000003"/>
    <n v="0.224"/>
    <n v="0.85699999999999998"/>
    <n v="848.48500000000001"/>
    <s v="Scale-up"/>
    <n v="15.151999999999999"/>
    <n v="0.75"/>
    <n v="0.94799999999999995"/>
    <n v="0.96499999999999997"/>
    <n v="0.96899999999999997"/>
    <d v="2025-06-17T07:09:22"/>
    <x v="9"/>
  </r>
  <r>
    <x v="861"/>
    <x v="1"/>
    <n v="99"/>
    <x v="2224"/>
    <x v="1423"/>
    <s v=" "/>
    <s v=" "/>
    <n v="55"/>
    <n v="26"/>
    <n v="9"/>
    <s v="N/A"/>
    <n v="43"/>
    <n v="28"/>
    <n v="0.57599999999999996"/>
    <n v="0.254"/>
    <n v="0.111"/>
    <n v="0.45600000000000002"/>
    <n v="0.71899999999999997"/>
    <n v="0.73099999999999998"/>
    <n v="0.63400000000000001"/>
    <n v="0.69399999999999995"/>
    <n v="0.86599999999999999"/>
    <n v="1133.7719999999999"/>
    <s v="Scale-up"/>
    <n v="2.1930000000000001"/>
    <n v="0.97499999999999998"/>
    <n v="0.96699999999999997"/>
    <n v="0.94299999999999995"/>
    <n v="0.97"/>
    <d v="2025-06-17T06:00:12"/>
    <x v="10"/>
  </r>
  <r>
    <x v="232"/>
    <x v="0"/>
    <n v="5054"/>
    <x v="2225"/>
    <x v="1562"/>
    <n v="77"/>
    <n v="77"/>
    <n v="12"/>
    <n v="65"/>
    <n v="27"/>
    <n v="50"/>
    <n v="50"/>
    <n v="0"/>
    <n v="2E-3"/>
    <n v="1.6E-2"/>
    <n v="4.0000000000000001E-3"/>
    <n v="1.0999999999999999E-2"/>
    <n v="1.4E-2"/>
    <n v="1.0999999999999999E-2"/>
    <n v="0.78600000000000003"/>
    <n v="0.111"/>
    <n v="0.77800000000000002"/>
    <n v="0"/>
    <s v="Start-up"/>
    <n v="90.909000000000006"/>
    <n v="0.85299999999999998"/>
    <n v="0.92300000000000004"/>
    <n v="0.93300000000000005"/>
    <n v="0.78100000000000003"/>
    <d v="2025-06-17T02:45:22"/>
    <x v="2"/>
  </r>
  <r>
    <x v="1165"/>
    <x v="1"/>
    <n v="98"/>
    <x v="2226"/>
    <x v="1563"/>
    <s v=" "/>
    <s v=" "/>
    <n v="50"/>
    <n v="2"/>
    <n v="63"/>
    <s v="N/A"/>
    <n v="1"/>
    <n v="-12"/>
    <n v="0.60499999999999998"/>
    <s v="NaN"/>
    <n v="0.57499999999999996"/>
    <s v="NaN"/>
    <s v="0.030000000000000027"/>
    <n v="0.04"/>
    <s v="NaN"/>
    <s v="NaN"/>
    <s v="NaN"/>
    <s v="NaN"/>
    <s v="Indeterminate"/>
    <s v="NaN"/>
    <n v="0.96499999999999997"/>
    <s v="NaN"/>
    <n v="0.97799999999999998"/>
    <s v="NaN"/>
    <d v="2025-06-17T06:00:30"/>
    <x v="10"/>
  </r>
  <r>
    <x v="874"/>
    <x v="0"/>
    <n v="369"/>
    <x v="2227"/>
    <x v="1038"/>
    <n v="44"/>
    <n v="44"/>
    <n v="32"/>
    <n v="12"/>
    <n v="2"/>
    <n v="42"/>
    <n v="15"/>
    <n v="27"/>
    <n v="7.5999999999999998E-2"/>
    <n v="8.1000000000000003E-2"/>
    <n v="8.0000000000000002E-3"/>
    <n v="0.11700000000000001"/>
    <n v="0.14899999999999999"/>
    <n v="0.13100000000000001"/>
    <n v="0.78500000000000003"/>
    <n v="0.48399999999999999"/>
    <n v="0.94899999999999995"/>
    <n v="230.76900000000001"/>
    <s v="Scale-up"/>
    <n v="8.5470000000000006"/>
    <n v="0.29799999999999999"/>
    <n v="0.84899999999999998"/>
    <n v="1"/>
    <n v="0.81299999999999994"/>
    <d v="2025-06-16T22:26:39"/>
    <x v="3"/>
  </r>
  <r>
    <x v="1166"/>
    <x v="1"/>
    <n v="95"/>
    <x v="2228"/>
    <x v="1564"/>
    <s v=" "/>
    <s v=" "/>
    <n v="48"/>
    <n v="2"/>
    <n v="1"/>
    <s v="N/A"/>
    <n v="34"/>
    <n v="15"/>
    <n v="0.47599999999999998"/>
    <n v="0.25"/>
    <n v="0"/>
    <n v="0.35199999999999998"/>
    <n v="0.72599999999999998"/>
    <n v="0.49299999999999999"/>
    <n v="0.48499999999999999"/>
    <n v="0.65600000000000003"/>
    <n v="1"/>
    <n v="295.45499999999998"/>
    <s v="Scale-up"/>
    <n v="2.8410000000000002"/>
    <n v="0.97"/>
    <n v="1"/>
    <n v="0"/>
    <n v="0.94799999999999995"/>
    <d v="2025-06-17T06:00:52"/>
    <x v="10"/>
  </r>
  <r>
    <x v="800"/>
    <x v="0"/>
    <n v="3982"/>
    <x v="2229"/>
    <x v="1536"/>
    <n v="2867"/>
    <n v="2867"/>
    <n v="1469"/>
    <n v="1398"/>
    <n v="323"/>
    <n v="2544"/>
    <n v="2067"/>
    <n v="477"/>
    <n v="0.77100000000000002"/>
    <n v="0.70299999999999996"/>
    <n v="0.13800000000000001"/>
    <n v="1.0489999999999999"/>
    <n v="1.3360000000000001"/>
    <n v="1.254"/>
    <n v="0.78500000000000003"/>
    <n v="0.52300000000000002"/>
    <n v="0.90600000000000003"/>
    <n v="454.71899999999999"/>
    <s v="Scale-up"/>
    <n v="0.95299999999999996"/>
    <n v="0.93899999999999995"/>
    <n v="0.97699999999999998"/>
    <n v="0.91300000000000003"/>
    <n v="0.97399999999999998"/>
    <d v="2025-06-17T05:49:22"/>
    <x v="10"/>
  </r>
  <r>
    <x v="1167"/>
    <x v="1"/>
    <n v="99"/>
    <x v="2230"/>
    <x v="1565"/>
    <s v=" "/>
    <s v=" "/>
    <n v="43"/>
    <n v="14"/>
    <n v="1"/>
    <s v="N/A"/>
    <n v="40"/>
    <n v="16"/>
    <n v="0.36699999999999999"/>
    <n v="0.26500000000000001"/>
    <n v="0"/>
    <n v="0.371"/>
    <n v="0.63200000000000001"/>
    <n v="0.55500000000000005"/>
    <n v="0.58699999999999997"/>
    <n v="0.58099999999999996"/>
    <n v="1"/>
    <n v="684.63599999999997"/>
    <s v="Scale-up"/>
    <n v="2.6949999999999998"/>
    <n v="0.85399999999999998"/>
    <n v="0.91300000000000003"/>
    <n v="0"/>
    <n v="0.97799999999999998"/>
    <d v="2025-06-17T06:01:14"/>
    <x v="10"/>
  </r>
  <r>
    <x v="1156"/>
    <x v="0"/>
    <n v="617"/>
    <x v="2231"/>
    <x v="1552"/>
    <n v="134"/>
    <n v="134"/>
    <n v="131"/>
    <n v="3"/>
    <n v="1"/>
    <n v="133"/>
    <n v="79"/>
    <n v="54"/>
    <n v="0.21"/>
    <n v="4.0000000000000001E-3"/>
    <n v="0"/>
    <n v="0.16800000000000001"/>
    <n v="0.214"/>
    <n v="0.21199999999999999"/>
    <n v="0.78500000000000003"/>
    <n v="0.98099999999999998"/>
    <n v="1"/>
    <n v="321.42899999999997"/>
    <s v="Scale-up"/>
    <n v="5.952"/>
    <n v="0.94599999999999995"/>
    <n v="0.88700000000000001"/>
    <n v="0"/>
    <n v="0.92200000000000004"/>
    <d v="2025-06-17T05:54:27"/>
    <x v="10"/>
  </r>
  <r>
    <x v="1168"/>
    <x v="1"/>
    <n v="93"/>
    <x v="2232"/>
    <x v="1566"/>
    <s v=" "/>
    <s v=" "/>
    <n v="58"/>
    <n v="15"/>
    <n v="11"/>
    <s v="N/A"/>
    <n v="21"/>
    <n v="40"/>
    <n v="0.72899999999999998"/>
    <n v="0.23300000000000001"/>
    <n v="0.105"/>
    <n v="0.23"/>
    <n v="0.85699999999999998"/>
    <n v="0.83199999999999996"/>
    <n v="0.26800000000000002"/>
    <n v="0.75800000000000001"/>
    <n v="0.89100000000000001"/>
    <n v="595.65200000000004"/>
    <s v="Scale-up"/>
    <n v="4.3479999999999999"/>
    <n v="0.89200000000000002"/>
    <n v="0.98299999999999998"/>
    <n v="0.91900000000000004"/>
    <n v="0.93300000000000005"/>
    <d v="2025-06-17T06:01:38"/>
    <x v="10"/>
  </r>
  <r>
    <x v="1169"/>
    <x v="0"/>
    <n v="3767"/>
    <x v="2233"/>
    <x v="1567"/>
    <n v="677"/>
    <n v="677"/>
    <n v="442"/>
    <n v="235"/>
    <n v="149"/>
    <n v="528"/>
    <n v="309"/>
    <n v="219"/>
    <n v="0.15"/>
    <n v="7.5999999999999998E-2"/>
    <n v="6.3E-2"/>
    <n v="0.128"/>
    <n v="0.16300000000000001"/>
    <n v="0.17699999999999999"/>
    <n v="0.78500000000000003"/>
    <n v="0.66400000000000003"/>
    <n v="0.72099999999999997"/>
    <n v="1710.9380000000001"/>
    <s v="Scale-up"/>
    <n v="7.8120000000000003"/>
    <n v="0.94499999999999995"/>
    <d v="1899-12-30T22:48:00"/>
    <n v="0.91700000000000004"/>
    <n v="0.99"/>
    <d v="2025-06-17T05:26:35"/>
    <x v="6"/>
  </r>
  <r>
    <x v="103"/>
    <x v="1"/>
    <n v="99"/>
    <x v="2234"/>
    <x v="109"/>
    <s v=" "/>
    <s v=" "/>
    <n v="42"/>
    <n v="4"/>
    <n v="1"/>
    <s v="N/A"/>
    <n v="28"/>
    <n v="18"/>
    <n v="0.439"/>
    <n v="5.3999999999999999E-2"/>
    <s v="NaN"/>
    <n v="0.29599999999999999"/>
    <n v="0.49299999999999999"/>
    <n v="0.47799999999999998"/>
    <s v="NaN"/>
    <s v="NaN"/>
    <s v="NaN"/>
    <s v="NaN"/>
    <s v="Catch-up"/>
    <n v="3.3780000000000001"/>
    <n v="0.92900000000000005"/>
    <n v="0.69799999999999995"/>
    <s v="NaN"/>
    <n v="0.98499999999999999"/>
    <d v="2025-06-17T06:01:57"/>
    <x v="10"/>
  </r>
  <r>
    <x v="1170"/>
    <x v="0"/>
    <n v="2340"/>
    <x v="2235"/>
    <x v="1568"/>
    <n v="2286"/>
    <n v="2286"/>
    <n v="1066"/>
    <n v="1220"/>
    <n v="156"/>
    <n v="2130"/>
    <n v="1621"/>
    <n v="509"/>
    <n v="0.379"/>
    <n v="0.46200000000000002"/>
    <n v="5.8000000000000003E-2"/>
    <n v="0.61499999999999999"/>
    <n v="0.78300000000000003"/>
    <n v="0.76900000000000002"/>
    <n v="0.78500000000000003"/>
    <n v="0.45100000000000001"/>
    <n v="0.93100000000000005"/>
    <n v="827.64200000000005"/>
    <s v="Scale-up"/>
    <n v="1.6259999999999999"/>
    <n v="0.89800000000000002"/>
    <n v="0.88600000000000001"/>
    <n v="0.89500000000000002"/>
    <n v="0.91100000000000003"/>
    <d v="2025-06-17T01:36:36"/>
    <x v="2"/>
  </r>
  <r>
    <x v="853"/>
    <x v="1"/>
    <n v="0"/>
    <x v="2236"/>
    <x v="1348"/>
    <s v=" "/>
    <s v=" "/>
    <n v="1"/>
    <n v="1"/>
    <n v="1"/>
    <s v="N/A"/>
    <n v="1"/>
    <n v="0"/>
    <s v="NaN"/>
    <s v="NaN"/>
    <s v="NaN"/>
    <s v="NaN"/>
    <n v="0"/>
    <s v="NaN"/>
    <s v="NaN"/>
    <s v="NaN"/>
    <s v="NaN"/>
    <s v="NaN"/>
    <s v="Scale-up"/>
    <s v="NaN"/>
    <s v="NaN"/>
    <s v="NaN"/>
    <s v="NaN"/>
    <s v="NaN"/>
    <d v="2025-06-17T06:02:14"/>
    <x v="10"/>
  </r>
  <r>
    <x v="1171"/>
    <x v="0"/>
    <n v="62"/>
    <x v="2237"/>
    <x v="1569"/>
    <n v="63"/>
    <n v="63"/>
    <n v="46"/>
    <n v="17"/>
    <n v="2"/>
    <n v="61"/>
    <n v="32"/>
    <n v="29"/>
    <n v="1.133"/>
    <n v="0.26300000000000001"/>
    <n v="0.1"/>
    <n v="1.0169999999999999"/>
    <n v="1.296"/>
    <n v="1.248"/>
    <n v="0.78500000000000003"/>
    <n v="0.81200000000000006"/>
    <n v="0.92800000000000005"/>
    <n v="28.515000000000001"/>
    <s v="Start-up"/>
    <n v="0.98299999999999998"/>
    <n v="0.52"/>
    <n v="0.89400000000000002"/>
    <n v="1"/>
    <n v="0.878"/>
    <d v="2025-06-17T02:19:20"/>
    <x v="2"/>
  </r>
  <r>
    <x v="1172"/>
    <x v="1"/>
    <n v="99"/>
    <x v="2238"/>
    <x v="1570"/>
    <s v=" "/>
    <s v=" "/>
    <n v="86"/>
    <n v="6"/>
    <n v="1"/>
    <s v="N/A"/>
    <n v="72"/>
    <n v="21"/>
    <n v="1.127"/>
    <n v="0.17599999999999999"/>
    <n v="0"/>
    <n v="0.79600000000000004"/>
    <n v="1.3029999999999999"/>
    <n v="1.2070000000000001"/>
    <n v="0.61099999999999999"/>
    <n v="0.86499999999999999"/>
    <n v="1"/>
    <n v="206.03"/>
    <s v="Scale-up"/>
    <n v="1.256"/>
    <n v="0.95699999999999996"/>
    <n v="0.752"/>
    <n v="0"/>
    <n v="0.98299999999999998"/>
    <d v="2025-06-17T06:02:37"/>
    <x v="10"/>
  </r>
  <r>
    <x v="234"/>
    <x v="0"/>
    <n v="2829"/>
    <x v="2239"/>
    <x v="256"/>
    <n v="5116"/>
    <n v="5116"/>
    <n v="503"/>
    <n v="4613"/>
    <n v="914"/>
    <n v="4202"/>
    <n v="2292"/>
    <n v="1910"/>
    <n v="0.24399999999999999"/>
    <n v="2.2770000000000001"/>
    <n v="0.60799999999999998"/>
    <n v="1.5"/>
    <n v="1.913"/>
    <n v="2.0390000000000001"/>
    <n v="0.78400000000000003"/>
    <n v="9.7000000000000003E-2"/>
    <n v="0.75900000000000001"/>
    <n v="1273.3330000000001"/>
    <s v="Scale-up"/>
    <n v="0.66700000000000004"/>
    <n v="0.95199999999999996"/>
    <n v="0.96"/>
    <n v="0.96599999999999997"/>
    <n v="0.97699999999999998"/>
    <d v="2025-06-16T19:00:18"/>
    <x v="1"/>
  </r>
  <r>
    <x v="1173"/>
    <x v="1"/>
    <n v="91"/>
    <x v="2240"/>
    <x v="1571"/>
    <s v=" "/>
    <s v=" "/>
    <n v="56"/>
    <n v="1"/>
    <n v="1"/>
    <s v="N/A"/>
    <n v="67"/>
    <n v="-12"/>
    <n v="0.60199999999999998"/>
    <s v="NaN"/>
    <n v="0"/>
    <n v="0.63300000000000001"/>
    <n v="0.60199999999999998"/>
    <n v="0.60199999999999998"/>
    <s v="NaN"/>
    <s v="NaN"/>
    <s v="NaN"/>
    <s v="NaN"/>
    <s v="Scale-up"/>
    <n v="1.58"/>
    <n v="0.98199999999999998"/>
    <s v="NaN"/>
    <n v="0"/>
    <n v="0.98099999999999998"/>
    <d v="2025-06-17T06:02:55"/>
    <x v="10"/>
  </r>
  <r>
    <x v="384"/>
    <x v="0"/>
    <n v="3365"/>
    <x v="2241"/>
    <x v="433"/>
    <n v="5998"/>
    <n v="5998"/>
    <n v="296"/>
    <n v="5702"/>
    <n v="974"/>
    <n v="5024"/>
    <n v="3867"/>
    <n v="1157"/>
    <n v="9.2999999999999999E-2"/>
    <n v="1.7749999999999999"/>
    <n v="0.31900000000000001"/>
    <n v="1.2150000000000001"/>
    <n v="1.5489999999999999"/>
    <n v="1.532"/>
    <n v="0.78400000000000003"/>
    <n v="0.05"/>
    <n v="0.82899999999999996"/>
    <n v="952.26300000000003"/>
    <s v="Scale-up"/>
    <n v="0.82299999999999995"/>
    <n v="0.98599999999999999"/>
    <n v="0.96"/>
    <n v="0.99"/>
    <n v="0.97199999999999998"/>
    <d v="2025-06-16T19:39:10"/>
    <x v="1"/>
  </r>
  <r>
    <x v="814"/>
    <x v="1"/>
    <n v="84"/>
    <x v="2242"/>
    <x v="1337"/>
    <s v=" "/>
    <s v=" "/>
    <n v="4"/>
    <n v="1"/>
    <n v="2"/>
    <s v="N/A"/>
    <n v="1"/>
    <n v="0"/>
    <n v="3.3000000000000002E-2"/>
    <s v="NaN"/>
    <n v="4.2999999999999997E-2"/>
    <s v="NaN"/>
    <n v="-9.9999999999999898E-3"/>
    <n v="1.4999999999999999E-2"/>
    <s v="NaN"/>
    <s v="NaN"/>
    <s v="NaN"/>
    <s v="NaN"/>
    <s v="Scale-up"/>
    <s v="NaN"/>
    <n v="0.97799999999999998"/>
    <s v="NaN"/>
    <n v="1"/>
    <s v="NaN"/>
    <d v="2025-06-17T06:03:16"/>
    <x v="10"/>
  </r>
  <r>
    <x v="715"/>
    <x v="1"/>
    <n v="97"/>
    <x v="2243"/>
    <x v="831"/>
    <s v=" "/>
    <s v=" "/>
    <n v="16"/>
    <n v="14"/>
    <n v="8"/>
    <s v="N/A"/>
    <n v="33"/>
    <n v="-12"/>
    <n v="0.223"/>
    <n v="0.17899999999999999"/>
    <n v="7.8E-2"/>
    <n v="0.48299999999999998"/>
    <n v="0.32400000000000001"/>
    <n v="0.31"/>
    <n v="1.4910000000000001"/>
    <n v="0.55500000000000005"/>
    <n v="0.80600000000000005"/>
    <n v="169.77199999999999"/>
    <s v="Catch-up"/>
    <n v="2.0699999999999998"/>
    <n v="0.93400000000000005"/>
    <n v="0.75900000000000001"/>
    <n v="0.80900000000000005"/>
    <n v="0.82699999999999996"/>
    <d v="2025-06-17T06:03:39"/>
    <x v="10"/>
  </r>
  <r>
    <x v="468"/>
    <x v="1"/>
    <n v="98"/>
    <x v="2244"/>
    <x v="534"/>
    <s v=" "/>
    <s v=" "/>
    <n v="42"/>
    <n v="2"/>
    <n v="1"/>
    <s v="N/A"/>
    <n v="22"/>
    <n v="21"/>
    <n v="0.38700000000000001"/>
    <n v="7.6999999999999999E-2"/>
    <n v="0"/>
    <n v="0.215"/>
    <n v="0.46400000000000002"/>
    <n v="0.40699999999999997"/>
    <n v="0.46300000000000002"/>
    <n v="0.83399999999999996"/>
    <n v="1"/>
    <n v="581.39499999999998"/>
    <s v="Scale-up"/>
    <n v="4.6509999999999998"/>
    <n v="0.96599999999999997"/>
    <n v="1"/>
    <n v="0"/>
    <n v="0.97"/>
    <d v="2025-06-17T06:04:01"/>
    <x v="10"/>
  </r>
  <r>
    <x v="1174"/>
    <x v="1"/>
    <n v="99"/>
    <x v="2245"/>
    <x v="1572"/>
    <s v=" "/>
    <s v=" "/>
    <n v="63"/>
    <n v="17"/>
    <n v="1"/>
    <s v="N/A"/>
    <n v="47"/>
    <n v="32"/>
    <n v="0.71599999999999997"/>
    <n v="0.16900000000000001"/>
    <s v="NaN"/>
    <n v="0.497"/>
    <n v="0.88500000000000001"/>
    <n v="0.88400000000000001"/>
    <s v="NaN"/>
    <s v="NaN"/>
    <s v="NaN"/>
    <s v="NaN"/>
    <s v="Scale-up"/>
    <n v="2.012"/>
    <n v="0.95899999999999996"/>
    <n v="0.96499999999999997"/>
    <s v="NaN"/>
    <n v="0.96499999999999997"/>
    <d v="2025-06-17T06:04:23"/>
    <x v="10"/>
  </r>
  <r>
    <x v="1139"/>
    <x v="1"/>
    <n v="99"/>
    <x v="2246"/>
    <x v="1531"/>
    <s v=" "/>
    <s v=" "/>
    <n v="67"/>
    <n v="2"/>
    <n v="1"/>
    <s v="N/A"/>
    <n v="79"/>
    <n v="-11"/>
    <n v="0.9"/>
    <n v="1.7999999999999999E-2"/>
    <n v="0"/>
    <n v="0.73899999999999999"/>
    <n v="0.91800000000000004"/>
    <n v="0.91400000000000003"/>
    <n v="0.80500000000000005"/>
    <n v="0.98"/>
    <n v="1"/>
    <n v="353.18"/>
    <s v="Scale-up"/>
    <n v="1.353"/>
    <n v="0.93600000000000005"/>
    <n v="1"/>
    <n v="0"/>
    <n v="0.95599999999999996"/>
    <d v="2025-06-17T06:04:51"/>
    <x v="10"/>
  </r>
  <r>
    <x v="1175"/>
    <x v="0"/>
    <n v="655"/>
    <x v="2247"/>
    <x v="1573"/>
    <n v="113"/>
    <n v="113"/>
    <n v="73"/>
    <n v="40"/>
    <n v="0"/>
    <n v="113"/>
    <n v="79"/>
    <n v="34"/>
    <n v="0.16800000000000001"/>
    <n v="9.0999999999999998E-2"/>
    <n v="0"/>
    <n v="0.20300000000000001"/>
    <n v="0.25900000000000001"/>
    <n v="0.23300000000000001"/>
    <n v="0.78400000000000003"/>
    <n v="0.64900000000000002"/>
    <n v="1"/>
    <n v="167.488"/>
    <s v="Scale-up"/>
    <n v="4.9260000000000002"/>
    <n v="0.92400000000000004"/>
    <n v="0.78500000000000003"/>
    <n v="0"/>
    <n v="0.99"/>
    <d v="2025-06-17T06:43:36"/>
    <x v="10"/>
  </r>
  <r>
    <x v="1176"/>
    <x v="1"/>
    <n v="98"/>
    <x v="2248"/>
    <x v="1574"/>
    <s v=" "/>
    <s v=" "/>
    <n v="54"/>
    <n v="1"/>
    <n v="1"/>
    <s v="N/A"/>
    <n v="15"/>
    <n v="40"/>
    <n v="0.68200000000000005"/>
    <s v="NaN"/>
    <n v="0"/>
    <n v="0.16400000000000001"/>
    <n v="0.68200000000000005"/>
    <n v="0.68200000000000005"/>
    <s v="NaN"/>
    <s v="NaN"/>
    <s v="NaN"/>
    <s v="NaN"/>
    <s v="Scale-up"/>
    <n v="6.0979999999999999"/>
    <n v="0.92800000000000005"/>
    <s v="NaN"/>
    <n v="0"/>
    <n v="0.85"/>
    <d v="2025-06-17T06:05:13"/>
    <x v="10"/>
  </r>
  <r>
    <x v="1177"/>
    <x v="0"/>
    <n v="5297"/>
    <x v="2249"/>
    <x v="1575"/>
    <n v="24858"/>
    <n v="24858"/>
    <n v="1204"/>
    <n v="23654"/>
    <n v="9680"/>
    <n v="15178"/>
    <n v="11936"/>
    <n v="3242"/>
    <n v="0.23300000000000001"/>
    <n v="5.34"/>
    <n v="2.1789999999999998"/>
    <n v="2.661"/>
    <n v="3.3940000000000001"/>
    <n v="3.3660000000000001"/>
    <n v="0.78400000000000003"/>
    <n v="4.2000000000000003E-2"/>
    <n v="0.60899999999999999"/>
    <n v="1218.3389999999999"/>
    <s v="Scale-up"/>
    <n v="0.376"/>
    <n v="0.97699999999999998"/>
    <d v="1899-12-30T23:47:02"/>
    <n v="0.995"/>
    <n v="0.99299999999999999"/>
    <d v="2025-06-17T05:33:21"/>
    <x v="13"/>
  </r>
  <r>
    <x v="1178"/>
    <x v="1"/>
    <n v="99"/>
    <x v="2250"/>
    <x v="1576"/>
    <s v=" "/>
    <s v=" "/>
    <n v="60"/>
    <n v="1"/>
    <n v="1"/>
    <s v="N/A"/>
    <n v="37"/>
    <n v="25"/>
    <n v="0.66400000000000003"/>
    <s v="NaN"/>
    <n v="0"/>
    <n v="0.36699999999999999"/>
    <n v="0.66400000000000003"/>
    <n v="0.66200000000000003"/>
    <s v="NaN"/>
    <s v="NaN"/>
    <s v="NaN"/>
    <s v="NaN"/>
    <s v="Scale-up"/>
    <n v="2.7250000000000001"/>
    <n v="0.92600000000000005"/>
    <s v="NaN"/>
    <n v="0"/>
    <n v="0.95099999999999996"/>
    <d v="2025-06-17T06:05:34"/>
    <x v="10"/>
  </r>
  <r>
    <x v="680"/>
    <x v="0"/>
    <n v="5831"/>
    <x v="2251"/>
    <x v="1577"/>
    <n v="748"/>
    <n v="748"/>
    <n v="140"/>
    <n v="608"/>
    <n v="257"/>
    <n v="491"/>
    <n v="358"/>
    <n v="133"/>
    <n v="2.1000000000000001E-2"/>
    <n v="0.10199999999999999"/>
    <n v="4.9000000000000002E-2"/>
    <n v="5.8000000000000003E-2"/>
    <n v="7.3999999999999996E-2"/>
    <n v="7.3999999999999996E-2"/>
    <n v="0.78400000000000003"/>
    <n v="0.17100000000000001"/>
    <n v="0.60199999999999998"/>
    <n v="2293.1030000000001"/>
    <s v="Scale-up"/>
    <n v="17.241"/>
    <n v="0.95599999999999996"/>
    <n v="0.99"/>
    <n v="0.94199999999999995"/>
    <n v="0.99199999999999999"/>
    <d v="2025-06-17T02:40:02"/>
    <x v="2"/>
  </r>
  <r>
    <x v="1179"/>
    <x v="1"/>
    <n v="98"/>
    <x v="2252"/>
    <x v="1578"/>
    <s v=" "/>
    <s v=" "/>
    <n v="34"/>
    <n v="2"/>
    <n v="1"/>
    <s v="N/A"/>
    <n v="38"/>
    <n v="-3"/>
    <n v="0.44400000000000001"/>
    <n v="2.1000000000000001E-2"/>
    <n v="0"/>
    <n v="0.377"/>
    <n v="0.46500000000000002"/>
    <n v="0.46899999999999997"/>
    <n v="0.81100000000000005"/>
    <n v="0.95499999999999996"/>
    <n v="1"/>
    <n v="214.85400000000001"/>
    <s v="Scale-up"/>
    <n v="2.653"/>
    <n v="0.91600000000000004"/>
    <n v="1"/>
    <n v="0"/>
    <n v="0.98299999999999998"/>
    <d v="2025-06-17T06:06:01"/>
    <x v="10"/>
  </r>
  <r>
    <x v="944"/>
    <x v="0"/>
    <n v="268"/>
    <x v="2253"/>
    <x v="1134"/>
    <n v="344"/>
    <n v="344"/>
    <n v="279"/>
    <n v="65"/>
    <n v="36"/>
    <n v="308"/>
    <n v="221"/>
    <n v="87"/>
    <n v="1.3029999999999999"/>
    <n v="0.40400000000000003"/>
    <n v="0.26300000000000001"/>
    <n v="1.1299999999999999"/>
    <n v="1.444"/>
    <n v="1.462"/>
    <n v="0.78300000000000003"/>
    <n v="0.76300000000000001"/>
    <n v="0.84599999999999997"/>
    <n v="76.991"/>
    <s v="Scale-up"/>
    <n v="0.88500000000000001"/>
    <n v="0.96699999999999997"/>
    <n v="0.93500000000000005"/>
    <n v="0.92200000000000004"/>
    <n v="0.96"/>
    <d v="2025-06-16T22:58:40"/>
    <x v="3"/>
  </r>
  <r>
    <x v="1180"/>
    <x v="1"/>
    <n v="90"/>
    <x v="2254"/>
    <x v="1579"/>
    <s v=" "/>
    <s v=" "/>
    <n v="7"/>
    <n v="1"/>
    <n v="1"/>
    <s v="N/A"/>
    <n v="1"/>
    <n v="5"/>
    <n v="6.8000000000000005E-2"/>
    <n v="0"/>
    <n v="0"/>
    <s v="NaN"/>
    <n v="6.8000000000000005E-2"/>
    <n v="6.8000000000000005E-2"/>
    <s v="NaN"/>
    <s v="NaN"/>
    <s v="NaN"/>
    <s v="NaN"/>
    <s v="Indeterminate"/>
    <s v="NaN"/>
    <n v="0.89500000000000002"/>
    <n v="0"/>
    <n v="0"/>
    <s v="NaN"/>
    <d v="2025-06-17T06:06:18"/>
    <x v="10"/>
  </r>
  <r>
    <x v="1181"/>
    <x v="0"/>
    <n v="2084"/>
    <x v="2255"/>
    <x v="1580"/>
    <n v="157"/>
    <n v="157"/>
    <n v="42"/>
    <n v="115"/>
    <n v="9"/>
    <n v="148"/>
    <n v="115"/>
    <n v="33"/>
    <n v="1.7999999999999999E-2"/>
    <n v="4.7E-2"/>
    <n v="5.0000000000000001E-3"/>
    <n v="4.7E-2"/>
    <n v="0.06"/>
    <n v="0.06"/>
    <n v="0.78300000000000003"/>
    <n v="0.27700000000000002"/>
    <n v="0.92300000000000004"/>
    <n v="702.12800000000004"/>
    <s v="Scale-up"/>
    <n v="21.277000000000001"/>
    <n v="0.91"/>
    <n v="0.96599999999999997"/>
    <n v="0.94799999999999995"/>
    <n v="0.95199999999999996"/>
    <d v="2025-06-17T02:11:17"/>
    <x v="2"/>
  </r>
  <r>
    <x v="1140"/>
    <x v="1"/>
    <n v="99"/>
    <x v="2256"/>
    <x v="1532"/>
    <s v=" "/>
    <s v=" "/>
    <n v="81"/>
    <n v="21"/>
    <n v="11"/>
    <s v="N/A"/>
    <n v="68"/>
    <n v="22"/>
    <n v="0.85399999999999998"/>
    <n v="0.255"/>
    <n v="0.123"/>
    <n v="0.68600000000000005"/>
    <n v="0.98599999999999999"/>
    <n v="0.99"/>
    <n v="0.69599999999999995"/>
    <n v="0.77"/>
    <n v="0.88900000000000001"/>
    <n v="139.94200000000001"/>
    <s v="Scale-up"/>
    <n v="1.458"/>
    <n v="0.95"/>
    <n v="0.93899999999999995"/>
    <n v="0.94099999999999995"/>
    <n v="0.97599999999999998"/>
    <d v="2025-06-17T06:06:43"/>
    <x v="10"/>
  </r>
  <r>
    <x v="319"/>
    <x v="0"/>
    <n v="6296"/>
    <x v="2257"/>
    <x v="1581"/>
    <n v="246"/>
    <n v="246"/>
    <n v="128"/>
    <n v="118"/>
    <n v="92"/>
    <n v="154"/>
    <n v="133"/>
    <n v="21"/>
    <n v="1.9E-2"/>
    <n v="1.6E-2"/>
    <n v="1.2E-2"/>
    <n v="1.7999999999999999E-2"/>
    <n v="2.3E-2"/>
    <n v="2.5999999999999999E-2"/>
    <n v="0.78300000000000003"/>
    <n v="0.54300000000000004"/>
    <n v="0.65700000000000003"/>
    <n v="1166.6669999999999"/>
    <s v="Scale-up"/>
    <n v="55.555999999999997"/>
    <n v="0.71499999999999997"/>
    <n v="0.876"/>
    <n v="0.4"/>
    <n v="0.91600000000000004"/>
    <d v="2025-06-17T03:06:03"/>
    <x v="2"/>
  </r>
  <r>
    <x v="682"/>
    <x v="1"/>
    <n v="50"/>
    <x v="2258"/>
    <x v="793"/>
    <s v=" "/>
    <s v=" "/>
    <n v="9"/>
    <n v="2"/>
    <n v="1"/>
    <s v="N/A"/>
    <n v="5"/>
    <n v="6"/>
    <n v="0.24299999999999999"/>
    <n v="0.5"/>
    <s v="NaN"/>
    <n v="8.8999999999999996E-2"/>
    <n v="0.74299999999999999"/>
    <n v="0.35699999999999998"/>
    <s v="NaN"/>
    <s v="NaN"/>
    <s v="NaN"/>
    <s v="NaN"/>
    <s v="Scale-up"/>
    <n v="11.236000000000001"/>
    <n v="0.79"/>
    <n v="1"/>
    <s v="NaN"/>
    <n v="0.88"/>
    <d v="2025-06-17T06:07:01"/>
    <x v="10"/>
  </r>
  <r>
    <x v="1182"/>
    <x v="0"/>
    <n v="1741"/>
    <x v="2259"/>
    <x v="1582"/>
    <n v="353"/>
    <n v="353"/>
    <n v="126"/>
    <n v="227"/>
    <n v="20"/>
    <n v="333"/>
    <n v="236"/>
    <n v="97"/>
    <n v="0.109"/>
    <n v="0.157"/>
    <n v="1.7000000000000001E-2"/>
    <n v="0.19500000000000001"/>
    <n v="0.249"/>
    <n v="0.24"/>
    <n v="0.78300000000000003"/>
    <n v="0.41"/>
    <n v="0.93600000000000005"/>
    <n v="497.43599999999998"/>
    <s v="Scale-up"/>
    <n v="5.1280000000000001"/>
    <n v="0.85"/>
    <n v="0.98"/>
    <n v="0.94599999999999995"/>
    <n v="0.88800000000000001"/>
    <d v="2025-06-17T03:19:04"/>
    <x v="2"/>
  </r>
  <r>
    <x v="1183"/>
    <x v="1"/>
    <n v="99"/>
    <x v="2260"/>
    <x v="1583"/>
    <s v=" "/>
    <s v=" "/>
    <n v="69"/>
    <n v="3"/>
    <n v="1"/>
    <s v="N/A"/>
    <n v="46"/>
    <n v="25"/>
    <n v="0.64900000000000002"/>
    <n v="5.5E-2"/>
    <n v="0"/>
    <n v="0.46800000000000003"/>
    <s v="0.7040000000000001"/>
    <n v="0.68600000000000005"/>
    <n v="0.66500000000000004"/>
    <n v="0.92200000000000004"/>
    <n v="1"/>
    <n v="111.111"/>
    <s v="Scale-up"/>
    <n v="2.137"/>
    <n v="0.94899999999999995"/>
    <n v="0.996"/>
    <n v="0"/>
    <n v="0.96099999999999997"/>
    <d v="2025-06-17T06:07:23"/>
    <x v="10"/>
  </r>
  <r>
    <x v="773"/>
    <x v="0"/>
    <n v="316"/>
    <x v="2261"/>
    <x v="900"/>
    <n v="31"/>
    <n v="31"/>
    <n v="12"/>
    <n v="19"/>
    <n v="1"/>
    <n v="30"/>
    <n v="17"/>
    <n v="13"/>
    <n v="7.4999999999999997E-2"/>
    <n v="7.1999999999999995E-2"/>
    <n v="0"/>
    <n v="0.115"/>
    <n v="0.14699999999999999"/>
    <n v="0.122"/>
    <n v="0.78200000000000003"/>
    <n v="0.51"/>
    <n v="1"/>
    <n v="113.04300000000001"/>
    <s v="Scale-up"/>
    <n v="8.6959999999999997"/>
    <n v="0.96599999999999997"/>
    <n v="0.86499999999999999"/>
    <n v="0"/>
    <n v="0.93899999999999995"/>
    <d v="2025-06-16T21:46:11"/>
    <x v="15"/>
  </r>
  <r>
    <x v="1184"/>
    <x v="1"/>
    <n v="62"/>
    <x v="2262"/>
    <x v="1584"/>
    <s v=" "/>
    <s v=" "/>
    <n v="7"/>
    <n v="1"/>
    <n v="1"/>
    <s v="N/A"/>
    <n v="6"/>
    <n v="3"/>
    <n v="8.7999999999999995E-2"/>
    <s v="NaN"/>
    <n v="0"/>
    <n v="7.2999999999999995E-2"/>
    <n v="8.7999999999999995E-2"/>
    <n v="0.108"/>
    <s v="NaN"/>
    <s v="NaN"/>
    <s v="NaN"/>
    <s v="NaN"/>
    <s v="Scale-up"/>
    <n v="13.699"/>
    <n v="0.84599999999999997"/>
    <s v="NaN"/>
    <n v="0"/>
    <n v="0.96599999999999997"/>
    <d v="2025-06-17T06:07:41"/>
    <x v="10"/>
  </r>
  <r>
    <x v="1185"/>
    <x v="0"/>
    <n v="1566"/>
    <x v="2263"/>
    <x v="1585"/>
    <n v="659"/>
    <n v="659"/>
    <n v="104"/>
    <n v="555"/>
    <n v="40"/>
    <n v="619"/>
    <n v="388"/>
    <n v="231"/>
    <n v="0.17599999999999999"/>
    <n v="1.052"/>
    <n v="7.0999999999999994E-2"/>
    <n v="0.90500000000000003"/>
    <n v="1.157"/>
    <n v="1.125"/>
    <n v="0.78200000000000003"/>
    <n v="0.14299999999999999"/>
    <n v="0.94199999999999995"/>
    <n v="255.249"/>
    <s v="Scale-up"/>
    <n v="1.105"/>
    <n v="0.93200000000000005"/>
    <n v="0.85099999999999998"/>
    <n v="0.71899999999999997"/>
    <n v="0.76500000000000001"/>
    <d v="2025-06-17T01:21:53"/>
    <x v="2"/>
  </r>
  <r>
    <x v="1186"/>
    <x v="1"/>
    <n v="99"/>
    <x v="2264"/>
    <x v="1586"/>
    <s v=" "/>
    <s v=" "/>
    <n v="110"/>
    <n v="11"/>
    <n v="72"/>
    <s v="N/A"/>
    <n v="128"/>
    <n v="-78"/>
    <n v="1.232"/>
    <n v="0.10199999999999999"/>
    <n v="1.278"/>
    <n v="1.452"/>
    <n v="5.6000000000000001E-2"/>
    <n v="0.20200000000000001"/>
    <n v="25.928999999999998"/>
    <n v="0.92400000000000004"/>
    <n v="4.2000000000000003E-2"/>
    <n v="127.41"/>
    <s v="Catch-up"/>
    <n v="0.68899999999999995"/>
    <n v="0.54700000000000004"/>
    <n v="0.879"/>
    <n v="0.38800000000000001"/>
    <n v="0.98399999999999999"/>
    <d v="2025-06-17T06:08:05"/>
    <x v="10"/>
  </r>
  <r>
    <x v="254"/>
    <x v="0"/>
    <n v="5729"/>
    <x v="2265"/>
    <x v="1587"/>
    <n v="638"/>
    <n v="638"/>
    <n v="92"/>
    <n v="546"/>
    <n v="200"/>
    <n v="438"/>
    <n v="438"/>
    <n v="0"/>
    <n v="1.7000000000000001E-2"/>
    <n v="0.115"/>
    <n v="3.1E-2"/>
    <n v="7.9000000000000001E-2"/>
    <n v="0.10100000000000001"/>
    <n v="8.5000000000000006E-2"/>
    <n v="0.78200000000000003"/>
    <n v="0.129"/>
    <n v="0.76500000000000001"/>
    <n v="0"/>
    <s v="Start-up"/>
    <n v="12.657999999999999"/>
    <n v="0.92600000000000005"/>
    <n v="0.81"/>
    <n v="0.92200000000000004"/>
    <n v="0.78600000000000003"/>
    <d v="2025-06-17T02:47:34"/>
    <x v="2"/>
  </r>
  <r>
    <x v="778"/>
    <x v="1"/>
    <n v="29"/>
    <x v="2266"/>
    <x v="1169"/>
    <s v=" "/>
    <s v=" "/>
    <n v="1"/>
    <n v="2"/>
    <n v="1"/>
    <s v="N/A"/>
    <n v="4"/>
    <n v="-2"/>
    <s v="NaN"/>
    <n v="3.6999999999999998E-2"/>
    <s v="NaN"/>
    <n v="0.13600000000000001"/>
    <n v="0"/>
    <n v="5.6000000000000001E-2"/>
    <s v="NaN"/>
    <s v="NaN"/>
    <s v="NaN"/>
    <s v="NaN"/>
    <s v="Scale-up"/>
    <n v="7.3529999999999998"/>
    <s v="NaN"/>
    <n v="1"/>
    <s v="NaN"/>
    <n v="0.73599999999999999"/>
    <d v="2025-06-17T06:08:24"/>
    <x v="10"/>
  </r>
  <r>
    <x v="80"/>
    <x v="0"/>
    <n v="738"/>
    <x v="2267"/>
    <x v="84"/>
    <n v="810"/>
    <n v="810"/>
    <n v="108"/>
    <n v="702"/>
    <n v="169"/>
    <n v="641"/>
    <n v="509"/>
    <n v="132"/>
    <n v="0.14599999999999999"/>
    <n v="0.97299999999999998"/>
    <n v="0.23499999999999999"/>
    <n v="0.69"/>
    <n v="0.88400000000000001"/>
    <n v="0.871"/>
    <n v="0.78100000000000003"/>
    <n v="0.13"/>
    <n v="0.79"/>
    <n v="191.304"/>
    <s v="Scale-up"/>
    <n v="1.4490000000000001"/>
    <n v="0.79800000000000004"/>
    <n v="0.98399999999999999"/>
    <n v="0.97599999999999998"/>
    <n v="0.97099999999999997"/>
    <d v="2025-06-16T18:25:23"/>
    <x v="1"/>
  </r>
  <r>
    <x v="776"/>
    <x v="1"/>
    <n v="0"/>
    <x v="2268"/>
    <x v="1216"/>
    <s v=" "/>
    <s v=" "/>
    <n v="1"/>
    <n v="1"/>
    <n v="1"/>
    <s v="N/A"/>
    <n v="1"/>
    <n v="0"/>
    <s v="NaN"/>
    <s v="NaN"/>
    <s v="NaN"/>
    <s v="NaN"/>
    <n v="0"/>
    <s v="NaN"/>
    <s v="NaN"/>
    <s v="NaN"/>
    <s v="NaN"/>
    <s v="NaN"/>
    <s v="Scale-up"/>
    <s v="NaN"/>
    <s v="NaN"/>
    <s v="NaN"/>
    <s v="NaN"/>
    <s v="NaN"/>
    <d v="2025-06-17T06:08:42"/>
    <x v="10"/>
  </r>
  <r>
    <x v="1187"/>
    <x v="0"/>
    <n v="4697"/>
    <x v="2269"/>
    <x v="1588"/>
    <n v="2485"/>
    <n v="2485"/>
    <n v="1341"/>
    <n v="1144"/>
    <n v="332"/>
    <n v="2153"/>
    <n v="1464"/>
    <n v="689"/>
    <n v="0.51"/>
    <n v="0.46700000000000003"/>
    <n v="0.16600000000000001"/>
    <n v="0.63300000000000001"/>
    <n v="0.81100000000000005"/>
    <n v="0.873"/>
    <n v="0.78100000000000003"/>
    <n v="0.52200000000000002"/>
    <n v="0.83"/>
    <n v="1088.4680000000001"/>
    <s v="Scale-up"/>
    <n v="1.58"/>
    <n v="0.84499999999999997"/>
    <n v="0.96399999999999997"/>
    <n v="0.88500000000000001"/>
    <n v="0.89700000000000002"/>
    <d v="2025-06-17T06:53:09"/>
    <x v="10"/>
  </r>
  <r>
    <x v="762"/>
    <x v="1"/>
    <n v="99"/>
    <x v="2270"/>
    <x v="888"/>
    <s v=" "/>
    <s v=" "/>
    <n v="141"/>
    <n v="15"/>
    <n v="1"/>
    <s v="N/A"/>
    <n v="121"/>
    <n v="34"/>
    <n v="1.369"/>
    <n v="0.157"/>
    <n v="0"/>
    <n v="1.2050000000000001"/>
    <n v="1.526"/>
    <n v="1.5269999999999999"/>
    <n v="0.79"/>
    <n v="0.89700000000000002"/>
    <n v="1"/>
    <n v="262.24099999999999"/>
    <s v="Scale-up"/>
    <n v="0.83"/>
    <n v="0.99"/>
    <n v="0.95399999999999996"/>
    <n v="0"/>
    <n v="0.98699999999999999"/>
    <d v="2025-06-17T06:09:05"/>
    <x v="10"/>
  </r>
  <r>
    <x v="1188"/>
    <x v="0"/>
    <n v="2442"/>
    <x v="2271"/>
    <x v="1589"/>
    <n v="1410"/>
    <n v="1410"/>
    <n v="412"/>
    <n v="998"/>
    <n v="77"/>
    <n v="1333"/>
    <n v="994"/>
    <n v="339"/>
    <n v="0.35899999999999999"/>
    <n v="0.73699999999999999"/>
    <n v="7.1999999999999995E-2"/>
    <n v="0.8"/>
    <n v="1.024"/>
    <n v="1.0249999999999999"/>
    <n v="0.78100000000000003"/>
    <n v="0.32800000000000001"/>
    <n v="0.93400000000000005"/>
    <n v="423.75"/>
    <s v="Scale-up"/>
    <n v="1.25"/>
    <n v="0.85199999999999998"/>
    <n v="0.83299999999999996"/>
    <n v="0.94499999999999995"/>
    <n v="0.80800000000000005"/>
    <d v="2025-06-17T01:56:55"/>
    <x v="2"/>
  </r>
  <r>
    <x v="849"/>
    <x v="1"/>
    <n v="76"/>
    <x v="2272"/>
    <x v="1370"/>
    <s v=" "/>
    <s v=" "/>
    <n v="5"/>
    <n v="9"/>
    <n v="1"/>
    <s v="N/A"/>
    <n v="12"/>
    <n v="1"/>
    <n v="4.4999999999999998E-2"/>
    <n v="8.6999999999999994E-2"/>
    <s v="NaN"/>
    <n v="0.113"/>
    <n v="0.13200000000000001"/>
    <n v="0.14000000000000001"/>
    <s v="NaN"/>
    <s v="NaN"/>
    <s v="NaN"/>
    <s v="NaN"/>
    <s v="Scale-up"/>
    <n v="8.85"/>
    <n v="0.86799999999999999"/>
    <n v="0.42299999999999999"/>
    <s v="NaN"/>
    <n v="0.70199999999999996"/>
    <d v="2025-06-17T06:09:24"/>
    <x v="10"/>
  </r>
  <r>
    <x v="1189"/>
    <x v="0"/>
    <n v="2761"/>
    <x v="2273"/>
    <x v="1590"/>
    <n v="2024"/>
    <n v="2024"/>
    <n v="317"/>
    <n v="1707"/>
    <n v="177"/>
    <n v="1847"/>
    <n v="1373"/>
    <n v="474"/>
    <n v="0.127"/>
    <n v="0.67300000000000004"/>
    <n v="7.4999999999999997E-2"/>
    <n v="0.56599999999999995"/>
    <n v="0.72499999999999998"/>
    <n v="0.72499999999999998"/>
    <n v="0.78100000000000003"/>
    <n v="0.159"/>
    <n v="0.90600000000000003"/>
    <n v="837.45600000000002"/>
    <s v="Scale-up"/>
    <n v="1.7669999999999999"/>
    <n v="0.97"/>
    <n v="0.99"/>
    <n v="0.98199999999999998"/>
    <n v="0.98399999999999999"/>
    <d v="2025-06-17T02:07:07"/>
    <x v="2"/>
  </r>
  <r>
    <x v="470"/>
    <x v="1"/>
    <n v="49"/>
    <x v="2274"/>
    <x v="536"/>
    <s v=" "/>
    <s v=" "/>
    <n v="1"/>
    <n v="2"/>
    <n v="1"/>
    <s v="N/A"/>
    <n v="1"/>
    <n v="1"/>
    <s v="NaN"/>
    <n v="0.02"/>
    <s v="NaN"/>
    <s v="NaN"/>
    <n v="0"/>
    <n v="0.02"/>
    <s v="NaN"/>
    <s v="NaN"/>
    <s v="NaN"/>
    <s v="NaN"/>
    <s v="Catch-up"/>
    <s v="NaN"/>
    <s v="NaN"/>
    <n v="1"/>
    <s v="NaN"/>
    <s v="NaN"/>
    <d v="2025-06-17T06:09:44"/>
    <x v="10"/>
  </r>
  <r>
    <x v="359"/>
    <x v="0"/>
    <n v="1835"/>
    <x v="2275"/>
    <x v="404"/>
    <n v="127"/>
    <n v="127"/>
    <n v="34"/>
    <n v="93"/>
    <n v="9"/>
    <n v="118"/>
    <n v="94"/>
    <n v="24"/>
    <n v="1.7999999999999999E-2"/>
    <n v="4.4999999999999998E-2"/>
    <n v="4.0000000000000001E-3"/>
    <n v="4.5999999999999999E-2"/>
    <n v="5.8999999999999997E-2"/>
    <n v="5.8000000000000003E-2"/>
    <n v="0.78"/>
    <n v="0.28599999999999998"/>
    <n v="0.93700000000000006"/>
    <n v="521.73900000000003"/>
    <s v="Scale-up"/>
    <n v="21.739000000000001"/>
    <n v="0.95"/>
    <n v="0.95799999999999996"/>
    <n v="0.78400000000000003"/>
    <n v="0.97099999999999997"/>
    <d v="2025-06-16T19:32:37"/>
    <x v="1"/>
  </r>
  <r>
    <x v="850"/>
    <x v="1"/>
    <n v="68"/>
    <x v="2276"/>
    <x v="1525"/>
    <s v=" "/>
    <s v=" "/>
    <n v="7"/>
    <n v="2"/>
    <n v="1"/>
    <s v="N/A"/>
    <n v="16"/>
    <n v="-7"/>
    <n v="0.13400000000000001"/>
    <n v="3.1E-2"/>
    <s v="NaN"/>
    <n v="0.24199999999999999"/>
    <n v="0.16500000000000001"/>
    <n v="0.13"/>
    <s v="NaN"/>
    <s v="NaN"/>
    <s v="NaN"/>
    <s v="NaN"/>
    <s v="Scale-up"/>
    <n v="4.1319999999999997"/>
    <n v="0.93400000000000005"/>
    <n v="1"/>
    <s v="NaN"/>
    <n v="0.81899999999999995"/>
    <d v="2025-06-17T06:10:04"/>
    <x v="10"/>
  </r>
  <r>
    <x v="199"/>
    <x v="0"/>
    <n v="5147"/>
    <x v="2277"/>
    <x v="1591"/>
    <n v="4745"/>
    <n v="4745"/>
    <n v="494"/>
    <n v="4251"/>
    <n v="635"/>
    <n v="4110"/>
    <n v="3131"/>
    <n v="979"/>
    <n v="0.14899999999999999"/>
    <n v="1.226"/>
    <n v="0.192"/>
    <n v="0.92300000000000004"/>
    <n v="1.1830000000000001"/>
    <n v="1.173"/>
    <n v="0.78"/>
    <n v="0.108"/>
    <n v="0.86"/>
    <n v="1060.672"/>
    <s v="Scale-up"/>
    <n v="1.083"/>
    <n v="0.93899999999999995"/>
    <n v="0.96699999999999997"/>
    <n v="0.92700000000000005"/>
    <n v="0.96799999999999997"/>
    <d v="2025-06-17T02:05:11"/>
    <x v="2"/>
  </r>
  <r>
    <x v="1190"/>
    <x v="1"/>
    <n v="98"/>
    <x v="2278"/>
    <x v="1592"/>
    <s v=" "/>
    <s v=" "/>
    <n v="74"/>
    <n v="4"/>
    <n v="1"/>
    <s v="N/A"/>
    <n v="28"/>
    <n v="49"/>
    <n v="0.78100000000000003"/>
    <n v="2.9000000000000001E-2"/>
    <n v="0"/>
    <n v="0.311"/>
    <n v="0.81"/>
    <n v="0.80100000000000005"/>
    <n v="0.38400000000000001"/>
    <n v="0.96399999999999997"/>
    <n v="1"/>
    <n v="511.25400000000002"/>
    <s v="Scale-up"/>
    <n v="3.2149999999999999"/>
    <n v="0.95099999999999996"/>
    <n v="0.69299999999999995"/>
    <n v="0"/>
    <n v="0.875"/>
    <d v="2025-06-17T06:10:26"/>
    <x v="10"/>
  </r>
  <r>
    <x v="1191"/>
    <x v="0"/>
    <n v="2256"/>
    <x v="2279"/>
    <x v="1593"/>
    <n v="1899"/>
    <n v="1899"/>
    <n v="1271"/>
    <n v="628"/>
    <n v="339"/>
    <n v="1560"/>
    <n v="1187"/>
    <n v="373"/>
    <n v="0.99099999999999999"/>
    <n v="0.44800000000000001"/>
    <n v="0.28499999999999998"/>
    <n v="0.9"/>
    <n v="1.1539999999999999"/>
    <n v="1.125"/>
    <n v="0.78"/>
    <n v="0.68899999999999995"/>
    <n v="0.80200000000000005"/>
    <n v="414.44400000000002"/>
    <s v="Scale-up"/>
    <n v="1.111"/>
    <n v="0.88500000000000001"/>
    <n v="0.88"/>
    <n v="0.86199999999999999"/>
    <n v="0.92100000000000004"/>
    <d v="2025-06-17T04:05:22"/>
    <x v="2"/>
  </r>
  <r>
    <x v="1192"/>
    <x v="1"/>
    <n v="97"/>
    <x v="2280"/>
    <x v="1594"/>
    <s v=" "/>
    <s v=" "/>
    <n v="40"/>
    <n v="4"/>
    <n v="1"/>
    <s v="N/A"/>
    <n v="11"/>
    <n v="32"/>
    <n v="0.374"/>
    <n v="6.7000000000000004E-2"/>
    <n v="0"/>
    <n v="0.112"/>
    <n v="0.441"/>
    <n v="0.39500000000000002"/>
    <n v="0.254"/>
    <n v="0.84799999999999998"/>
    <n v="1"/>
    <n v="517.85699999999997"/>
    <s v="Scale-up"/>
    <n v="8.9290000000000003"/>
    <n v="0.96099999999999997"/>
    <n v="0.626"/>
    <n v="0"/>
    <n v="0.91300000000000003"/>
    <d v="2025-06-17T06:10:48"/>
    <x v="10"/>
  </r>
  <r>
    <x v="502"/>
    <x v="0"/>
    <n v="3435"/>
    <x v="2281"/>
    <x v="574"/>
    <n v="1690"/>
    <n v="1690"/>
    <n v="300"/>
    <n v="1390"/>
    <n v="316"/>
    <n v="1374"/>
    <n v="1098"/>
    <n v="276"/>
    <n v="0.106"/>
    <n v="0.54100000000000004"/>
    <n v="0.13500000000000001"/>
    <n v="0.39900000000000002"/>
    <n v="0.51200000000000001"/>
    <n v="0.51500000000000001"/>
    <n v="0.77900000000000003"/>
    <n v="0.16400000000000001"/>
    <n v="0.79100000000000004"/>
    <n v="691.72900000000004"/>
    <s v="Scale-up"/>
    <n v="2.5059999999999998"/>
    <n v="0.98199999999999998"/>
    <n v="0.90700000000000003"/>
    <n v="0.97599999999999998"/>
    <n v="0.95299999999999996"/>
    <d v="2025-06-16T20:32:45"/>
    <x v="0"/>
  </r>
  <r>
    <x v="1193"/>
    <x v="1"/>
    <n v="0"/>
    <x v="2282"/>
    <x v="1595"/>
    <s v=" "/>
    <s v=" "/>
    <n v="1"/>
    <n v="1"/>
    <n v="1"/>
    <s v="N/A"/>
    <n v="1"/>
    <n v="0"/>
    <s v="NaN"/>
    <s v="NaN"/>
    <n v="0"/>
    <s v="NaN"/>
    <n v="0"/>
    <s v="NaN"/>
    <s v="NaN"/>
    <s v="NaN"/>
    <s v="NaN"/>
    <s v="NaN"/>
    <s v="Scale-up"/>
    <s v="NaN"/>
    <s v="NaN"/>
    <s v="NaN"/>
    <n v="0"/>
    <s v="NaN"/>
    <d v="2025-06-17T06:11:05"/>
    <x v="10"/>
  </r>
  <r>
    <x v="883"/>
    <x v="0"/>
    <n v="4583"/>
    <x v="2283"/>
    <x v="1497"/>
    <n v="2497"/>
    <n v="2497"/>
    <n v="556"/>
    <n v="1941"/>
    <n v="477"/>
    <n v="2020"/>
    <n v="1665"/>
    <n v="355"/>
    <n v="0.11899999999999999"/>
    <n v="0.42799999999999999"/>
    <n v="8.5999999999999993E-2"/>
    <n v="0.35899999999999999"/>
    <n v="0.46100000000000002"/>
    <n v="0.441"/>
    <n v="0.77900000000000003"/>
    <n v="0.218"/>
    <n v="0.84299999999999997"/>
    <n v="988.85799999999995"/>
    <s v="Scale-up"/>
    <n v="2.786"/>
    <n v="0.872"/>
    <n v="0.92300000000000004"/>
    <n v="0.95199999999999996"/>
    <n v="0.82"/>
    <d v="2025-06-17T07:25:55"/>
    <x v="9"/>
  </r>
  <r>
    <x v="1082"/>
    <x v="1"/>
    <n v="99"/>
    <x v="2284"/>
    <x v="1411"/>
    <s v=" "/>
    <s v=" "/>
    <n v="23"/>
    <n v="34"/>
    <n v="22"/>
    <s v="N/A"/>
    <n v="63"/>
    <n v="-29"/>
    <n v="0.35499999999999998"/>
    <n v="0.38300000000000001"/>
    <n v="0.20399999999999999"/>
    <n v="0.60599999999999998"/>
    <n v="0.53400000000000003"/>
    <n v="0.37"/>
    <n v="1.135"/>
    <n v="0.48099999999999998"/>
    <n v="0.72399999999999998"/>
    <n v="412.541"/>
    <s v="Catch-up"/>
    <n v="1.65"/>
    <n v="0.91"/>
    <n v="0.71199999999999997"/>
    <n v="0.95499999999999996"/>
    <n v="0.86599999999999999"/>
    <d v="2025-06-17T06:11:30"/>
    <x v="10"/>
  </r>
  <r>
    <x v="1164"/>
    <x v="0"/>
    <n v="1495"/>
    <x v="2285"/>
    <x v="1561"/>
    <n v="2342"/>
    <n v="2342"/>
    <n v="1217"/>
    <n v="1125"/>
    <n v="339"/>
    <n v="2003"/>
    <n v="1371"/>
    <n v="632"/>
    <n v="1.387"/>
    <n v="1.409"/>
    <n v="0.47299999999999998"/>
    <n v="1.81"/>
    <n v="2.323"/>
    <n v="2.387"/>
    <n v="0.77900000000000003"/>
    <n v="0.496"/>
    <n v="0.83099999999999996"/>
    <n v="349.17099999999999"/>
    <s v="Scale-up"/>
    <n v="0.55200000000000005"/>
    <n v="0.98"/>
    <n v="0.97299999999999998"/>
    <n v="0.98299999999999998"/>
    <n v="0.99299999999999999"/>
    <d v="2025-06-17T05:59:00"/>
    <x v="10"/>
  </r>
  <r>
    <x v="859"/>
    <x v="1"/>
    <n v="98"/>
    <x v="2286"/>
    <x v="1371"/>
    <s v=" "/>
    <s v=" "/>
    <n v="8"/>
    <n v="1"/>
    <n v="2"/>
    <s v="N/A"/>
    <n v="10"/>
    <n v="-5"/>
    <n v="6.5000000000000002E-2"/>
    <s v="NaN"/>
    <n v="0.01"/>
    <n v="5.2999999999999999E-2"/>
    <n v="5.5E-2"/>
    <n v="4.2999999999999997E-2"/>
    <s v="NaN"/>
    <s v="NaN"/>
    <s v="NaN"/>
    <s v="NaN"/>
    <s v="Scale-up"/>
    <n v="18.867999999999999"/>
    <n v="0.35099999999999998"/>
    <s v="NaN"/>
    <n v="1"/>
    <n v="0.28299999999999997"/>
    <d v="2025-06-17T06:11:50"/>
    <x v="10"/>
  </r>
  <r>
    <x v="57"/>
    <x v="0"/>
    <n v="2920"/>
    <x v="2287"/>
    <x v="61"/>
    <n v="51"/>
    <n v="51"/>
    <n v="0"/>
    <n v="51"/>
    <n v="9"/>
    <n v="42"/>
    <n v="28"/>
    <n v="14"/>
    <n v="0"/>
    <n v="1.7999999999999999E-2"/>
    <n v="0"/>
    <n v="1.4E-2"/>
    <n v="1.7999999999999999E-2"/>
    <n v="1.6E-2"/>
    <n v="0.77800000000000002"/>
    <n v="0"/>
    <n v="1"/>
    <n v="1000"/>
    <s v="Scale-up"/>
    <n v="71.429000000000002"/>
    <n v="0"/>
    <n v="0.81899999999999995"/>
    <n v="0"/>
    <n v="0.104"/>
    <d v="2025-06-16T18:20:34"/>
    <x v="1"/>
  </r>
  <r>
    <x v="391"/>
    <x v="1"/>
    <n v="7"/>
    <x v="2288"/>
    <x v="1515"/>
    <s v=" "/>
    <s v=" "/>
    <n v="4"/>
    <n v="2"/>
    <n v="1"/>
    <s v="N/A"/>
    <n v="6"/>
    <n v="-1"/>
    <s v="NaN"/>
    <n v="0.125"/>
    <s v="NaN"/>
    <s v="NaN"/>
    <n v="0"/>
    <n v="0.375"/>
    <s v="NaN"/>
    <s v="NaN"/>
    <s v="NaN"/>
    <s v="NaN"/>
    <s v="Scale-up"/>
    <s v="NaN"/>
    <s v="NaN"/>
    <n v="1"/>
    <s v="NaN"/>
    <s v="NaN"/>
    <d v="2025-06-17T06:12:09"/>
    <x v="10"/>
  </r>
  <r>
    <x v="736"/>
    <x v="0"/>
    <n v="1140"/>
    <x v="2289"/>
    <x v="855"/>
    <n v="269"/>
    <n v="269"/>
    <n v="59"/>
    <n v="210"/>
    <n v="48"/>
    <n v="221"/>
    <n v="172"/>
    <n v="49"/>
    <n v="0.06"/>
    <n v="0.20100000000000001"/>
    <n v="4.9000000000000002E-2"/>
    <n v="0.16500000000000001"/>
    <n v="0.21199999999999999"/>
    <n v="0.20499999999999999"/>
    <n v="0.77800000000000002"/>
    <n v="0.23"/>
    <n v="0.81200000000000006"/>
    <n v="296.97000000000003"/>
    <s v="Scale-up"/>
    <n v="6.0609999999999999"/>
    <n v="0.89500000000000002"/>
    <n v="0.95299999999999996"/>
    <n v="0.94499999999999995"/>
    <n v="0.94099999999999995"/>
    <d v="2025-06-16T21:33:35"/>
    <x v="0"/>
  </r>
  <r>
    <x v="1194"/>
    <x v="1"/>
    <n v="98"/>
    <x v="2290"/>
    <x v="1596"/>
    <s v=" "/>
    <s v=" "/>
    <n v="117"/>
    <n v="94"/>
    <n v="32"/>
    <s v="N/A"/>
    <n v="111"/>
    <n v="67"/>
    <n v="1.522"/>
    <n v="0.99399999999999999"/>
    <n v="0.34499999999999997"/>
    <n v="1.2150000000000001"/>
    <s v="2.1710000000000003"/>
    <n v="2.0259999999999998"/>
    <n v="0.56000000000000005"/>
    <n v="0.60499999999999998"/>
    <n v="0.86299999999999999"/>
    <n v="172.84"/>
    <s v="Scale-up"/>
    <n v="0.82299999999999995"/>
    <n v="0.96499999999999997"/>
    <n v="0.98799999999999999"/>
    <n v="0.97299999999999998"/>
    <n v="0.98399999999999999"/>
    <d v="2025-06-17T06:12:33"/>
    <x v="10"/>
  </r>
  <r>
    <x v="747"/>
    <x v="0"/>
    <n v="3388"/>
    <x v="2291"/>
    <x v="868"/>
    <n v="1283"/>
    <n v="1283"/>
    <n v="177"/>
    <n v="1106"/>
    <n v="96"/>
    <n v="1187"/>
    <n v="842"/>
    <n v="345"/>
    <n v="7.5999999999999998E-2"/>
    <n v="0.45200000000000001"/>
    <n v="4.2000000000000003E-2"/>
    <n v="0.378"/>
    <n v="0.48599999999999999"/>
    <n v="0.47799999999999998"/>
    <n v="0.77800000000000002"/>
    <n v="0.14399999999999999"/>
    <n v="0.92"/>
    <n v="912.69799999999998"/>
    <s v="Scale-up"/>
    <n v="2.6459999999999999"/>
    <n v="0.89400000000000002"/>
    <n v="0.94399999999999995"/>
    <n v="0.95199999999999996"/>
    <n v="0.95899999999999996"/>
    <d v="2025-06-16T21:36:58"/>
    <x v="0"/>
  </r>
  <r>
    <x v="1148"/>
    <x v="1"/>
    <n v="99"/>
    <x v="2292"/>
    <x v="1543"/>
    <s v=" "/>
    <s v=" "/>
    <n v="283"/>
    <n v="176"/>
    <n v="60"/>
    <s v="N/A"/>
    <n v="320"/>
    <n v="78"/>
    <n v="2.8540000000000001"/>
    <n v="1.883"/>
    <n v="0.56299999999999994"/>
    <n v="3.2869999999999999"/>
    <n v="4.1740000000000004"/>
    <n v="4.1100000000000003"/>
    <n v="0.78700000000000003"/>
    <n v="0.60199999999999998"/>
    <n v="0.88100000000000001"/>
    <n v="414.36"/>
    <s v="Scale-up"/>
    <n v="0.30399999999999999"/>
    <n v="0.99099999999999999"/>
    <n v="0.98499999999999999"/>
    <n v="0.96699999999999997"/>
    <n v="0.99199999999999999"/>
    <d v="2025-06-17T06:13:02"/>
    <x v="10"/>
  </r>
  <r>
    <x v="890"/>
    <x v="1"/>
    <n v="99"/>
    <x v="2293"/>
    <x v="1058"/>
    <s v=" "/>
    <s v=" "/>
    <n v="22"/>
    <n v="11"/>
    <n v="1"/>
    <s v="N/A"/>
    <n v="21"/>
    <n v="12"/>
    <n v="0.249"/>
    <n v="8.7999999999999995E-2"/>
    <s v="NaN"/>
    <n v="0.16700000000000001"/>
    <s v="0.33699999999999997"/>
    <n v="0.28699999999999998"/>
    <s v="NaN"/>
    <s v="NaN"/>
    <s v="NaN"/>
    <s v="NaN"/>
    <s v="Scale-up"/>
    <n v="5.9880000000000004"/>
    <n v="0.94299999999999995"/>
    <n v="0.81599999999999995"/>
    <s v="NaN"/>
    <n v="0.95199999999999996"/>
    <d v="2025-06-17T06:13:22"/>
    <x v="10"/>
  </r>
  <r>
    <x v="852"/>
    <x v="1"/>
    <n v="99"/>
    <x v="2294"/>
    <x v="1010"/>
    <s v=" "/>
    <s v=" "/>
    <n v="147"/>
    <n v="177"/>
    <n v="1046"/>
    <s v="N/A"/>
    <n v="186"/>
    <n v="-909"/>
    <n v="1.829"/>
    <n v="2.23"/>
    <n v="15.997999999999999"/>
    <n v="2.302"/>
    <n v="-11.939"/>
    <n v="-12.866"/>
    <n v="-0.193"/>
    <n v="0.45100000000000001"/>
    <n v="-2.9409999999999998"/>
    <n v="393.57100000000003"/>
    <s v="Scale-up"/>
    <n v="0.434"/>
    <n v="0.94799999999999995"/>
    <n v="0.95299999999999996"/>
    <n v="0.184"/>
    <n v="0.98399999999999999"/>
    <d v="2025-06-17T06:13:56"/>
    <x v="10"/>
  </r>
  <r>
    <x v="394"/>
    <x v="0"/>
    <n v="1712"/>
    <x v="2295"/>
    <x v="445"/>
    <n v="1381"/>
    <n v="1381"/>
    <n v="254"/>
    <n v="1127"/>
    <n v="119"/>
    <n v="1262"/>
    <n v="950"/>
    <n v="312"/>
    <n v="0.157"/>
    <n v="0.67"/>
    <n v="7.1999999999999995E-2"/>
    <n v="0.58699999999999997"/>
    <n v="0.755"/>
    <n v="0.75"/>
    <n v="0.77700000000000002"/>
    <n v="0.19"/>
    <n v="0.91300000000000003"/>
    <n v="531.51599999999996"/>
    <s v="Scale-up"/>
    <n v="1.704"/>
    <n v="0.9"/>
    <n v="0.97899999999999998"/>
    <n v="0.98299999999999998"/>
    <n v="0.96399999999999997"/>
    <d v="2025-06-16T19:41:27"/>
    <x v="1"/>
  </r>
  <r>
    <x v="1195"/>
    <x v="1"/>
    <n v="99"/>
    <x v="2296"/>
    <x v="1597"/>
    <s v=" "/>
    <s v=" "/>
    <n v="143"/>
    <n v="38"/>
    <n v="20"/>
    <s v="N/A"/>
    <n v="85"/>
    <n v="75"/>
    <n v="1.353"/>
    <n v="0.39"/>
    <n v="0.23599999999999999"/>
    <n v="0.90800000000000003"/>
    <n v="1.5069999999999999"/>
    <n v="1.4339999999999999"/>
    <n v="0.60299999999999998"/>
    <n v="0.77600000000000002"/>
    <n v="0.86499999999999999"/>
    <n v="324.89"/>
    <s v="Scale-up"/>
    <n v="1.101"/>
    <n v="0.67800000000000005"/>
    <n v="0.98599999999999999"/>
    <n v="0.67900000000000005"/>
    <n v="0.98599999999999999"/>
    <d v="2025-06-17T06:14:21"/>
    <x v="10"/>
  </r>
  <r>
    <x v="1009"/>
    <x v="0"/>
    <n v="1527"/>
    <x v="2297"/>
    <x v="1240"/>
    <n v="1503"/>
    <n v="1496"/>
    <n v="308"/>
    <n v="1188"/>
    <n v="0"/>
    <n v="1496"/>
    <n v="1040"/>
    <n v="456"/>
    <n v="0.375"/>
    <n v="1.2330000000000001"/>
    <n v="0"/>
    <n v="1.25"/>
    <n v="1.6080000000000001"/>
    <n v="1.575"/>
    <n v="0.77700000000000002"/>
    <n v="0.23300000000000001"/>
    <n v="1"/>
    <n v="364.8"/>
    <s v="Scale-up"/>
    <n v="0.8"/>
    <n v="0.81"/>
    <n v="0.89300000000000002"/>
    <n v="0"/>
    <n v="0.90600000000000003"/>
    <d v="2025-06-17T01:00:49"/>
    <x v="5"/>
  </r>
  <r>
    <x v="863"/>
    <x v="1"/>
    <n v="96"/>
    <x v="2298"/>
    <x v="1024"/>
    <s v=" "/>
    <s v=" "/>
    <n v="28"/>
    <n v="6"/>
    <n v="16"/>
    <s v="N/A"/>
    <n v="23"/>
    <n v="-4"/>
    <n v="0.26600000000000001"/>
    <n v="5.5E-2"/>
    <n v="0.13900000000000001"/>
    <n v="0.23499999999999999"/>
    <n v="0.182"/>
    <n v="0.19800000000000001"/>
    <n v="1.2909999999999999"/>
    <n v="0.82899999999999996"/>
    <n v="0.56699999999999995"/>
    <n v="263.83"/>
    <s v="Catch-up"/>
    <n v="4.2549999999999999"/>
    <n v="0.9"/>
    <n v="0.82599999999999996"/>
    <n v="0.85699999999999998"/>
    <n v="0.96099999999999997"/>
    <d v="2025-06-17T06:14:46"/>
    <x v="10"/>
  </r>
  <r>
    <x v="1196"/>
    <x v="0"/>
    <n v="4016"/>
    <x v="2299"/>
    <x v="1598"/>
    <n v="2942"/>
    <n v="2942"/>
    <n v="1567"/>
    <n v="1375"/>
    <n v="579"/>
    <n v="2363"/>
    <n v="1850"/>
    <n v="513"/>
    <n v="0.40699999999999997"/>
    <n v="0.41199999999999998"/>
    <n v="0.186"/>
    <n v="0.49199999999999999"/>
    <n v="0.63300000000000001"/>
    <n v="0.63900000000000001"/>
    <n v="0.77700000000000002"/>
    <n v="0.497"/>
    <n v="0.77300000000000002"/>
    <n v="1042.683"/>
    <s v="Scale-up"/>
    <n v="2.0329999999999999"/>
    <n v="0.95599999999999996"/>
    <n v="0.96399999999999997"/>
    <n v="0.94899999999999995"/>
    <n v="0.97399999999999998"/>
    <d v="2025-06-17T06:31:02"/>
    <x v="10"/>
  </r>
  <r>
    <x v="677"/>
    <x v="1"/>
    <n v="97"/>
    <x v="2300"/>
    <x v="786"/>
    <s v=" "/>
    <s v=" "/>
    <n v="25"/>
    <n v="5"/>
    <n v="1"/>
    <s v="N/A"/>
    <n v="16"/>
    <n v="12"/>
    <n v="0.23799999999999999"/>
    <n v="3.3000000000000002E-2"/>
    <s v="NaN"/>
    <n v="0.14399999999999999"/>
    <n v="0.27100000000000002"/>
    <n v="0.25900000000000001"/>
    <s v="NaN"/>
    <s v="NaN"/>
    <s v="NaN"/>
    <s v="NaN"/>
    <s v="Scale-up"/>
    <n v="6.944"/>
    <n v="0.95699999999999996"/>
    <n v="0.90500000000000003"/>
    <s v="NaN"/>
    <n v="0.873"/>
    <d v="2025-06-17T06:15:08"/>
    <x v="10"/>
  </r>
  <r>
    <x v="1197"/>
    <x v="0"/>
    <n v="3465"/>
    <x v="2301"/>
    <x v="1599"/>
    <n v="3517"/>
    <n v="3517"/>
    <n v="1268"/>
    <n v="2249"/>
    <n v="1026"/>
    <n v="2491"/>
    <n v="2009"/>
    <n v="482"/>
    <n v="0.41499999999999998"/>
    <n v="0.74299999999999999"/>
    <n v="0.33200000000000002"/>
    <n v="0.64200000000000002"/>
    <n v="0.82599999999999996"/>
    <n v="0.81899999999999995"/>
    <n v="0.77700000000000002"/>
    <n v="0.35799999999999998"/>
    <n v="0.71299999999999997"/>
    <n v="750.779"/>
    <s v="Scale-up"/>
    <n v="1.5580000000000001"/>
    <n v="0.95099999999999996"/>
    <d v="1899-12-30T23:06:43"/>
    <n v="0.98199999999999998"/>
    <n v="0.95799999999999996"/>
    <d v="2025-06-17T05:22:44"/>
    <x v="6"/>
  </r>
  <r>
    <x v="452"/>
    <x v="1"/>
    <n v="91"/>
    <x v="2302"/>
    <x v="514"/>
    <s v=" "/>
    <s v=" "/>
    <n v="31"/>
    <n v="25"/>
    <n v="7"/>
    <s v="N/A"/>
    <n v="24"/>
    <n v="24"/>
    <n v="0.48499999999999999"/>
    <n v="0.28299999999999997"/>
    <n v="0.124"/>
    <n v="0.28999999999999998"/>
    <n v="0.64400000000000002"/>
    <n v="0.65600000000000003"/>
    <n v="0.45"/>
    <n v="0.63200000000000001"/>
    <n v="0.83899999999999997"/>
    <n v="213.79300000000001"/>
    <s v="Scale-up"/>
    <n v="3.448"/>
    <n v="0.96"/>
    <n v="0.97099999999999997"/>
    <n v="0.7"/>
    <n v="0.95599999999999996"/>
    <d v="2025-06-17T06:15:33"/>
    <x v="10"/>
  </r>
  <r>
    <x v="264"/>
    <x v="0"/>
    <n v="1044"/>
    <x v="2303"/>
    <x v="1600"/>
    <n v="238"/>
    <n v="238"/>
    <n v="69"/>
    <n v="169"/>
    <n v="85"/>
    <n v="153"/>
    <n v="132"/>
    <n v="21"/>
    <n v="5.3999999999999999E-2"/>
    <n v="0.21"/>
    <n v="9.8000000000000004E-2"/>
    <n v="0.129"/>
    <n v="0.16600000000000001"/>
    <n v="0.14199999999999999"/>
    <n v="0.77700000000000002"/>
    <n v="0.20499999999999999"/>
    <n v="0.629"/>
    <n v="162.791"/>
    <s v="Scale-up"/>
    <n v="7.7519999999999998"/>
    <n v="0.88600000000000001"/>
    <d v="1899-12-30T23:24:00"/>
    <n v="0.96399999999999997"/>
    <n v="0.97399999999999998"/>
    <d v="2025-06-17T05:24:47"/>
    <x v="6"/>
  </r>
  <r>
    <x v="871"/>
    <x v="1"/>
    <n v="0"/>
    <x v="2304"/>
    <x v="1601"/>
    <s v=" "/>
    <s v=" "/>
    <n v="1"/>
    <n v="1"/>
    <n v="1"/>
    <s v="N/A"/>
    <n v="1"/>
    <n v="-1"/>
    <s v="NaN"/>
    <s v="NaN"/>
    <s v="NaN"/>
    <s v="NaN"/>
    <n v="0"/>
    <s v="NaN"/>
    <s v="NaN"/>
    <s v="NaN"/>
    <s v="NaN"/>
    <s v="NaN"/>
    <s v="Scale-up"/>
    <s v="NaN"/>
    <s v="NaN"/>
    <s v="NaN"/>
    <s v="NaN"/>
    <s v="NaN"/>
    <d v="2025-06-17T06:15:54"/>
    <x v="10"/>
  </r>
  <r>
    <x v="219"/>
    <x v="0"/>
    <n v="143"/>
    <x v="2305"/>
    <x v="239"/>
    <n v="78"/>
    <n v="78"/>
    <n v="21"/>
    <n v="57"/>
    <n v="6"/>
    <n v="72"/>
    <n v="53"/>
    <n v="19"/>
    <n v="0.17100000000000001"/>
    <n v="0.46800000000000003"/>
    <n v="5.2999999999999999E-2"/>
    <n v="0.45500000000000002"/>
    <n v="0.58599999999999997"/>
    <n v="0.58699999999999997"/>
    <n v="0.77600000000000002"/>
    <n v="0.26800000000000002"/>
    <n v="0.91700000000000004"/>
    <n v="41.758000000000003"/>
    <s v="Scale-up"/>
    <n v="2.198"/>
    <n v="0.91800000000000004"/>
    <n v="0.97799999999999998"/>
    <n v="0.76900000000000002"/>
    <n v="0.97099999999999997"/>
    <d v="2025-06-16T18:56:18"/>
    <x v="1"/>
  </r>
  <r>
    <x v="654"/>
    <x v="1"/>
    <n v="98"/>
    <x v="2306"/>
    <x v="760"/>
    <s v=" "/>
    <s v=" "/>
    <n v="16"/>
    <n v="1"/>
    <n v="1"/>
    <s v="N/A"/>
    <n v="7"/>
    <n v="9"/>
    <n v="0.14499999999999999"/>
    <s v="NaN"/>
    <s v="NaN"/>
    <n v="5.0999999999999997E-2"/>
    <n v="0"/>
    <n v="0.14099999999999999"/>
    <s v="NaN"/>
    <s v="NaN"/>
    <s v="NaN"/>
    <s v="NaN"/>
    <s v="Scale-up"/>
    <n v="19.608000000000001"/>
    <n v="0.91200000000000003"/>
    <s v="NaN"/>
    <s v="NaN"/>
    <n v="0.77700000000000002"/>
    <d v="2025-06-17T06:16:15"/>
    <x v="10"/>
  </r>
  <r>
    <x v="998"/>
    <x v="0"/>
    <n v="4394"/>
    <x v="2307"/>
    <x v="1227"/>
    <n v="1501"/>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0:55:49"/>
    <x v="5"/>
  </r>
  <r>
    <x v="699"/>
    <x v="1"/>
    <n v="99"/>
    <x v="2308"/>
    <x v="1043"/>
    <s v=" "/>
    <s v=" "/>
    <n v="10"/>
    <n v="14"/>
    <n v="3"/>
    <s v="N/A"/>
    <n v="12"/>
    <n v="8"/>
    <n v="8.3000000000000004E-2"/>
    <n v="0.13"/>
    <n v="2.1999999999999999E-2"/>
    <n v="0.12"/>
    <s v="0.19100000000000003"/>
    <n v="0.19400000000000001"/>
    <n v="0.628"/>
    <n v="0.39"/>
    <n v="0.89700000000000002"/>
    <n v="2033.3330000000001"/>
    <s v="Scale-up"/>
    <n v="8.3330000000000002"/>
    <n v="0.90200000000000002"/>
    <n v="0.98599999999999999"/>
    <n v="0.76100000000000001"/>
    <n v="0.95699999999999996"/>
    <d v="2025-06-17T06:16:41"/>
    <x v="10"/>
  </r>
  <r>
    <x v="998"/>
    <x v="0"/>
    <n v="4394"/>
    <x v="2309"/>
    <x v="1602"/>
    <n v="1282"/>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4:37:41"/>
    <x v="12"/>
  </r>
  <r>
    <x v="1067"/>
    <x v="1"/>
    <n v="91"/>
    <x v="2310"/>
    <x v="1360"/>
    <s v=" "/>
    <s v=" "/>
    <n v="1"/>
    <n v="1"/>
    <n v="1"/>
    <s v="N/A"/>
    <n v="2"/>
    <n v="0"/>
    <s v="NaN"/>
    <s v="NaN"/>
    <s v="NaN"/>
    <s v="NaN"/>
    <n v="0"/>
    <s v="NaN"/>
    <s v="NaN"/>
    <s v="NaN"/>
    <s v="NaN"/>
    <s v="NaN"/>
    <s v="Scale-up"/>
    <s v="NaN"/>
    <s v="NaN"/>
    <s v="NaN"/>
    <s v="NaN"/>
    <s v="NaN"/>
    <d v="2025-06-17T06:17:00"/>
    <x v="10"/>
  </r>
  <r>
    <x v="84"/>
    <x v="0"/>
    <n v="3604"/>
    <x v="2311"/>
    <x v="88"/>
    <n v="1269"/>
    <n v="1269"/>
    <n v="304"/>
    <n v="965"/>
    <n v="58"/>
    <n v="1211"/>
    <n v="984"/>
    <n v="227"/>
    <n v="0.114"/>
    <n v="0.36599999999999999"/>
    <n v="2.1999999999999999E-2"/>
    <n v="0.35499999999999998"/>
    <n v="0.45800000000000002"/>
    <n v="0.45900000000000002"/>
    <n v="0.77500000000000002"/>
    <n v="0.23799999999999999"/>
    <n v="0.95399999999999996"/>
    <n v="639.43700000000001"/>
    <s v="Scale-up"/>
    <n v="2.8170000000000002"/>
    <n v="0.99"/>
    <n v="0.99399999999999999"/>
    <n v="0.96299999999999997"/>
    <n v="0.97599999999999998"/>
    <d v="2025-06-16T18:26:15"/>
    <x v="1"/>
  </r>
  <r>
    <x v="466"/>
    <x v="1"/>
    <n v="0"/>
    <x v="2312"/>
    <x v="532"/>
    <s v=" "/>
    <s v=" "/>
    <n v="1"/>
    <n v="1"/>
    <n v="1"/>
    <s v="N/A"/>
    <n v="1"/>
    <n v="0"/>
    <s v="NaN"/>
    <s v="NaN"/>
    <s v="NaN"/>
    <s v="NaN"/>
    <n v="0"/>
    <s v="NaN"/>
    <s v="NaN"/>
    <s v="NaN"/>
    <s v="NaN"/>
    <s v="NaN"/>
    <s v="Catch-up"/>
    <s v="NaN"/>
    <s v="NaN"/>
    <s v="NaN"/>
    <s v="NaN"/>
    <s v="NaN"/>
    <d v="2025-06-17T06:17:24"/>
    <x v="10"/>
  </r>
  <r>
    <x v="1198"/>
    <x v="0"/>
    <n v="2318"/>
    <x v="2313"/>
    <x v="1603"/>
    <n v="328"/>
    <n v="328"/>
    <n v="100"/>
    <n v="228"/>
    <n v="81"/>
    <n v="247"/>
    <n v="173"/>
    <n v="74"/>
    <n v="5.8000000000000003E-2"/>
    <n v="0.13900000000000001"/>
    <n v="4.2000000000000003E-2"/>
    <n v="0.12"/>
    <n v="0.155"/>
    <n v="0.15"/>
    <n v="0.77400000000000002"/>
    <n v="0.29399999999999998"/>
    <n v="0.78700000000000003"/>
    <n v="616.66700000000003"/>
    <s v="Scale-up"/>
    <n v="8.3330000000000002"/>
    <n v="0.93600000000000005"/>
    <d v="1899-12-30T21:59:02"/>
    <n v="0.94799999999999995"/>
    <n v="0.93400000000000005"/>
    <d v="2025-06-17T05:27:30"/>
    <x v="6"/>
  </r>
  <r>
    <x v="783"/>
    <x v="1"/>
    <n v="28"/>
    <x v="2314"/>
    <x v="1604"/>
    <s v=" "/>
    <s v=" "/>
    <n v="1"/>
    <n v="1"/>
    <n v="16"/>
    <s v="N/A"/>
    <n v="1"/>
    <n v="-15"/>
    <s v="NaN"/>
    <s v="NaN"/>
    <n v="0.28999999999999998"/>
    <s v="NaN"/>
    <n v="0"/>
    <n v="-0.28999999999999998"/>
    <s v="NaN"/>
    <s v="NaN"/>
    <s v="NaN"/>
    <s v="NaN"/>
    <s v="Scale-up"/>
    <s v="NaN"/>
    <s v="NaN"/>
    <s v="NaN"/>
    <n v="0.34"/>
    <s v="NaN"/>
    <d v="2025-06-17T06:17:48"/>
    <x v="10"/>
  </r>
  <r>
    <x v="39"/>
    <x v="0"/>
    <n v="1509"/>
    <x v="2315"/>
    <x v="40"/>
    <n v="2402"/>
    <n v="2402"/>
    <n v="191"/>
    <n v="2211"/>
    <n v="314"/>
    <n v="2088"/>
    <n v="1564"/>
    <n v="524"/>
    <n v="0.11600000000000001"/>
    <n v="1.3660000000000001"/>
    <n v="0.21099999999999999"/>
    <n v="0.98299999999999998"/>
    <n v="1.2709999999999999"/>
    <n v="1.2909999999999999"/>
    <n v="0.77300000000000002"/>
    <n v="7.8E-2"/>
    <n v="0.85799999999999998"/>
    <n v="533.06200000000001"/>
    <s v="Scale-up"/>
    <n v="1.0169999999999999"/>
    <n v="0.99099999999999999"/>
    <n v="0.98599999999999999"/>
    <n v="0.90100000000000002"/>
    <n v="0.99199999999999999"/>
    <d v="2025-06-16T18:16:37"/>
    <x v="1"/>
  </r>
  <r>
    <x v="882"/>
    <x v="1"/>
    <n v="0"/>
    <x v="2316"/>
    <x v="1605"/>
    <s v=" "/>
    <s v=" "/>
    <n v="1"/>
    <n v="1"/>
    <n v="1"/>
    <s v="N/A"/>
    <n v="1"/>
    <n v="0"/>
    <s v="NaN"/>
    <s v="NaN"/>
    <s v="NaN"/>
    <s v="NaN"/>
    <n v="0"/>
    <s v="NaN"/>
    <s v="NaN"/>
    <s v="NaN"/>
    <s v="NaN"/>
    <s v="NaN"/>
    <s v="Scale-up"/>
    <s v="NaN"/>
    <s v="NaN"/>
    <s v="NaN"/>
    <s v="NaN"/>
    <s v="NaN"/>
    <d v="2025-06-17T06:18:18"/>
    <x v="10"/>
  </r>
  <r>
    <x v="859"/>
    <x v="0"/>
    <n v="1109"/>
    <x v="2317"/>
    <x v="1019"/>
    <n v="81"/>
    <n v="81"/>
    <n v="43"/>
    <n v="38"/>
    <n v="6"/>
    <n v="75"/>
    <n v="60"/>
    <n v="15"/>
    <n v="3.7999999999999999E-2"/>
    <n v="3.3000000000000002E-2"/>
    <n v="5.0000000000000001E-3"/>
    <n v="5.0999999999999997E-2"/>
    <n v="6.6000000000000003E-2"/>
    <n v="6.6000000000000003E-2"/>
    <n v="0.77300000000000002"/>
    <n v="0.53500000000000003"/>
    <n v="0.93"/>
    <n v="294.11799999999999"/>
    <s v="Scale-up"/>
    <n v="19.608000000000001"/>
    <n v="0.98499999999999999"/>
    <n v="0.93400000000000005"/>
    <n v="0.83199999999999996"/>
    <n v="0.95899999999999996"/>
    <d v="2025-06-16T22:20:51"/>
    <x v="3"/>
  </r>
  <r>
    <x v="885"/>
    <x v="1"/>
    <n v="99"/>
    <x v="2318"/>
    <x v="1606"/>
    <s v=" "/>
    <s v=" "/>
    <n v="23"/>
    <n v="46"/>
    <n v="21"/>
    <s v="N/A"/>
    <n v="55"/>
    <n v="-6"/>
    <n v="0.23100000000000001"/>
    <n v="0.49"/>
    <n v="0.20899999999999999"/>
    <n v="0.58299999999999996"/>
    <n v="0.51200000000000001"/>
    <n v="0.54400000000000004"/>
    <n v="1.139"/>
    <n v="0.32"/>
    <n v="0.71"/>
    <n v="2787.3069999999998"/>
    <s v="Catch-up"/>
    <n v="1.7150000000000001"/>
    <n v="0.97399999999999998"/>
    <n v="0.98699999999999999"/>
    <n v="0.873"/>
    <n v="0.99"/>
    <d v="2025-06-17T06:18:48"/>
    <x v="10"/>
  </r>
  <r>
    <x v="252"/>
    <x v="0"/>
    <n v="1257"/>
    <x v="2319"/>
    <x v="1607"/>
    <n v="301"/>
    <n v="301"/>
    <n v="240"/>
    <n v="61"/>
    <n v="0"/>
    <n v="301"/>
    <n v="171"/>
    <n v="130"/>
    <n v="0.503"/>
    <n v="0.17599999999999999"/>
    <n v="0"/>
    <n v="0.52500000000000002"/>
    <n v="0.67900000000000005"/>
    <n v="0.66"/>
    <n v="0.77300000000000002"/>
    <n v="0.74099999999999999"/>
    <n v="1"/>
    <n v="247.619"/>
    <s v="Scale-up"/>
    <n v="1.905"/>
    <n v="0.77300000000000002"/>
    <n v="0.98399999999999999"/>
    <n v="0"/>
    <n v="0.98799999999999999"/>
    <d v="2025-06-17T06:28:19"/>
    <x v="10"/>
  </r>
  <r>
    <x v="886"/>
    <x v="1"/>
    <n v="0"/>
    <x v="2320"/>
    <x v="1486"/>
    <s v=" "/>
    <s v=" "/>
    <n v="1"/>
    <n v="1"/>
    <n v="1"/>
    <s v="N/A"/>
    <n v="1"/>
    <n v="-1"/>
    <s v="NaN"/>
    <s v="NaN"/>
    <s v="NaN"/>
    <s v="NaN"/>
    <n v="0"/>
    <s v="NaN"/>
    <s v="NaN"/>
    <s v="NaN"/>
    <s v="NaN"/>
    <s v="NaN"/>
    <s v="Start-up"/>
    <s v="NaN"/>
    <s v="NaN"/>
    <s v="NaN"/>
    <s v="NaN"/>
    <s v="NaN"/>
    <d v="2025-06-17T06:19:11"/>
    <x v="10"/>
  </r>
  <r>
    <x v="1199"/>
    <x v="0"/>
    <n v="1336"/>
    <x v="2321"/>
    <x v="1608"/>
    <n v="314"/>
    <n v="314"/>
    <n v="314"/>
    <n v="0"/>
    <n v="0"/>
    <n v="314"/>
    <n v="137"/>
    <n v="177"/>
    <n v="0.498"/>
    <n v="0"/>
    <n v="0"/>
    <n v="0.38500000000000001"/>
    <n v="0.498"/>
    <n v="0.498"/>
    <n v="0.77300000000000002"/>
    <n v="1"/>
    <n v="1"/>
    <n v="459.74"/>
    <s v="Scale-up"/>
    <n v="2.597"/>
    <n v="0.83699999999999997"/>
    <n v="0"/>
    <n v="0"/>
    <n v="0.95"/>
    <d v="2025-06-17T06:45:05"/>
    <x v="10"/>
  </r>
  <r>
    <x v="900"/>
    <x v="1"/>
    <n v="64"/>
    <x v="2322"/>
    <x v="1609"/>
    <s v=" "/>
    <s v=" "/>
    <n v="1"/>
    <n v="1"/>
    <n v="3"/>
    <s v="N/A"/>
    <n v="1"/>
    <n v="-2"/>
    <s v="NaN"/>
    <s v="NaN"/>
    <n v="2.3E-2"/>
    <s v="NaN"/>
    <n v="0"/>
    <n v="-2.3E-2"/>
    <s v="NaN"/>
    <s v="NaN"/>
    <s v="NaN"/>
    <s v="NaN"/>
    <s v="Scale-up"/>
    <s v="NaN"/>
    <s v="NaN"/>
    <s v="NaN"/>
    <n v="0.75"/>
    <s v="NaN"/>
    <d v="2025-06-17T06:19:29"/>
    <x v="10"/>
  </r>
  <r>
    <x v="66"/>
    <x v="0"/>
    <n v="471"/>
    <x v="2323"/>
    <x v="70"/>
    <n v="5000"/>
    <n v="5000"/>
    <n v="417"/>
    <n v="4583"/>
    <n v="810"/>
    <n v="4190"/>
    <n v="3109"/>
    <n v="1081"/>
    <n v="0.80300000000000005"/>
    <n v="11.099"/>
    <n v="1.98"/>
    <n v="7.6550000000000002"/>
    <n v="9.9220000000000006"/>
    <n v="9.9290000000000003"/>
    <n v="0.77200000000000002"/>
    <n v="6.7000000000000004E-2"/>
    <n v="0.83399999999999996"/>
    <n v="141.215"/>
    <s v="Scale-up"/>
    <n v="0.13100000000000001"/>
    <n v="0.96799999999999997"/>
    <n v="0.95899999999999996"/>
    <n v="0.93799999999999994"/>
    <n v="0.93200000000000005"/>
    <d v="2025-06-16T18:22:13"/>
    <x v="1"/>
  </r>
  <r>
    <x v="889"/>
    <x v="1"/>
    <n v="35"/>
    <x v="2324"/>
    <x v="1368"/>
    <s v=" "/>
    <s v=" "/>
    <n v="2"/>
    <n v="1"/>
    <n v="1"/>
    <s v="N/A"/>
    <n v="3"/>
    <n v="-1"/>
    <n v="2.9000000000000001E-2"/>
    <s v="NaN"/>
    <s v="NaN"/>
    <n v="1.5"/>
    <n v="0"/>
    <n v="4.2999999999999997E-2"/>
    <s v="NaN"/>
    <s v="NaN"/>
    <s v="NaN"/>
    <s v="NaN"/>
    <s v="Scale-up"/>
    <n v="0.66700000000000004"/>
    <n v="1"/>
    <s v="NaN"/>
    <s v="NaN"/>
    <n v="0.75"/>
    <d v="2025-06-17T06:19:48"/>
    <x v="10"/>
  </r>
  <r>
    <x v="1200"/>
    <x v="0"/>
    <n v="2980"/>
    <x v="2325"/>
    <x v="1610"/>
    <n v="434"/>
    <n v="434"/>
    <n v="261"/>
    <n v="173"/>
    <n v="15"/>
    <n v="419"/>
    <n v="332"/>
    <n v="87"/>
    <n v="0.105"/>
    <n v="7.0000000000000007E-2"/>
    <n v="8.0000000000000002E-3"/>
    <n v="0.129"/>
    <n v="0.16700000000000001"/>
    <n v="0.16900000000000001"/>
    <n v="0.77200000000000002"/>
    <n v="0.6"/>
    <n v="0.95399999999999996"/>
    <n v="674.41899999999998"/>
    <s v="Scale-up"/>
    <n v="7.7519999999999998"/>
    <n v="0.95699999999999996"/>
    <n v="0.96799999999999997"/>
    <n v="0.94699999999999995"/>
    <n v="0.95599999999999996"/>
    <d v="2025-06-17T06:22:31"/>
    <x v="10"/>
  </r>
  <r>
    <x v="902"/>
    <x v="1"/>
    <n v="90"/>
    <x v="2326"/>
    <x v="1125"/>
    <s v=" "/>
    <s v=" "/>
    <n v="1"/>
    <n v="2"/>
    <n v="1"/>
    <s v="N/A"/>
    <n v="1"/>
    <n v="0"/>
    <s v="NaN"/>
    <n v="1.0999999999999999E-2"/>
    <s v="NaN"/>
    <s v="NaN"/>
    <n v="0"/>
    <n v="1.0999999999999999E-2"/>
    <s v="NaN"/>
    <s v="NaN"/>
    <s v="NaN"/>
    <s v="NaN"/>
    <s v="Scale-up"/>
    <s v="NaN"/>
    <s v="NaN"/>
    <n v="1"/>
    <s v="NaN"/>
    <s v="NaN"/>
    <d v="2025-06-17T06:20:08"/>
    <x v="10"/>
  </r>
  <r>
    <x v="1201"/>
    <x v="0"/>
    <n v="2521"/>
    <x v="2327"/>
    <x v="1611"/>
    <n v="288"/>
    <n v="288"/>
    <n v="69"/>
    <n v="219"/>
    <n v="32"/>
    <n v="256"/>
    <n v="199"/>
    <n v="57"/>
    <n v="3.9E-2"/>
    <n v="0.10299999999999999"/>
    <n v="1.9E-2"/>
    <n v="9.5000000000000001E-2"/>
    <n v="0.123"/>
    <n v="0.126"/>
    <n v="0.77200000000000002"/>
    <n v="0.27500000000000002"/>
    <n v="0.86599999999999999"/>
    <n v="600"/>
    <s v="Scale-up"/>
    <n v="10.526"/>
    <n v="0.89300000000000002"/>
    <d v="1899-12-30T22:52:19"/>
    <n v="0.97399999999999998"/>
    <n v="0.91600000000000004"/>
    <d v="2025-06-17T05:06:11"/>
    <x v="17"/>
  </r>
  <r>
    <x v="856"/>
    <x v="1"/>
    <n v="0"/>
    <x v="2328"/>
    <x v="1342"/>
    <s v=" "/>
    <s v=" "/>
    <n v="8"/>
    <n v="1"/>
    <n v="1"/>
    <s v="N/A"/>
    <n v="8"/>
    <n v="-1"/>
    <n v="4"/>
    <s v="NaN"/>
    <s v="NaN"/>
    <n v="4"/>
    <n v="0"/>
    <n v="4"/>
    <s v="NaN"/>
    <s v="NaN"/>
    <s v="NaN"/>
    <s v="NaN"/>
    <s v="Scale-up"/>
    <n v="0.25"/>
    <n v="0.33300000000000002"/>
    <s v="NaN"/>
    <s v="NaN"/>
    <n v="0.33300000000000002"/>
    <d v="2025-06-17T06:20:27"/>
    <x v="10"/>
  </r>
  <r>
    <x v="1202"/>
    <x v="0"/>
    <n v="3281"/>
    <x v="2329"/>
    <x v="1612"/>
    <n v="922"/>
    <n v="922"/>
    <n v="125"/>
    <n v="797"/>
    <n v="44"/>
    <n v="878"/>
    <n v="663"/>
    <n v="215"/>
    <n v="4.2999999999999997E-2"/>
    <n v="0.33800000000000002"/>
    <n v="2.1999999999999999E-2"/>
    <n v="0.27700000000000002"/>
    <n v="0.35899999999999999"/>
    <n v="0.35699999999999998"/>
    <n v="0.77200000000000002"/>
    <n v="0.113"/>
    <n v="0.94199999999999995"/>
    <n v="776.173"/>
    <s v="Scale-up"/>
    <n v="3.61"/>
    <n v="0.89300000000000002"/>
    <n v="0.98799999999999999"/>
    <n v="0.96499999999999997"/>
    <n v="0.97699999999999998"/>
    <d v="2025-06-17T02:08:15"/>
    <x v="2"/>
  </r>
  <r>
    <x v="364"/>
    <x v="1"/>
    <n v="90"/>
    <x v="2330"/>
    <x v="462"/>
    <s v=" "/>
    <s v=" "/>
    <n v="5"/>
    <n v="6"/>
    <n v="1"/>
    <s v="N/A"/>
    <n v="3"/>
    <n v="7"/>
    <n v="2.9000000000000001E-2"/>
    <n v="8.2000000000000003E-2"/>
    <s v="NaN"/>
    <n v="0.05"/>
    <n v="0.111"/>
    <n v="7.9000000000000001E-2"/>
    <s v="NaN"/>
    <s v="NaN"/>
    <s v="NaN"/>
    <s v="NaN"/>
    <s v="Catch-up"/>
    <n v="20"/>
    <n v="0.52500000000000002"/>
    <n v="0.86099999999999999"/>
    <s v="NaN"/>
    <n v="0.75"/>
    <d v="2025-06-17T06:20:47"/>
    <x v="10"/>
  </r>
  <r>
    <x v="192"/>
    <x v="0"/>
    <n v="5620"/>
    <x v="2331"/>
    <x v="1613"/>
    <n v="441"/>
    <n v="441"/>
    <n v="33"/>
    <n v="408"/>
    <n v="57"/>
    <n v="384"/>
    <n v="287"/>
    <n v="97"/>
    <n v="0.01"/>
    <n v="0.109"/>
    <n v="1.4E-2"/>
    <n v="8.1000000000000003E-2"/>
    <n v="0.105"/>
    <n v="0.10100000000000001"/>
    <n v="0.77100000000000002"/>
    <n v="8.4000000000000005E-2"/>
    <n v="0.88200000000000001"/>
    <n v="1197.5309999999999"/>
    <s v="Scale-up"/>
    <n v="12.346"/>
    <n v="0.79700000000000004"/>
    <n v="0.84199999999999997"/>
    <n v="0.86799999999999999"/>
    <n v="0.80400000000000005"/>
    <d v="2025-06-17T01:59:00"/>
    <x v="2"/>
  </r>
  <r>
    <x v="774"/>
    <x v="1"/>
    <n v="99"/>
    <x v="2332"/>
    <x v="1258"/>
    <s v=" "/>
    <s v=" "/>
    <n v="94"/>
    <n v="65"/>
    <n v="17"/>
    <s v="N/A"/>
    <n v="130"/>
    <n v="13"/>
    <n v="0.92600000000000005"/>
    <n v="0.60599999999999998"/>
    <n v="0.184"/>
    <n v="1.1739999999999999"/>
    <n v="1.3480000000000001"/>
    <n v="1.345"/>
    <n v="0.871"/>
    <n v="0.60399999999999998"/>
    <n v="0.88"/>
    <n v="1005.111"/>
    <s v="Scale-up"/>
    <n v="0.85199999999999998"/>
    <n v="0.97"/>
    <n v="0.95799999999999996"/>
    <n v="0.96099999999999997"/>
    <n v="0.98099999999999998"/>
    <d v="2025-06-17T06:21:25"/>
    <x v="10"/>
  </r>
  <r>
    <x v="457"/>
    <x v="0"/>
    <n v="3442"/>
    <x v="2333"/>
    <x v="521"/>
    <n v="1031"/>
    <n v="1031"/>
    <n v="108"/>
    <n v="923"/>
    <n v="162"/>
    <n v="869"/>
    <n v="784"/>
    <n v="85"/>
    <n v="3.5999999999999997E-2"/>
    <n v="0.442"/>
    <n v="5.3999999999999999E-2"/>
    <n v="0.32600000000000001"/>
    <n v="0.42399999999999999"/>
    <n v="0.35499999999999998"/>
    <n v="0.76900000000000002"/>
    <n v="7.4999999999999997E-2"/>
    <n v="0.88700000000000001"/>
    <n v="260.73599999999999"/>
    <s v="Scale-up"/>
    <n v="3.0670000000000002"/>
    <n v="0.442"/>
    <n v="0.55600000000000005"/>
    <n v="0.81100000000000005"/>
    <n v="0.58399999999999996"/>
    <d v="2025-06-16T20:00:57"/>
    <x v="1"/>
  </r>
  <r>
    <x v="897"/>
    <x v="1"/>
    <n v="99"/>
    <x v="2334"/>
    <x v="1127"/>
    <s v=" "/>
    <s v=" "/>
    <n v="2"/>
    <n v="4"/>
    <n v="52"/>
    <s v="N/A"/>
    <n v="6"/>
    <n v="-51"/>
    <n v="0.14299999999999999"/>
    <n v="6.8000000000000005E-2"/>
    <n v="0.27200000000000002"/>
    <n v="4.3999999999999997E-2"/>
    <n v="-6.0999999999999999E-2"/>
    <n v="-0.24199999999999999"/>
    <n v="-0.72099999999999997"/>
    <n v="0.67800000000000005"/>
    <n v="-0.28899999999999998"/>
    <n v="0"/>
    <s v="Start-up"/>
    <n v="22.727"/>
    <n v="1"/>
    <n v="0.83099999999999996"/>
    <n v="0.17399999999999999"/>
    <n v="0.59799999999999998"/>
    <d v="2025-06-17T06:21:50"/>
    <x v="10"/>
  </r>
  <r>
    <x v="882"/>
    <x v="0"/>
    <n v="2906"/>
    <x v="2335"/>
    <x v="1047"/>
    <n v="2903"/>
    <n v="2903"/>
    <n v="1157"/>
    <n v="1746"/>
    <n v="455"/>
    <n v="2448"/>
    <n v="1995"/>
    <n v="453"/>
    <n v="0.45600000000000002"/>
    <n v="0.68200000000000005"/>
    <n v="0.17299999999999999"/>
    <n v="0.74199999999999999"/>
    <n v="0.96499999999999997"/>
    <n v="0.94199999999999995"/>
    <n v="0.76900000000000002"/>
    <n v="0.40100000000000002"/>
    <n v="0.84799999999999998"/>
    <n v="610.51199999999994"/>
    <s v="Scale-up"/>
    <n v="1.3480000000000001"/>
    <n v="0.98499999999999999"/>
    <n v="0.995"/>
    <n v="0.97099999999999997"/>
    <n v="0.98599999999999999"/>
    <d v="2025-06-16T22:29:14"/>
    <x v="3"/>
  </r>
  <r>
    <x v="775"/>
    <x v="1"/>
    <n v="0"/>
    <x v="2336"/>
    <x v="1493"/>
    <s v=" "/>
    <s v=" "/>
    <n v="1"/>
    <n v="1"/>
    <n v="1"/>
    <s v="N/A"/>
    <n v="1"/>
    <n v="-1"/>
    <s v="NaN"/>
    <s v="NaN"/>
    <s v="NaN"/>
    <s v="NaN"/>
    <n v="0"/>
    <s v="NaN"/>
    <s v="NaN"/>
    <s v="NaN"/>
    <s v="NaN"/>
    <s v="NaN"/>
    <s v="Scale-up"/>
    <s v="NaN"/>
    <s v="NaN"/>
    <s v="NaN"/>
    <s v="NaN"/>
    <s v="NaN"/>
    <d v="2025-06-17T06:22:12"/>
    <x v="10"/>
  </r>
  <r>
    <x v="1200"/>
    <x v="1"/>
    <n v="97"/>
    <x v="2337"/>
    <x v="1610"/>
    <s v=" "/>
    <s v=" "/>
    <n v="2"/>
    <n v="1"/>
    <n v="1"/>
    <s v="N/A"/>
    <n v="3"/>
    <n v="-2"/>
    <n v="2.4E-2"/>
    <s v="NaN"/>
    <s v="NaN"/>
    <n v="2.1000000000000001E-2"/>
    <n v="0"/>
    <n v="2.4E-2"/>
    <s v="NaN"/>
    <s v="NaN"/>
    <s v="NaN"/>
    <s v="NaN"/>
    <s v="Scale-up"/>
    <n v="47.619"/>
    <n v="1"/>
    <s v="NaN"/>
    <s v="NaN"/>
    <n v="0.999"/>
    <d v="2025-06-17T06:22:31"/>
    <x v="10"/>
  </r>
  <r>
    <x v="777"/>
    <x v="1"/>
    <n v="50"/>
    <x v="2338"/>
    <x v="1012"/>
    <s v=" "/>
    <s v=" "/>
    <n v="1"/>
    <n v="2"/>
    <n v="1"/>
    <s v="N/A"/>
    <n v="3"/>
    <n v="-2"/>
    <s v="NaN"/>
    <n v="0.02"/>
    <s v="NaN"/>
    <n v="0.03"/>
    <n v="0"/>
    <n v="0.02"/>
    <s v="NaN"/>
    <s v="NaN"/>
    <s v="NaN"/>
    <s v="NaN"/>
    <s v="Scale-up"/>
    <n v="33.332999999999998"/>
    <s v="NaN"/>
    <n v="1"/>
    <s v="NaN"/>
    <n v="0.75"/>
    <d v="2025-06-17T06:22:50"/>
    <x v="10"/>
  </r>
  <r>
    <x v="1124"/>
    <x v="0"/>
    <n v="3838"/>
    <x v="2339"/>
    <x v="1510"/>
    <n v="1416"/>
    <n v="1416"/>
    <n v="438"/>
    <n v="978"/>
    <n v="203"/>
    <n v="1213"/>
    <n v="838"/>
    <n v="375"/>
    <n v="0.23499999999999999"/>
    <n v="0.48299999999999998"/>
    <n v="0.126"/>
    <n v="0.45500000000000002"/>
    <n v="0.59199999999999997"/>
    <n v="0.61099999999999999"/>
    <n v="0.76900000000000002"/>
    <n v="0.32700000000000001"/>
    <n v="0.82499999999999996"/>
    <n v="824.17600000000004"/>
    <s v="Scale-up"/>
    <n v="2.198"/>
    <n v="0.80800000000000005"/>
    <n v="0.83399999999999996"/>
    <n v="0.89"/>
    <n v="0.83799999999999997"/>
    <d v="2025-06-17T06:59:48"/>
    <x v="4"/>
  </r>
  <r>
    <x v="908"/>
    <x v="1"/>
    <n v="99"/>
    <x v="2340"/>
    <x v="1081"/>
    <s v=" "/>
    <s v=" "/>
    <n v="171"/>
    <n v="136"/>
    <n v="64"/>
    <s v="N/A"/>
    <n v="183"/>
    <n v="59"/>
    <n v="1.831"/>
    <n v="1.4450000000000001"/>
    <n v="0.65600000000000003"/>
    <n v="1.7470000000000001"/>
    <s v="2.6199999999999997"/>
    <n v="2.5920000000000001"/>
    <n v="0.66700000000000004"/>
    <n v="0.55900000000000005"/>
    <n v="0.8"/>
    <n v="597.02300000000002"/>
    <s v="Scale-up"/>
    <n v="0.57199999999999995"/>
    <n v="0.96199999999999997"/>
    <n v="0.98499999999999999"/>
    <n v="0.94499999999999995"/>
    <n v="0.96299999999999997"/>
    <d v="2025-06-17T06:23:26"/>
    <x v="10"/>
  </r>
  <r>
    <x v="179"/>
    <x v="0"/>
    <n v="5078"/>
    <x v="2341"/>
    <x v="1614"/>
    <n v="291"/>
    <n v="291"/>
    <n v="51"/>
    <n v="240"/>
    <n v="26"/>
    <n v="265"/>
    <n v="187"/>
    <n v="78"/>
    <n v="8.0000000000000002E-3"/>
    <n v="4.9000000000000002E-2"/>
    <n v="5.0000000000000001E-3"/>
    <n v="0.04"/>
    <n v="5.1999999999999998E-2"/>
    <n v="5.1999999999999998E-2"/>
    <n v="0.76900000000000002"/>
    <n v="0.14000000000000001"/>
    <n v="0.91200000000000003"/>
    <n v="1950"/>
    <s v="Scale-up"/>
    <n v="25"/>
    <n v="0.95099999999999996"/>
    <n v="0.97599999999999998"/>
    <n v="0.98"/>
    <n v="0.96899999999999997"/>
    <d v="2025-06-17T01:57:58"/>
    <x v="2"/>
  </r>
  <r>
    <x v="779"/>
    <x v="1"/>
    <n v="99"/>
    <x v="2342"/>
    <x v="1205"/>
    <s v=" "/>
    <s v=" "/>
    <n v="6"/>
    <n v="12"/>
    <n v="4"/>
    <s v="N/A"/>
    <n v="8"/>
    <n v="5"/>
    <n v="4.2000000000000003E-2"/>
    <n v="9.2999999999999999E-2"/>
    <n v="6.3E-2"/>
    <n v="7.2999999999999995E-2"/>
    <n v="7.1999999999999995E-2"/>
    <n v="0.10100000000000001"/>
    <n v="1.014"/>
    <n v="0.311"/>
    <n v="0.53300000000000003"/>
    <n v="1931.5070000000001"/>
    <s v="Catch-up"/>
    <n v="13.699"/>
    <n v="0.90100000000000002"/>
    <n v="0.84"/>
    <n v="0.89500000000000002"/>
    <n v="0.94799999999999995"/>
    <d v="2025-06-17T06:23:54"/>
    <x v="10"/>
  </r>
  <r>
    <x v="1053"/>
    <x v="1"/>
    <n v="99"/>
    <x v="2343"/>
    <x v="1320"/>
    <s v=" "/>
    <s v=" "/>
    <n v="15"/>
    <n v="4"/>
    <n v="6"/>
    <s v="N/A"/>
    <n v="17"/>
    <n v="-3"/>
    <n v="0.159"/>
    <n v="4.1000000000000002E-2"/>
    <n v="8.2000000000000003E-2"/>
    <n v="0.14399999999999999"/>
    <s v="0.11800000000000001"/>
    <n v="0.17799999999999999"/>
    <n v="1.22"/>
    <n v="0.79500000000000004"/>
    <n v="0.59"/>
    <n v="361.11099999999999"/>
    <s v="Catch-up"/>
    <n v="6.944"/>
    <n v="0.76700000000000002"/>
    <n v="0.77800000000000002"/>
    <n v="0.70899999999999996"/>
    <n v="0.86199999999999999"/>
    <d v="2025-06-17T06:24:18"/>
    <x v="10"/>
  </r>
  <r>
    <x v="544"/>
    <x v="1"/>
    <n v="2"/>
    <x v="2344"/>
    <x v="706"/>
    <s v=" "/>
    <s v=" "/>
    <n v="1"/>
    <n v="1"/>
    <n v="1"/>
    <s v="N/A"/>
    <n v="1"/>
    <n v="-1"/>
    <s v="NaN"/>
    <s v="NaN"/>
    <s v="NaN"/>
    <s v="NaN"/>
    <n v="0"/>
    <n v="-0.33300000000000002"/>
    <s v="NaN"/>
    <s v="NaN"/>
    <s v="NaN"/>
    <s v="NaN"/>
    <s v="Catch-up"/>
    <s v="NaN"/>
    <s v="NaN"/>
    <s v="NaN"/>
    <s v="NaN"/>
    <s v="NaN"/>
    <d v="2025-06-17T06:24:37"/>
    <x v="10"/>
  </r>
  <r>
    <x v="48"/>
    <x v="0"/>
    <n v="2484"/>
    <x v="2345"/>
    <x v="52"/>
    <n v="86"/>
    <n v="86"/>
    <n v="1"/>
    <n v="85"/>
    <n v="14"/>
    <n v="72"/>
    <n v="57"/>
    <n v="15"/>
    <n v="0"/>
    <n v="3.5000000000000003E-2"/>
    <n v="5.0000000000000001E-3"/>
    <n v="2.3E-2"/>
    <n v="0.03"/>
    <n v="0.03"/>
    <n v="0.76700000000000002"/>
    <n v="0"/>
    <n v="0.85699999999999998"/>
    <n v="652.17399999999998"/>
    <s v="Scale-up"/>
    <n v="43.478000000000002"/>
    <n v="0"/>
    <n v="0.98599999999999999"/>
    <n v="0.95399999999999996"/>
    <n v="0.96599999999999997"/>
    <d v="2025-06-16T18:19:01"/>
    <x v="1"/>
  </r>
  <r>
    <x v="463"/>
    <x v="1"/>
    <n v="0"/>
    <x v="2346"/>
    <x v="529"/>
    <s v=" "/>
    <s v=" "/>
    <n v="1"/>
    <n v="1"/>
    <n v="1"/>
    <s v="N/A"/>
    <n v="1"/>
    <n v="0"/>
    <s v="NaN"/>
    <s v="NaN"/>
    <s v="NaN"/>
    <s v="NaN"/>
    <n v="0"/>
    <s v="NaN"/>
    <s v="NaN"/>
    <s v="NaN"/>
    <s v="NaN"/>
    <s v="NaN"/>
    <s v="Catch-up"/>
    <s v="NaN"/>
    <s v="NaN"/>
    <s v="NaN"/>
    <s v="NaN"/>
    <s v="NaN"/>
    <d v="2025-06-17T06:25:00"/>
    <x v="10"/>
  </r>
  <r>
    <x v="367"/>
    <x v="0"/>
    <n v="3454"/>
    <x v="2347"/>
    <x v="414"/>
    <n v="1418"/>
    <n v="1418"/>
    <n v="227"/>
    <n v="1191"/>
    <n v="160"/>
    <n v="1258"/>
    <n v="923"/>
    <n v="335"/>
    <n v="8.2000000000000003E-2"/>
    <n v="0.41199999999999998"/>
    <n v="6.5000000000000002E-2"/>
    <n v="0.32900000000000001"/>
    <n v="0.42899999999999999"/>
    <n v="0.42899999999999999"/>
    <n v="0.76700000000000002"/>
    <n v="0.16600000000000001"/>
    <n v="0.86799999999999999"/>
    <n v="1018.237"/>
    <s v="Scale-up"/>
    <n v="3.04"/>
    <n v="0.97499999999999998"/>
    <n v="0.98099999999999998"/>
    <n v="0.92800000000000005"/>
    <n v="0.98099999999999998"/>
    <d v="2025-06-16T19:34:55"/>
    <x v="1"/>
  </r>
  <r>
    <x v="56"/>
    <x v="1"/>
    <n v="0"/>
    <x v="2348"/>
    <x v="60"/>
    <s v=" "/>
    <s v=" "/>
    <n v="1"/>
    <n v="1"/>
    <n v="1"/>
    <s v="N/A"/>
    <n v="1"/>
    <n v="0"/>
    <s v="NaN"/>
    <s v="NaN"/>
    <s v="NaN"/>
    <s v="NaN"/>
    <n v="0"/>
    <s v="NaN"/>
    <s v="NaN"/>
    <s v="NaN"/>
    <s v="NaN"/>
    <s v="NaN"/>
    <s v="Catch-up"/>
    <s v="NaN"/>
    <s v="NaN"/>
    <s v="NaN"/>
    <s v="NaN"/>
    <s v="NaN"/>
    <d v="2025-06-17T06:25:17"/>
    <x v="10"/>
  </r>
  <r>
    <x v="1203"/>
    <x v="0"/>
    <n v="2423"/>
    <x v="2349"/>
    <x v="1615"/>
    <n v="696"/>
    <n v="696"/>
    <n v="489"/>
    <n v="207"/>
    <n v="49"/>
    <n v="647"/>
    <n v="511"/>
    <n v="136"/>
    <n v="0.32100000000000001"/>
    <n v="9.1999999999999998E-2"/>
    <n v="2.3E-2"/>
    <n v="0.29899999999999999"/>
    <n v="0.39"/>
    <n v="0.34"/>
    <n v="0.76700000000000002"/>
    <n v="0.77700000000000002"/>
    <n v="0.94399999999999995"/>
    <n v="454.84899999999999"/>
    <s v="Scale-up"/>
    <n v="3.3439999999999999"/>
    <n v="0.94199999999999995"/>
    <n v="0.98299999999999998"/>
    <n v="0.97899999999999998"/>
    <n v="0.91600000000000004"/>
    <d v="2025-06-17T06:35:48"/>
    <x v="10"/>
  </r>
  <r>
    <x v="954"/>
    <x v="1"/>
    <n v="6"/>
    <x v="2350"/>
    <x v="1146"/>
    <s v=" "/>
    <s v=" "/>
    <n v="1"/>
    <n v="1"/>
    <n v="1"/>
    <s v="N/A"/>
    <n v="4"/>
    <n v="-4"/>
    <s v="NaN"/>
    <s v="NaN"/>
    <s v="NaN"/>
    <n v="0.66700000000000004"/>
    <n v="0"/>
    <s v="NaN"/>
    <s v="NaN"/>
    <s v="NaN"/>
    <s v="NaN"/>
    <s v="NaN"/>
    <s v="Scale-up"/>
    <n v="1.4990000000000001"/>
    <s v="NaN"/>
    <s v="NaN"/>
    <s v="NaN"/>
    <n v="0.6"/>
    <d v="2025-06-17T06:25:36"/>
    <x v="10"/>
  </r>
  <r>
    <x v="1204"/>
    <x v="0"/>
    <n v="1758"/>
    <x v="2351"/>
    <x v="1616"/>
    <n v="3071"/>
    <n v="3071"/>
    <n v="750"/>
    <n v="2321"/>
    <n v="721"/>
    <n v="2350"/>
    <n v="1977"/>
    <n v="373"/>
    <n v="0.82799999999999996"/>
    <n v="2.3180000000000001"/>
    <n v="0.57499999999999996"/>
    <n v="1.972"/>
    <n v="2.5710000000000002"/>
    <n v="2.2690000000000001"/>
    <n v="0.76700000000000002"/>
    <n v="0.26300000000000001"/>
    <n v="0.81699999999999995"/>
    <n v="189.148"/>
    <s v="Scale-up"/>
    <n v="0.50700000000000001"/>
    <n v="0.90300000000000002"/>
    <d v="1899-12-30T22:14:53"/>
    <n v="0.91700000000000004"/>
    <n v="0.92600000000000005"/>
    <d v="2025-06-17T05:35:03"/>
    <x v="13"/>
  </r>
  <r>
    <x v="907"/>
    <x v="1"/>
    <n v="99"/>
    <x v="2352"/>
    <x v="1439"/>
    <s v=" "/>
    <s v=" "/>
    <n v="130"/>
    <n v="125"/>
    <n v="18"/>
    <s v="N/A"/>
    <n v="188"/>
    <n v="48"/>
    <n v="1.4339999999999999"/>
    <n v="1.3839999999999999"/>
    <n v="0.21099999999999999"/>
    <n v="1.861"/>
    <s v="2.6069999999999998"/>
    <n v="2.6070000000000002"/>
    <n v="0.71399999999999997"/>
    <n v="0.50900000000000001"/>
    <n v="0.92500000000000004"/>
    <n v="937.13099999999997"/>
    <s v="Scale-up"/>
    <n v="0.53700000000000003"/>
    <n v="0.98299999999999998"/>
    <n v="0.99099999999999999"/>
    <n v="0.97499999999999998"/>
    <n v="0.95299999999999996"/>
    <d v="2025-06-17T06:26:08"/>
    <x v="10"/>
  </r>
  <r>
    <x v="1205"/>
    <x v="0"/>
    <n v="4430"/>
    <x v="2353"/>
    <x v="1617"/>
    <n v="5060"/>
    <n v="5060"/>
    <n v="4225"/>
    <n v="835"/>
    <n v="497"/>
    <n v="4563"/>
    <n v="4377"/>
    <n v="186"/>
    <n v="1.65"/>
    <n v="0.27700000000000002"/>
    <n v="0.19900000000000001"/>
    <n v="1.3260000000000001"/>
    <n v="1.728"/>
    <n v="1.1080000000000001"/>
    <n v="0.76700000000000002"/>
    <n v="0.85599999999999998"/>
    <n v="0.89700000000000002"/>
    <n v="140.27099999999999"/>
    <s v="Scale-up"/>
    <n v="0.754"/>
    <n v="0.80200000000000005"/>
    <d v="1899-12-30T22:58:05"/>
    <n v="0.88900000000000001"/>
    <n v="0.26100000000000001"/>
    <d v="2025-06-17T05:24:00"/>
    <x v="6"/>
  </r>
  <r>
    <x v="1206"/>
    <x v="1"/>
    <n v="98"/>
    <x v="2354"/>
    <x v="1618"/>
    <s v=" "/>
    <s v=" "/>
    <n v="11"/>
    <n v="1"/>
    <n v="1"/>
    <s v="N/A"/>
    <n v="3"/>
    <n v="7"/>
    <n v="0.106"/>
    <s v="NaN"/>
    <n v="0"/>
    <n v="3.5999999999999997E-2"/>
    <n v="0.106"/>
    <n v="0.106"/>
    <s v="NaN"/>
    <s v="NaN"/>
    <s v="NaN"/>
    <s v="NaN"/>
    <s v="Scale-up"/>
    <n v="27.777999999999999"/>
    <n v="0.83799999999999997"/>
    <s v="NaN"/>
    <n v="0"/>
    <n v="0.75"/>
    <d v="2025-06-17T06:26:26"/>
    <x v="10"/>
  </r>
  <r>
    <x v="1207"/>
    <x v="0"/>
    <n v="4847"/>
    <x v="2355"/>
    <x v="1619"/>
    <n v="1104"/>
    <n v="1104"/>
    <n v="243"/>
    <n v="861"/>
    <n v="160"/>
    <n v="944"/>
    <n v="708"/>
    <n v="236"/>
    <n v="9.4E-2"/>
    <n v="0.34599999999999997"/>
    <n v="6.6000000000000003E-2"/>
    <n v="0.28699999999999998"/>
    <n v="0.374"/>
    <n v="0.371"/>
    <n v="0.76700000000000002"/>
    <n v="0.214"/>
    <n v="0.85"/>
    <n v="822.3"/>
    <s v="Scale-up"/>
    <n v="3.484"/>
    <n v="0.92800000000000005"/>
    <n v="0.97"/>
    <n v="0.96899999999999997"/>
    <n v="0.97399999999999998"/>
    <d v="2025-06-17T01:13:19"/>
    <x v="2"/>
  </r>
  <r>
    <x v="1208"/>
    <x v="1"/>
    <n v="77"/>
    <x v="2356"/>
    <x v="1620"/>
    <s v=" "/>
    <s v=" "/>
    <n v="1"/>
    <n v="5"/>
    <n v="1"/>
    <s v="N/A"/>
    <n v="1"/>
    <n v="3"/>
    <s v="NaN"/>
    <n v="3.6999999999999998E-2"/>
    <s v="NaN"/>
    <s v="NaN"/>
    <n v="0"/>
    <n v="2.3E-2"/>
    <s v="NaN"/>
    <s v="NaN"/>
    <s v="NaN"/>
    <s v="NaN"/>
    <s v="Scale-up"/>
    <s v="NaN"/>
    <s v="NaN"/>
    <n v="0.84499999999999997"/>
    <s v="NaN"/>
    <s v="NaN"/>
    <d v="2025-06-17T06:26:45"/>
    <x v="10"/>
  </r>
  <r>
    <x v="1209"/>
    <x v="0"/>
    <n v="1893"/>
    <x v="2357"/>
    <x v="1621"/>
    <n v="1940"/>
    <n v="1940"/>
    <n v="1154"/>
    <n v="786"/>
    <n v="152"/>
    <n v="1788"/>
    <n v="1463"/>
    <n v="332"/>
    <n v="0.748"/>
    <n v="0.58699999999999997"/>
    <n v="0.124"/>
    <n v="0.92900000000000005"/>
    <n v="1.2110000000000001"/>
    <n v="1.097"/>
    <n v="0.76700000000000002"/>
    <n v="0.56000000000000005"/>
    <n v="0.90700000000000003"/>
    <n v="357.37400000000002"/>
    <s v="Scale-up"/>
    <n v="1.0760000000000001"/>
    <n v="0.64600000000000002"/>
    <n v="0.99099999999999999"/>
    <n v="0.93700000000000006"/>
    <n v="0.84"/>
    <d v="2025-06-17T04:09:56"/>
    <x v="2"/>
  </r>
  <r>
    <x v="1210"/>
    <x v="1"/>
    <n v="0"/>
    <x v="2358"/>
    <x v="1622"/>
    <s v=" "/>
    <s v=" "/>
    <n v="1"/>
    <n v="1"/>
    <n v="1"/>
    <s v="N/A"/>
    <n v="1"/>
    <n v="0"/>
    <s v="NaN"/>
    <s v="NaN"/>
    <s v="NaN"/>
    <s v="NaN"/>
    <n v="0"/>
    <s v="NaN"/>
    <s v="NaN"/>
    <s v="NaN"/>
    <s v="NaN"/>
    <s v="NaN"/>
    <s v="Scale-up"/>
    <s v="NaN"/>
    <s v="NaN"/>
    <s v="NaN"/>
    <s v="NaN"/>
    <s v="NaN"/>
    <d v="2025-06-17T06:27:02"/>
    <x v="10"/>
  </r>
  <r>
    <x v="310"/>
    <x v="0"/>
    <n v="6839"/>
    <x v="2359"/>
    <x v="1623"/>
    <n v="744"/>
    <n v="744"/>
    <n v="155"/>
    <n v="589"/>
    <n v="122"/>
    <n v="622"/>
    <n v="472"/>
    <n v="150"/>
    <n v="2.8000000000000001E-2"/>
    <n v="8.5999999999999993E-2"/>
    <n v="0.02"/>
    <n v="7.1999999999999995E-2"/>
    <n v="9.4E-2"/>
    <n v="9.4E-2"/>
    <n v="0.76600000000000001"/>
    <n v="0.246"/>
    <n v="0.82499999999999996"/>
    <n v="2083.3330000000001"/>
    <s v="Scale-up"/>
    <n v="13.888999999999999"/>
    <n v="0.98399999999999999"/>
    <n v="0.996"/>
    <n v="0.98799999999999999"/>
    <n v="0.97599999999999998"/>
    <d v="2025-06-17T03:04:49"/>
    <x v="2"/>
  </r>
  <r>
    <x v="585"/>
    <x v="1"/>
    <n v="50"/>
    <x v="2360"/>
    <x v="1355"/>
    <s v=" "/>
    <s v=" "/>
    <n v="1"/>
    <n v="1"/>
    <n v="1"/>
    <s v="N/A"/>
    <n v="2"/>
    <n v="0"/>
    <s v="NaN"/>
    <s v="NaN"/>
    <s v="NaN"/>
    <s v="NaN"/>
    <n v="0"/>
    <s v="NaN"/>
    <s v="NaN"/>
    <s v="NaN"/>
    <s v="NaN"/>
    <s v="NaN"/>
    <s v="Scale-up"/>
    <s v="NaN"/>
    <s v="NaN"/>
    <s v="NaN"/>
    <s v="NaN"/>
    <s v="NaN"/>
    <d v="2025-06-17T06:27:22"/>
    <x v="10"/>
  </r>
  <r>
    <x v="692"/>
    <x v="0"/>
    <n v="3003"/>
    <x v="2361"/>
    <x v="804"/>
    <n v="171"/>
    <n v="171"/>
    <n v="28"/>
    <n v="143"/>
    <n v="61"/>
    <n v="110"/>
    <n v="92"/>
    <n v="18"/>
    <n v="8.9999999999999993E-3"/>
    <n v="4.3999999999999997E-2"/>
    <n v="1.9E-2"/>
    <n v="2.5999999999999999E-2"/>
    <n v="3.4000000000000002E-2"/>
    <n v="3.2000000000000001E-2"/>
    <n v="0.76500000000000001"/>
    <n v="0.17"/>
    <n v="0.64200000000000002"/>
    <n v="692.30799999999999"/>
    <s v="Scale-up"/>
    <n v="38.462000000000003"/>
    <n v="0.89400000000000002"/>
    <n v="0.97099999999999997"/>
    <n v="0.97"/>
    <n v="0.95899999999999996"/>
    <d v="2025-06-16T21:21:44"/>
    <x v="0"/>
  </r>
  <r>
    <x v="1211"/>
    <x v="1"/>
    <n v="85"/>
    <x v="2362"/>
    <x v="1624"/>
    <s v=" "/>
    <s v=" "/>
    <n v="44"/>
    <n v="1"/>
    <n v="1"/>
    <s v="N/A"/>
    <n v="37"/>
    <n v="8"/>
    <n v="0.503"/>
    <s v="NaN"/>
    <n v="0"/>
    <n v="0.38700000000000001"/>
    <n v="0.503"/>
    <n v="0.503"/>
    <s v="NaN"/>
    <s v="NaN"/>
    <s v="NaN"/>
    <s v="NaN"/>
    <s v="Scale-up"/>
    <n v="2.5840000000000001"/>
    <n v="0.94899999999999995"/>
    <s v="NaN"/>
    <n v="0"/>
    <n v="0.97599999999999998"/>
    <d v="2025-06-17T06:27:40"/>
    <x v="10"/>
  </r>
  <r>
    <x v="961"/>
    <x v="0"/>
    <n v="3617"/>
    <x v="2363"/>
    <x v="1482"/>
    <n v="216"/>
    <n v="216"/>
    <n v="95"/>
    <n v="121"/>
    <n v="32"/>
    <n v="184"/>
    <n v="161"/>
    <n v="23"/>
    <n v="5.2999999999999999E-2"/>
    <n v="7.4999999999999997E-2"/>
    <n v="1.2999999999999999E-2"/>
    <n v="8.7999999999999995E-2"/>
    <n v="0.115"/>
    <n v="8.8999999999999996E-2"/>
    <n v="0.76500000000000001"/>
    <n v="0.41399999999999998"/>
    <n v="0.89800000000000002"/>
    <n v="261.36399999999998"/>
    <s v="Scale-up"/>
    <n v="11.364000000000001"/>
    <n v="0.91"/>
    <n v="0.91900000000000004"/>
    <n v="0.89300000000000002"/>
    <n v="0.89500000000000002"/>
    <d v="2025-06-17T07:18:11"/>
    <x v="9"/>
  </r>
  <r>
    <x v="1098"/>
    <x v="1"/>
    <n v="52"/>
    <x v="1929"/>
    <x v="1444"/>
    <s v=" "/>
    <s v=" "/>
    <n v="59"/>
    <n v="1"/>
    <n v="1"/>
    <s v="N/A"/>
    <n v="31"/>
    <n v="27"/>
    <n v="0.97"/>
    <n v="0"/>
    <n v="0"/>
    <n v="0.81100000000000005"/>
    <n v="0.97"/>
    <n v="0.97"/>
    <n v="0.83599999999999997"/>
    <n v="1"/>
    <n v="1"/>
    <n v="34.524999999999999"/>
    <s v="Scale-up"/>
    <n v="1.2330000000000001"/>
    <n v="0.50600000000000001"/>
    <n v="0"/>
    <n v="0"/>
    <n v="0.89600000000000002"/>
    <d v="2025-06-17T06:28:01"/>
    <x v="10"/>
  </r>
  <r>
    <x v="1212"/>
    <x v="0"/>
    <n v="3355"/>
    <x v="2364"/>
    <x v="1625"/>
    <n v="136"/>
    <n v="136"/>
    <n v="33"/>
    <n v="103"/>
    <n v="36"/>
    <n v="100"/>
    <n v="97"/>
    <n v="3"/>
    <n v="1.2E-2"/>
    <n v="4.7E-2"/>
    <n v="8.0000000000000002E-3"/>
    <n v="3.9E-2"/>
    <n v="5.0999999999999997E-2"/>
    <n v="0.03"/>
    <n v="0.76500000000000001"/>
    <n v="0.20300000000000001"/>
    <n v="0.86399999999999999"/>
    <n v="76.923000000000002"/>
    <s v="Scale-up"/>
    <n v="25.640999999999998"/>
    <n v="0.79200000000000004"/>
    <d v="1899-12-30T19:01:55"/>
    <n v="0.88700000000000001"/>
    <n v="0.75800000000000001"/>
    <d v="2025-06-17T04:43:40"/>
    <x v="11"/>
  </r>
  <r>
    <x v="252"/>
    <x v="1"/>
    <n v="97"/>
    <x v="2365"/>
    <x v="1607"/>
    <s v=" "/>
    <s v=" "/>
    <n v="45"/>
    <n v="13"/>
    <n v="1"/>
    <s v="N/A"/>
    <n v="35"/>
    <n v="22"/>
    <n v="0.53900000000000003"/>
    <n v="0.114"/>
    <n v="0"/>
    <n v="0.40200000000000002"/>
    <n v="0.65300000000000002"/>
    <n v="0.61499999999999999"/>
    <n v="0.61599999999999999"/>
    <n v="0.82499999999999996"/>
    <n v="1"/>
    <n v="323.38299999999998"/>
    <s v="Scale-up"/>
    <n v="2.488"/>
    <n v="0.97099999999999997"/>
    <n v="0.94299999999999995"/>
    <n v="0"/>
    <n v="0.92"/>
    <d v="2025-06-17T06:28:23"/>
    <x v="10"/>
  </r>
  <r>
    <x v="1213"/>
    <x v="0"/>
    <n v="699"/>
    <x v="2366"/>
    <x v="1626"/>
    <n v="620"/>
    <n v="620"/>
    <n v="152"/>
    <n v="468"/>
    <n v="61"/>
    <n v="559"/>
    <n v="421"/>
    <n v="138"/>
    <n v="0.2"/>
    <n v="0.63300000000000001"/>
    <n v="8.5000000000000006E-2"/>
    <n v="0.57199999999999995"/>
    <n v="0.748"/>
    <n v="0.74299999999999999"/>
    <n v="0.76500000000000001"/>
    <n v="0.24"/>
    <n v="0.89800000000000002"/>
    <n v="241.25899999999999"/>
    <s v="Scale-up"/>
    <n v="1.748"/>
    <n v="0.93300000000000005"/>
    <n v="0.97899999999999998"/>
    <n v="0.98599999999999999"/>
    <n v="0.98499999999999999"/>
    <d v="2025-06-17T01:12:52"/>
    <x v="2"/>
  </r>
  <r>
    <x v="1060"/>
    <x v="1"/>
    <n v="99"/>
    <x v="2367"/>
    <x v="1338"/>
    <s v=" "/>
    <s v=" "/>
    <n v="35"/>
    <n v="12"/>
    <n v="2"/>
    <s v="N/A"/>
    <n v="36"/>
    <n v="10"/>
    <n v="0.39100000000000001"/>
    <n v="0.106"/>
    <n v="6.7000000000000004E-2"/>
    <n v="0.35199999999999998"/>
    <n v="0.43"/>
    <n v="0.45100000000000001"/>
    <n v="0.81899999999999995"/>
    <n v="0.78700000000000003"/>
    <n v="0.86499999999999999"/>
    <n v="190.34100000000001"/>
    <s v="Scale-up"/>
    <n v="2.8410000000000002"/>
    <n v="0.95899999999999996"/>
    <n v="0.93799999999999994"/>
    <n v="1"/>
    <n v="0.94099999999999995"/>
    <d v="2025-06-17T06:28:46"/>
    <x v="10"/>
  </r>
  <r>
    <x v="986"/>
    <x v="0"/>
    <n v="1088"/>
    <x v="2368"/>
    <x v="1198"/>
    <n v="234"/>
    <n v="234"/>
    <n v="31"/>
    <n v="203"/>
    <n v="26"/>
    <n v="208"/>
    <n v="168"/>
    <n v="40"/>
    <n v="3.3000000000000002E-2"/>
    <n v="0.152"/>
    <n v="0.02"/>
    <n v="0.126"/>
    <n v="0.16500000000000001"/>
    <n v="0.158"/>
    <n v="0.76400000000000001"/>
    <n v="0.17799999999999999"/>
    <n v="0.89200000000000002"/>
    <n v="317.45999999999998"/>
    <s v="Scale-up"/>
    <n v="7.9370000000000003"/>
    <n v="0.78300000000000003"/>
    <n v="0.88900000000000001"/>
    <n v="0.873"/>
    <n v="0.88"/>
    <d v="2025-06-16T23:16:37"/>
    <x v="8"/>
  </r>
  <r>
    <x v="1014"/>
    <x v="1"/>
    <n v="0"/>
    <x v="2369"/>
    <x v="1248"/>
    <s v=" "/>
    <s v=" "/>
    <n v="1"/>
    <n v="1"/>
    <n v="1"/>
    <s v="N/A"/>
    <n v="1"/>
    <n v="0"/>
    <s v="NaN"/>
    <s v="NaN"/>
    <s v="NaN"/>
    <s v="NaN"/>
    <n v="0"/>
    <s v="NaN"/>
    <s v="NaN"/>
    <s v="NaN"/>
    <s v="NaN"/>
    <s v="NaN"/>
    <s v="Scale-up"/>
    <s v="NaN"/>
    <s v="NaN"/>
    <s v="NaN"/>
    <s v="NaN"/>
    <s v="NaN"/>
    <d v="2025-06-17T06:29:06"/>
    <x v="10"/>
  </r>
  <r>
    <x v="40"/>
    <x v="1"/>
    <n v="75"/>
    <x v="2370"/>
    <x v="945"/>
    <s v=" "/>
    <s v=" "/>
    <n v="2"/>
    <n v="6"/>
    <n v="2"/>
    <s v="N/A"/>
    <n v="10"/>
    <n v="-3"/>
    <n v="2.4E-2"/>
    <n v="5.7000000000000002E-2"/>
    <n v="5.6000000000000001E-2"/>
    <n v="0.1"/>
    <n v="2.5000000000000001E-2"/>
    <n v="5.3999999999999999E-2"/>
    <n v="4"/>
    <n v="0.29599999999999999"/>
    <n v="0.309"/>
    <n v="990"/>
    <s v="Catch-up"/>
    <n v="10"/>
    <n v="1"/>
    <n v="0.86299999999999999"/>
    <n v="1"/>
    <n v="0.90400000000000003"/>
    <d v="2025-06-17T06:29:30"/>
    <x v="10"/>
  </r>
  <r>
    <x v="1214"/>
    <x v="1"/>
    <n v="97"/>
    <x v="2371"/>
    <x v="1627"/>
    <s v=" "/>
    <s v=" "/>
    <n v="181"/>
    <n v="35"/>
    <n v="26"/>
    <s v="N/A"/>
    <n v="82"/>
    <n v="107"/>
    <n v="1.962"/>
    <n v="0.42"/>
    <n v="0.41899999999999998"/>
    <n v="1.1639999999999999"/>
    <n v="1.9630000000000001"/>
    <n v="2.0529999999999999"/>
    <n v="0.59299999999999997"/>
    <n v="0.82399999999999995"/>
    <n v="0.82399999999999995"/>
    <n v="180.41200000000001"/>
    <s v="Scale-up"/>
    <n v="0.85899999999999999"/>
    <n v="0.98799999999999999"/>
    <n v="0.95599999999999996"/>
    <n v="0.97799999999999998"/>
    <n v="0.97399999999999998"/>
    <d v="2025-06-17T06:29:54"/>
    <x v="10"/>
  </r>
  <r>
    <x v="133"/>
    <x v="0"/>
    <n v="4661"/>
    <x v="2372"/>
    <x v="1628"/>
    <n v="964"/>
    <n v="964"/>
    <n v="196"/>
    <n v="768"/>
    <n v="40"/>
    <n v="924"/>
    <n v="699"/>
    <n v="225"/>
    <n v="0.09"/>
    <n v="0.41199999999999998"/>
    <n v="3.1E-2"/>
    <n v="0.36"/>
    <n v="0.47099999999999997"/>
    <n v="0.47599999999999998"/>
    <n v="0.76400000000000001"/>
    <n v="0.17899999999999999"/>
    <n v="0.93799999999999994"/>
    <n v="625"/>
    <s v="Scale-up"/>
    <n v="2.778"/>
    <n v="0.90700000000000003"/>
    <n v="0.878"/>
    <n v="0.94099999999999995"/>
    <n v="0.83"/>
    <d v="2025-06-17T01:44:25"/>
    <x v="2"/>
  </r>
  <r>
    <x v="1109"/>
    <x v="1"/>
    <n v="99"/>
    <x v="2373"/>
    <x v="1479"/>
    <s v=" "/>
    <s v=" "/>
    <n v="42"/>
    <n v="2"/>
    <n v="1"/>
    <s v="N/A"/>
    <n v="50"/>
    <n v="-7"/>
    <n v="0.436"/>
    <n v="1.6E-2"/>
    <n v="0"/>
    <n v="0.56999999999999995"/>
    <n v="0.45200000000000001"/>
    <n v="0.45400000000000001"/>
    <n v="1.2609999999999999"/>
    <n v="0.96499999999999997"/>
    <n v="1"/>
    <n v="73.683999999999997"/>
    <s v="Catch-up"/>
    <n v="1.754"/>
    <n v="0.96099999999999997"/>
    <n v="1"/>
    <n v="0"/>
    <n v="0.98799999999999999"/>
    <d v="2025-06-17T06:30:17"/>
    <x v="10"/>
  </r>
  <r>
    <x v="796"/>
    <x v="0"/>
    <n v="1264"/>
    <x v="2374"/>
    <x v="932"/>
    <n v="358"/>
    <n v="358"/>
    <n v="276"/>
    <n v="82"/>
    <n v="59"/>
    <n v="299"/>
    <n v="216"/>
    <n v="83"/>
    <n v="0.246"/>
    <n v="7.0999999999999994E-2"/>
    <n v="5.5E-2"/>
    <n v="0.2"/>
    <n v="0.26200000000000001"/>
    <n v="0.25900000000000001"/>
    <n v="0.76300000000000001"/>
    <n v="0.77600000000000002"/>
    <n v="0.82599999999999996"/>
    <n v="415"/>
    <s v="Scale-up"/>
    <n v="5"/>
    <n v="0.98099999999999998"/>
    <n v="0.877"/>
    <n v="0.96899999999999997"/>
    <n v="0.96599999999999997"/>
    <d v="2025-06-16T21:55:48"/>
    <x v="3"/>
  </r>
  <r>
    <x v="1215"/>
    <x v="1"/>
    <n v="99"/>
    <x v="2375"/>
    <x v="1629"/>
    <s v=" "/>
    <s v=" "/>
    <n v="127"/>
    <n v="36"/>
    <n v="9"/>
    <s v="N/A"/>
    <n v="121"/>
    <n v="34"/>
    <n v="1.17"/>
    <n v="0.35399999999999998"/>
    <n v="7.4999999999999997E-2"/>
    <n v="1.2689999999999999"/>
    <n v="1.4490000000000001"/>
    <n v="1.4630000000000001"/>
    <n v="0.876"/>
    <n v="0.76800000000000002"/>
    <n v="0.95099999999999996"/>
    <n v="174.941"/>
    <s v="Scale-up"/>
    <n v="0.78800000000000003"/>
    <n v="0.97399999999999998"/>
    <n v="0.95599999999999996"/>
    <n v="0.96599999999999997"/>
    <n v="0.98899999999999999"/>
    <d v="2025-06-17T06:30:40"/>
    <x v="10"/>
  </r>
  <r>
    <x v="970"/>
    <x v="0"/>
    <n v="460"/>
    <x v="2376"/>
    <x v="1171"/>
    <n v="133"/>
    <n v="133"/>
    <n v="77"/>
    <n v="56"/>
    <n v="10"/>
    <n v="123"/>
    <n v="96"/>
    <n v="27"/>
    <n v="0.16500000000000001"/>
    <n v="0.15"/>
    <n v="3.2000000000000001E-2"/>
    <n v="0.216"/>
    <n v="0.28299999999999997"/>
    <n v="0.26200000000000001"/>
    <n v="0.76300000000000001"/>
    <n v="0.52400000000000002"/>
    <n v="0.89800000000000002"/>
    <n v="125"/>
    <s v="Scale-up"/>
    <n v="4.63"/>
    <n v="0.95499999999999996"/>
    <n v="0.94699999999999995"/>
    <n v="0.91500000000000004"/>
    <n v="0.98099999999999998"/>
    <d v="2025-06-16T23:09:40"/>
    <x v="8"/>
  </r>
  <r>
    <x v="1196"/>
    <x v="1"/>
    <n v="94"/>
    <x v="2377"/>
    <x v="1598"/>
    <s v=" "/>
    <s v=" "/>
    <n v="34"/>
    <n v="9"/>
    <n v="11"/>
    <s v="N/A"/>
    <n v="35"/>
    <n v="-2"/>
    <n v="0.30599999999999999"/>
    <n v="0.23799999999999999"/>
    <n v="0.121"/>
    <n v="0.35799999999999998"/>
    <s v="0.42300000000000004"/>
    <n v="0.29099999999999998"/>
    <n v="0.84599999999999997"/>
    <n v="0.56200000000000006"/>
    <n v="0.77800000000000002"/>
    <n v="1432.961"/>
    <s v="Scale-up"/>
    <n v="2.7930000000000001"/>
    <n v="0.96699999999999997"/>
    <n v="0.871"/>
    <n v="0.71899999999999997"/>
    <n v="0.97899999999999998"/>
    <d v="2025-06-17T06:31:06"/>
    <x v="10"/>
  </r>
  <r>
    <x v="116"/>
    <x v="0"/>
    <n v="1413"/>
    <x v="2378"/>
    <x v="1630"/>
    <n v="698"/>
    <n v="698"/>
    <n v="240"/>
    <n v="458"/>
    <n v="33"/>
    <n v="665"/>
    <n v="445"/>
    <n v="220"/>
    <n v="0.193"/>
    <n v="0.42599999999999999"/>
    <n v="3.2000000000000001E-2"/>
    <n v="0.44800000000000001"/>
    <n v="0.58699999999999997"/>
    <n v="0.57199999999999995"/>
    <n v="0.76300000000000001"/>
    <n v="0.312"/>
    <n v="0.94799999999999995"/>
    <n v="491.07100000000003"/>
    <s v="Scale-up"/>
    <n v="2.2320000000000002"/>
    <n v="0.82199999999999995"/>
    <n v="0.91700000000000004"/>
    <n v="0.74199999999999999"/>
    <n v="0.90100000000000002"/>
    <d v="2025-06-17T01:57:15"/>
    <x v="2"/>
  </r>
  <r>
    <x v="552"/>
    <x v="1"/>
    <n v="0"/>
    <x v="2379"/>
    <x v="637"/>
    <s v=" "/>
    <s v=" "/>
    <n v="1"/>
    <n v="1"/>
    <n v="5"/>
    <s v="N/A"/>
    <n v="1"/>
    <n v="-4"/>
    <s v="NaN"/>
    <s v="NaN"/>
    <n v="2.5"/>
    <s v="NaN"/>
    <n v="0"/>
    <n v="-2.5"/>
    <s v="NaN"/>
    <s v="NaN"/>
    <s v="NaN"/>
    <s v="NaN"/>
    <s v="Catch-up"/>
    <s v="NaN"/>
    <s v="NaN"/>
    <s v="NaN"/>
    <n v="0.5"/>
    <s v="NaN"/>
    <d v="2025-06-17T06:31:24"/>
    <x v="10"/>
  </r>
  <r>
    <x v="194"/>
    <x v="0"/>
    <n v="2282"/>
    <x v="2380"/>
    <x v="1223"/>
    <n v="644"/>
    <n v="642"/>
    <n v="81"/>
    <n v="561"/>
    <n v="163"/>
    <n v="479"/>
    <n v="411"/>
    <n v="68"/>
    <n v="3.7999999999999999E-2"/>
    <n v="0.32600000000000001"/>
    <n v="8.6999999999999994E-2"/>
    <n v="0.21099999999999999"/>
    <n v="0.27700000000000002"/>
    <n v="0.249"/>
    <n v="0.76200000000000001"/>
    <n v="0.104"/>
    <n v="0.76100000000000001"/>
    <n v="322.27499999999998"/>
    <s v="Scale-up"/>
    <n v="4.7389999999999999"/>
    <n v="0.88"/>
    <n v="0.82399999999999995"/>
    <n v="0.90500000000000003"/>
    <n v="0.92"/>
    <d v="2025-06-17T00:54:44"/>
    <x v="5"/>
  </r>
  <r>
    <x v="178"/>
    <x v="1"/>
    <n v="98"/>
    <x v="2381"/>
    <x v="191"/>
    <s v=" "/>
    <s v=" "/>
    <n v="14"/>
    <n v="16"/>
    <n v="2"/>
    <s v="N/A"/>
    <n v="18"/>
    <n v="9"/>
    <n v="0.13100000000000001"/>
    <n v="0.25"/>
    <n v="1.7999999999999999E-2"/>
    <n v="0.255"/>
    <n v="0.36299999999999999"/>
    <n v="0.32300000000000001"/>
    <n v="0.70199999999999996"/>
    <n v="0.34399999999999997"/>
    <n v="0.95299999999999996"/>
    <n v="54.902000000000001"/>
    <s v="Scale-up"/>
    <n v="3.9220000000000002"/>
    <n v="0.91800000000000004"/>
    <n v="0.91800000000000004"/>
    <n v="1"/>
    <n v="0.78700000000000003"/>
    <d v="2025-06-17T06:31:48"/>
    <x v="10"/>
  </r>
  <r>
    <x v="786"/>
    <x v="1"/>
    <n v="61"/>
    <x v="2382"/>
    <x v="1406"/>
    <s v=" "/>
    <s v=" "/>
    <n v="1"/>
    <n v="1"/>
    <n v="1"/>
    <s v="N/A"/>
    <n v="1"/>
    <n v="0"/>
    <s v="NaN"/>
    <s v="NaN"/>
    <s v="NaN"/>
    <s v="NaN"/>
    <n v="0"/>
    <n v="1.6E-2"/>
    <s v="NaN"/>
    <s v="NaN"/>
    <s v="NaN"/>
    <s v="NaN"/>
    <s v="Scale-up"/>
    <s v="NaN"/>
    <s v="NaN"/>
    <s v="NaN"/>
    <s v="NaN"/>
    <s v="NaN"/>
    <d v="2025-06-17T06:32:09"/>
    <x v="10"/>
  </r>
  <r>
    <x v="725"/>
    <x v="1"/>
    <n v="31"/>
    <x v="2383"/>
    <x v="842"/>
    <s v=" "/>
    <s v=" "/>
    <n v="1"/>
    <n v="1"/>
    <n v="2"/>
    <s v="N/A"/>
    <n v="1"/>
    <n v="-1"/>
    <s v="NaN"/>
    <s v="NaN"/>
    <n v="3.1E-2"/>
    <s v="NaN"/>
    <n v="0"/>
    <n v="-3.1E-2"/>
    <s v="NaN"/>
    <s v="NaN"/>
    <s v="NaN"/>
    <s v="NaN"/>
    <s v="Start-up"/>
    <s v="NaN"/>
    <s v="NaN"/>
    <s v="NaN"/>
    <n v="1"/>
    <s v="NaN"/>
    <d v="2025-06-17T06:32:29"/>
    <x v="10"/>
  </r>
  <r>
    <x v="543"/>
    <x v="0"/>
    <n v="2618"/>
    <x v="2384"/>
    <x v="627"/>
    <n v="101"/>
    <n v="101"/>
    <n v="28"/>
    <n v="73"/>
    <n v="6"/>
    <n v="95"/>
    <n v="80"/>
    <n v="15"/>
    <n v="2.1000000000000001E-2"/>
    <n v="5.6000000000000001E-2"/>
    <n v="6.0000000000000001E-3"/>
    <n v="5.3999999999999999E-2"/>
    <n v="7.0999999999999994E-2"/>
    <n v="7.0999999999999994E-2"/>
    <n v="0.76100000000000001"/>
    <n v="0.27300000000000002"/>
    <n v="0.92200000000000004"/>
    <n v="277.77800000000002"/>
    <s v="Scale-up"/>
    <n v="18.518999999999998"/>
    <n v="0.86899999999999999"/>
    <n v="0.89700000000000002"/>
    <n v="0.92300000000000004"/>
    <n v="0.745"/>
    <d v="2025-06-16T20:44:00"/>
    <x v="0"/>
  </r>
  <r>
    <x v="1216"/>
    <x v="1"/>
    <n v="97"/>
    <x v="2385"/>
    <x v="1631"/>
    <s v=" "/>
    <s v=" "/>
    <n v="51"/>
    <n v="28"/>
    <n v="1"/>
    <s v="N/A"/>
    <n v="63"/>
    <n v="17"/>
    <n v="0.59599999999999997"/>
    <n v="0.436"/>
    <n v="0"/>
    <n v="0.85099999999999998"/>
    <n v="1.032"/>
    <n v="1.008"/>
    <n v="0.82499999999999996"/>
    <n v="0.57799999999999996"/>
    <n v="1"/>
    <n v="191.53899999999999"/>
    <s v="Scale-up"/>
    <n v="1.175"/>
    <n v="0.89"/>
    <n v="0.92800000000000005"/>
    <n v="0"/>
    <n v="0.97699999999999998"/>
    <d v="2025-06-17T06:32:52"/>
    <x v="10"/>
  </r>
  <r>
    <x v="402"/>
    <x v="0"/>
    <n v="1491"/>
    <x v="2386"/>
    <x v="1632"/>
    <n v="413"/>
    <n v="413"/>
    <n v="52"/>
    <n v="361"/>
    <n v="23"/>
    <n v="390"/>
    <n v="306"/>
    <n v="84"/>
    <n v="6.2E-2"/>
    <n v="0.33800000000000002"/>
    <n v="2.3E-2"/>
    <n v="0.28699999999999998"/>
    <n v="0.377"/>
    <n v="0.37"/>
    <n v="0.76100000000000001"/>
    <n v="0.155"/>
    <n v="0.94199999999999995"/>
    <n v="292.68299999999999"/>
    <s v="Scale-up"/>
    <n v="3.484"/>
    <n v="0.84"/>
    <n v="0.89300000000000002"/>
    <n v="0.92900000000000005"/>
    <n v="0.89900000000000002"/>
    <d v="2025-06-17T03:59:37"/>
    <x v="2"/>
  </r>
  <r>
    <x v="309"/>
    <x v="1"/>
    <n v="0"/>
    <x v="2387"/>
    <x v="367"/>
    <s v=" "/>
    <s v=" "/>
    <n v="1"/>
    <n v="1"/>
    <n v="1"/>
    <s v="N/A"/>
    <n v="1"/>
    <n v="0"/>
    <s v="NaN"/>
    <s v="NaN"/>
    <s v="NaN"/>
    <s v="NaN"/>
    <n v="0"/>
    <s v="NaN"/>
    <s v="NaN"/>
    <s v="NaN"/>
    <s v="NaN"/>
    <s v="NaN"/>
    <s v="Catch-up"/>
    <s v="NaN"/>
    <s v="NaN"/>
    <s v="NaN"/>
    <s v="NaN"/>
    <s v="NaN"/>
    <d v="2025-06-17T06:33:09"/>
    <x v="10"/>
  </r>
  <r>
    <x v="1217"/>
    <x v="1"/>
    <n v="98"/>
    <x v="2388"/>
    <x v="1633"/>
    <s v=" "/>
    <s v=" "/>
    <n v="22"/>
    <n v="1"/>
    <n v="1"/>
    <s v="N/A"/>
    <n v="20"/>
    <n v="1"/>
    <n v="0.217"/>
    <s v="NaN"/>
    <s v="NaN"/>
    <n v="0.224"/>
    <n v="0"/>
    <n v="0.217"/>
    <s v="NaN"/>
    <s v="NaN"/>
    <s v="NaN"/>
    <s v="NaN"/>
    <s v="Scale-up"/>
    <n v="4.4640000000000004"/>
    <n v="0.95799999999999996"/>
    <s v="NaN"/>
    <s v="NaN"/>
    <n v="0.94299999999999995"/>
    <d v="2025-06-17T06:33:29"/>
    <x v="10"/>
  </r>
  <r>
    <x v="891"/>
    <x v="1"/>
    <n v="0"/>
    <x v="2389"/>
    <x v="1059"/>
    <s v=" "/>
    <s v=" "/>
    <n v="1"/>
    <n v="1"/>
    <n v="1"/>
    <s v="N/A"/>
    <n v="1"/>
    <n v="0"/>
    <s v="NaN"/>
    <s v="NaN"/>
    <s v="NaN"/>
    <s v="NaN"/>
    <n v="0"/>
    <s v="NaN"/>
    <s v="NaN"/>
    <s v="NaN"/>
    <s v="NaN"/>
    <s v="NaN"/>
    <s v="Scale-up"/>
    <s v="NaN"/>
    <s v="NaN"/>
    <s v="NaN"/>
    <s v="NaN"/>
    <s v="NaN"/>
    <d v="2025-06-17T06:33:48"/>
    <x v="10"/>
  </r>
  <r>
    <x v="1128"/>
    <x v="0"/>
    <n v="5371"/>
    <x v="2390"/>
    <x v="1514"/>
    <n v="1420"/>
    <n v="1420"/>
    <n v="503"/>
    <n v="917"/>
    <n v="221"/>
    <n v="1199"/>
    <n v="970"/>
    <n v="229"/>
    <n v="0.13400000000000001"/>
    <n v="0.20100000000000001"/>
    <n v="0.06"/>
    <n v="0.20899999999999999"/>
    <n v="0.27500000000000002"/>
    <n v="0.26600000000000001"/>
    <n v="0.76"/>
    <n v="0.4"/>
    <n v="0.82099999999999995"/>
    <n v="1095.694"/>
    <s v="Scale-up"/>
    <n v="4.7850000000000001"/>
    <n v="0.77900000000000003"/>
    <n v="0.86899999999999999"/>
    <n v="0.82299999999999995"/>
    <n v="0.85"/>
    <d v="2025-06-17T07:01:02"/>
    <x v="4"/>
  </r>
  <r>
    <x v="1218"/>
    <x v="1"/>
    <n v="97"/>
    <x v="2391"/>
    <x v="1634"/>
    <s v=" "/>
    <s v=" "/>
    <n v="2"/>
    <n v="1"/>
    <n v="1"/>
    <s v="N/A"/>
    <n v="3"/>
    <n v="-1"/>
    <n v="0.5"/>
    <s v="NaN"/>
    <s v="NaN"/>
    <n v="2.7E-2"/>
    <n v="0"/>
    <n v="1.6E-2"/>
    <s v="NaN"/>
    <s v="NaN"/>
    <s v="NaN"/>
    <s v="NaN"/>
    <s v="Scale-up"/>
    <n v="37.036999999999999"/>
    <n v="1"/>
    <s v="NaN"/>
    <s v="NaN"/>
    <n v="0.75"/>
    <d v="2025-06-17T06:34:06"/>
    <x v="10"/>
  </r>
  <r>
    <x v="371"/>
    <x v="0"/>
    <n v="2278"/>
    <x v="2392"/>
    <x v="1635"/>
    <n v="1786"/>
    <n v="1786"/>
    <n v="237"/>
    <n v="1549"/>
    <n v="166"/>
    <n v="1620"/>
    <n v="1166"/>
    <n v="454"/>
    <n v="0.193"/>
    <n v="1.153"/>
    <n v="0.125"/>
    <n v="0.92800000000000005"/>
    <n v="1.2210000000000001"/>
    <n v="1.2150000000000001"/>
    <n v="0.76"/>
    <n v="0.14299999999999999"/>
    <n v="0.90700000000000003"/>
    <n v="489.22399999999999"/>
    <s v="Scale-up"/>
    <n v="1.0780000000000001"/>
    <n v="0.96299999999999997"/>
    <n v="0.96099999999999997"/>
    <n v="0.94099999999999995"/>
    <n v="0.95099999999999996"/>
    <d v="2025-06-17T03:28:25"/>
    <x v="2"/>
  </r>
  <r>
    <x v="1047"/>
    <x v="1"/>
    <n v="21"/>
    <x v="2393"/>
    <x v="1300"/>
    <s v=" "/>
    <s v=" "/>
    <n v="1"/>
    <n v="1"/>
    <n v="1"/>
    <s v="N/A"/>
    <n v="3"/>
    <n v="-2"/>
    <s v="NaN"/>
    <n v="0"/>
    <s v="NaN"/>
    <n v="6.8000000000000005E-2"/>
    <n v="0"/>
    <s v="NaN"/>
    <s v="NaN"/>
    <s v="NaN"/>
    <s v="NaN"/>
    <s v="NaN"/>
    <s v="Scale-up"/>
    <n v="14.706"/>
    <s v="NaN"/>
    <n v="0"/>
    <s v="NaN"/>
    <n v="0.75"/>
    <d v="2025-06-17T06:34:23"/>
    <x v="10"/>
  </r>
  <r>
    <x v="469"/>
    <x v="0"/>
    <n v="3434"/>
    <x v="2394"/>
    <x v="535"/>
    <n v="2629"/>
    <n v="2629"/>
    <n v="424"/>
    <n v="2205"/>
    <n v="587"/>
    <n v="2042"/>
    <n v="1598"/>
    <n v="444"/>
    <n v="0.18099999999999999"/>
    <n v="0.97399999999999998"/>
    <n v="0.27300000000000002"/>
    <n v="0.66900000000000004"/>
    <n v="0.88200000000000001"/>
    <n v="0.86299999999999999"/>
    <n v="0.75900000000000001"/>
    <n v="0.157"/>
    <n v="0.76400000000000001"/>
    <n v="663.67700000000002"/>
    <s v="Scale-up"/>
    <n v="1.4950000000000001"/>
    <n v="0.91400000000000003"/>
    <n v="0.95099999999999996"/>
    <n v="0.90500000000000003"/>
    <n v="0.92400000000000004"/>
    <d v="2025-06-16T20:23:42"/>
    <x v="0"/>
  </r>
  <r>
    <x v="1150"/>
    <x v="1"/>
    <n v="97"/>
    <x v="2395"/>
    <x v="1545"/>
    <s v=" "/>
    <s v=" "/>
    <n v="4"/>
    <n v="10"/>
    <n v="1"/>
    <s v="N/A"/>
    <n v="7"/>
    <n v="6"/>
    <n v="3.5999999999999997E-2"/>
    <n v="8.2000000000000003E-2"/>
    <s v="NaN"/>
    <n v="6.2E-2"/>
    <n v="0.11799999999999999"/>
    <n v="0.114"/>
    <s v="NaN"/>
    <s v="NaN"/>
    <s v="NaN"/>
    <s v="NaN"/>
    <s v="Scale-up"/>
    <n v="16.129000000000001"/>
    <n v="0.90800000000000003"/>
    <n v="0.81699999999999995"/>
    <s v="NaN"/>
    <n v="0.90500000000000003"/>
    <d v="2025-06-17T06:34:42"/>
    <x v="10"/>
  </r>
  <r>
    <x v="616"/>
    <x v="0"/>
    <n v="1140"/>
    <x v="2396"/>
    <x v="709"/>
    <n v="68"/>
    <n v="68"/>
    <n v="16"/>
    <n v="52"/>
    <n v="24"/>
    <n v="44"/>
    <n v="32"/>
    <n v="12"/>
    <n v="2.7E-2"/>
    <n v="0.05"/>
    <n v="2.3E-2"/>
    <n v="4.1000000000000002E-2"/>
    <n v="5.3999999999999999E-2"/>
    <n v="4.5999999999999999E-2"/>
    <n v="0.75900000000000001"/>
    <n v="0.35099999999999998"/>
    <n v="0.70099999999999996"/>
    <n v="292.68299999999999"/>
    <s v="Scale-up"/>
    <n v="24.39"/>
    <n v="0.94399999999999995"/>
    <n v="0.89300000000000002"/>
    <n v="0.92900000000000005"/>
    <n v="0.89"/>
    <d v="2025-06-16T21:01:36"/>
    <x v="0"/>
  </r>
  <r>
    <x v="802"/>
    <x v="1"/>
    <n v="99"/>
    <x v="2397"/>
    <x v="941"/>
    <s v=" "/>
    <s v=" "/>
    <n v="145"/>
    <n v="28"/>
    <n v="21"/>
    <s v="N/A"/>
    <n v="105"/>
    <n v="48"/>
    <n v="1.462"/>
    <n v="0.26900000000000002"/>
    <n v="0.20899999999999999"/>
    <n v="0.96299999999999997"/>
    <s v="1.5219999999999998"/>
    <n v="1.5660000000000001"/>
    <n v="0.63300000000000001"/>
    <n v="0.84499999999999997"/>
    <n v="0.879"/>
    <n v="268.95100000000002"/>
    <s v="Scale-up"/>
    <n v="1.038"/>
    <n v="0.96499999999999997"/>
    <n v="0.97899999999999998"/>
    <n v="0.83099999999999996"/>
    <n v="0.97899999999999998"/>
    <d v="2025-06-17T06:35:08"/>
    <x v="10"/>
  </r>
  <r>
    <x v="1219"/>
    <x v="0"/>
    <n v="1428"/>
    <x v="2398"/>
    <x v="1636"/>
    <n v="1251"/>
    <n v="1251"/>
    <n v="729"/>
    <n v="522"/>
    <n v="244"/>
    <n v="1007"/>
    <n v="749"/>
    <n v="258"/>
    <n v="0.52100000000000002"/>
    <n v="0.38800000000000001"/>
    <n v="0.188"/>
    <n v="0.54700000000000004"/>
    <n v="0.72099999999999997"/>
    <n v="0.72199999999999998"/>
    <n v="0.75900000000000001"/>
    <n v="0.57299999999999995"/>
    <n v="0.79300000000000004"/>
    <n v="471.66399999999999"/>
    <s v="Scale-up"/>
    <n v="1.8280000000000001"/>
    <n v="0.98899999999999999"/>
    <d v="1899-12-30T23:42:43"/>
    <n v="0.99099999999999999"/>
    <n v="0.99299999999999999"/>
    <d v="2025-06-17T05:18:48"/>
    <x v="6"/>
  </r>
  <r>
    <x v="920"/>
    <x v="1"/>
    <n v="99"/>
    <x v="2399"/>
    <x v="1099"/>
    <s v=" "/>
    <s v=" "/>
    <n v="4"/>
    <n v="1"/>
    <n v="1"/>
    <s v="N/A"/>
    <n v="6"/>
    <n v="-1"/>
    <n v="9.0999999999999998E-2"/>
    <s v="NaN"/>
    <s v="NaN"/>
    <n v="5.2999999999999999E-2"/>
    <n v="0"/>
    <n v="0.121"/>
    <s v="NaN"/>
    <s v="NaN"/>
    <s v="NaN"/>
    <s v="NaN"/>
    <s v="Scale-up"/>
    <n v="18.867999999999999"/>
    <n v="0.89100000000000001"/>
    <s v="NaN"/>
    <s v="NaN"/>
    <n v="0.90700000000000003"/>
    <d v="2025-06-17T06:35:29"/>
    <x v="10"/>
  </r>
  <r>
    <x v="205"/>
    <x v="0"/>
    <n v="1472"/>
    <x v="2400"/>
    <x v="221"/>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6T18:52:37"/>
    <x v="1"/>
  </r>
  <r>
    <x v="1203"/>
    <x v="1"/>
    <n v="99"/>
    <x v="2401"/>
    <x v="1615"/>
    <s v=" "/>
    <s v=" "/>
    <n v="9"/>
    <n v="21"/>
    <n v="1"/>
    <s v="N/A"/>
    <n v="82"/>
    <n v="-54"/>
    <n v="7.3999999999999996E-2"/>
    <n v="0.22500000000000001"/>
    <s v="NaN"/>
    <n v="0.67100000000000004"/>
    <n v="0.29899999999999999"/>
    <n v="0.28499999999999998"/>
    <s v="NaN"/>
    <s v="NaN"/>
    <s v="NaN"/>
    <s v="NaN"/>
    <s v="Scale-up"/>
    <n v="1.49"/>
    <n v="0.95"/>
    <n v="0.86399999999999999"/>
    <s v="NaN"/>
    <n v="0.79900000000000004"/>
    <d v="2025-06-17T06:35:48"/>
    <x v="10"/>
  </r>
  <r>
    <x v="1217"/>
    <x v="0"/>
    <n v="1392"/>
    <x v="2402"/>
    <x v="1633"/>
    <n v="681"/>
    <n v="681"/>
    <n v="636"/>
    <n v="45"/>
    <n v="24"/>
    <n v="657"/>
    <n v="507"/>
    <n v="150"/>
    <n v="0.41599999999999998"/>
    <n v="4.2000000000000003E-2"/>
    <n v="0.02"/>
    <n v="0.33200000000000002"/>
    <n v="0.438"/>
    <n v="0.439"/>
    <n v="0.75800000000000001"/>
    <n v="0.90800000000000003"/>
    <n v="0.95599999999999996"/>
    <n v="451.80700000000002"/>
    <s v="Scale-up"/>
    <n v="3.012"/>
    <n v="0.89200000000000002"/>
    <n v="0.81399999999999995"/>
    <n v="0.77300000000000002"/>
    <n v="0.90800000000000003"/>
    <d v="2025-06-17T06:33:29"/>
    <x v="10"/>
  </r>
  <r>
    <x v="1103"/>
    <x v="1"/>
    <n v="95"/>
    <x v="2403"/>
    <x v="1454"/>
    <s v=" "/>
    <s v=" "/>
    <n v="3"/>
    <n v="4"/>
    <n v="2"/>
    <s v="N/A"/>
    <n v="5"/>
    <n v="-1"/>
    <n v="0.04"/>
    <n v="4.3999999999999997E-2"/>
    <s v="NaN"/>
    <n v="4.3999999999999997E-2"/>
    <n v="8.3999999999999894E-2"/>
    <n v="4.5999999999999999E-2"/>
    <s v="NaN"/>
    <s v="NaN"/>
    <s v="NaN"/>
    <s v="NaN"/>
    <s v="Scale-up"/>
    <n v="22.727"/>
    <n v="0.98299999999999998"/>
    <n v="0.93799999999999994"/>
    <s v="NaN"/>
    <n v="0.88300000000000001"/>
    <d v="2025-06-17T06:36:07"/>
    <x v="10"/>
  </r>
  <r>
    <x v="1220"/>
    <x v="0"/>
    <n v="544"/>
    <x v="2404"/>
    <x v="1637"/>
    <n v="61"/>
    <n v="61"/>
    <n v="0"/>
    <n v="61"/>
    <n v="20"/>
    <n v="41"/>
    <n v="30"/>
    <n v="11"/>
    <n v="0"/>
    <n v="0.111"/>
    <n v="4.4999999999999998E-2"/>
    <n v="0.05"/>
    <n v="6.6000000000000003E-2"/>
    <n v="7.6999999999999999E-2"/>
    <n v="0.75800000000000001"/>
    <n v="0"/>
    <n v="0.59499999999999997"/>
    <n v="220"/>
    <s v="Scale-up"/>
    <n v="20"/>
    <n v="0"/>
    <d v="1899-12-30T23:06:43"/>
    <n v="0.78200000000000003"/>
    <n v="0.96299999999999997"/>
    <d v="2025-06-17T05:31:59"/>
    <x v="13"/>
  </r>
  <r>
    <x v="1111"/>
    <x v="1"/>
    <n v="99"/>
    <x v="2405"/>
    <x v="1488"/>
    <s v=" "/>
    <s v=" "/>
    <n v="91"/>
    <n v="104"/>
    <n v="21"/>
    <s v="N/A"/>
    <n v="101"/>
    <n v="74"/>
    <n v="0.93700000000000006"/>
    <n v="0.99099999999999999"/>
    <n v="0.30199999999999999"/>
    <n v="1.3169999999999999"/>
    <n v="1.6259999999999999"/>
    <n v="1.708"/>
    <n v="0.81"/>
    <n v="0.48599999999999999"/>
    <n v="0.84299999999999997"/>
    <n v="615.79300000000001"/>
    <s v="Scale-up"/>
    <n v="0.75900000000000001"/>
    <n v="0.98699999999999999"/>
    <n v="0.98899999999999999"/>
    <n v="0.94599999999999995"/>
    <n v="0.91700000000000004"/>
    <d v="2025-06-17T06:36:34"/>
    <x v="10"/>
  </r>
  <r>
    <x v="205"/>
    <x v="0"/>
    <n v="1472"/>
    <x v="2406"/>
    <x v="1638"/>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7T02:05:30"/>
    <x v="2"/>
  </r>
  <r>
    <x v="572"/>
    <x v="1"/>
    <n v="87"/>
    <x v="2407"/>
    <x v="659"/>
    <s v=" "/>
    <s v=" "/>
    <n v="1"/>
    <n v="1"/>
    <n v="3"/>
    <s v="N/A"/>
    <n v="1"/>
    <n v="-1"/>
    <s v="NaN"/>
    <s v="NaN"/>
    <n v="2.3E-2"/>
    <s v="NaN"/>
    <n v="0"/>
    <n v="-0.01"/>
    <s v="NaN"/>
    <s v="NaN"/>
    <s v="NaN"/>
    <s v="NaN"/>
    <s v="Plan-up"/>
    <s v="NaN"/>
    <s v="NaN"/>
    <s v="NaN"/>
    <n v="0.99399999999999999"/>
    <s v="NaN"/>
    <d v="2025-06-17T06:36:54"/>
    <x v="10"/>
  </r>
  <r>
    <x v="368"/>
    <x v="0"/>
    <n v="4548"/>
    <x v="2408"/>
    <x v="1639"/>
    <n v="3278"/>
    <n v="3278"/>
    <n v="432"/>
    <n v="2846"/>
    <n v="1679"/>
    <n v="1599"/>
    <n v="1599"/>
    <n v="0"/>
    <n v="0.129"/>
    <n v="0.84899999999999998"/>
    <n v="0.33700000000000002"/>
    <n v="0.48599999999999999"/>
    <n v="0.64100000000000001"/>
    <n v="0.58199999999999996"/>
    <n v="0.75800000000000001"/>
    <n v="0.13200000000000001"/>
    <n v="0.65500000000000003"/>
    <n v="0"/>
    <s v="Start-up"/>
    <n v="2.0579999999999998"/>
    <n v="0.98599999999999999"/>
    <n v="0.998"/>
    <n v="0.65"/>
    <n v="0.995"/>
    <d v="2025-06-17T03:46:56"/>
    <x v="2"/>
  </r>
  <r>
    <x v="717"/>
    <x v="1"/>
    <n v="99"/>
    <x v="2409"/>
    <x v="833"/>
    <s v=" "/>
    <s v=" "/>
    <n v="92"/>
    <n v="189"/>
    <n v="53"/>
    <s v="N/A"/>
    <n v="239"/>
    <n v="-12"/>
    <n v="0.94799999999999995"/>
    <n v="2.1019999999999999"/>
    <n v="0.55200000000000005"/>
    <n v="3.1440000000000001"/>
    <s v="2.4979999999999998"/>
    <n v="2.5379999999999998"/>
    <n v="1.2589999999999999"/>
    <n v="0.311"/>
    <n v="0.81899999999999995"/>
    <n v="131.04300000000001"/>
    <s v="Catch-up"/>
    <n v="0.318"/>
    <n v="0.94199999999999995"/>
    <n v="0.98899999999999999"/>
    <n v="0.97099999999999997"/>
    <n v="0.94099999999999995"/>
    <d v="2025-06-17T06:37:28"/>
    <x v="10"/>
  </r>
  <r>
    <x v="1000"/>
    <x v="0"/>
    <n v="5574"/>
    <x v="2410"/>
    <x v="1640"/>
    <n v="4407"/>
    <n v="4407"/>
    <n v="0"/>
    <n v="4407"/>
    <n v="1045"/>
    <n v="3362"/>
    <n v="2312"/>
    <n v="1050"/>
    <n v="0"/>
    <n v="0.877"/>
    <n v="0.24399999999999999"/>
    <n v="0.47899999999999998"/>
    <n v="0.63300000000000001"/>
    <n v="0.64600000000000002"/>
    <n v="0.75700000000000001"/>
    <n v="0"/>
    <n v="0.72199999999999998"/>
    <n v="2192.067"/>
    <s v="Scale-up"/>
    <n v="2.0880000000000001"/>
    <n v="0"/>
    <n v="0.96399999999999997"/>
    <n v="0.97499999999999998"/>
    <n v="0.95599999999999996"/>
    <d v="2025-06-17T04:35:30"/>
    <x v="12"/>
  </r>
  <r>
    <x v="204"/>
    <x v="1"/>
    <n v="0"/>
    <x v="2411"/>
    <x v="606"/>
    <s v=" "/>
    <s v=" "/>
    <n v="1"/>
    <n v="1"/>
    <n v="1"/>
    <s v="N/A"/>
    <n v="1"/>
    <n v="0"/>
    <s v="NaN"/>
    <s v="NaN"/>
    <s v="NaN"/>
    <s v="NaN"/>
    <n v="0"/>
    <s v="NaN"/>
    <s v="NaN"/>
    <s v="NaN"/>
    <s v="NaN"/>
    <s v="NaN"/>
    <s v="Catch-up"/>
    <s v="NaN"/>
    <s v="NaN"/>
    <s v="NaN"/>
    <s v="NaN"/>
    <s v="NaN"/>
    <d v="2025-06-17T06:37:46"/>
    <x v="10"/>
  </r>
  <r>
    <x v="910"/>
    <x v="0"/>
    <n v="1081"/>
    <x v="2412"/>
    <x v="1086"/>
    <n v="799"/>
    <n v="799"/>
    <n v="411"/>
    <n v="388"/>
    <n v="67"/>
    <n v="732"/>
    <n v="597"/>
    <n v="135"/>
    <n v="0.46899999999999997"/>
    <n v="0.34"/>
    <n v="5.5E-2"/>
    <n v="0.56999999999999995"/>
    <n v="0.754"/>
    <n v="0.68799999999999994"/>
    <n v="0.75600000000000001"/>
    <n v="0.57999999999999996"/>
    <n v="0.93200000000000005"/>
    <n v="236.84200000000001"/>
    <s v="Scale-up"/>
    <n v="1.754"/>
    <n v="0.92800000000000005"/>
    <n v="0.97199999999999998"/>
    <n v="0.95799999999999996"/>
    <n v="0.93400000000000005"/>
    <d v="2025-06-16T22:43:01"/>
    <x v="3"/>
  </r>
  <r>
    <x v="663"/>
    <x v="1"/>
    <n v="97"/>
    <x v="2413"/>
    <x v="770"/>
    <s v=" "/>
    <s v=" "/>
    <n v="24"/>
    <n v="2"/>
    <n v="2"/>
    <s v="N/A"/>
    <n v="24"/>
    <n v="1"/>
    <n v="0.27100000000000002"/>
    <n v="3.4000000000000002E-2"/>
    <n v="1.6E-2"/>
    <n v="0.245"/>
    <s v="0.28900000000000003"/>
    <n v="0.28999999999999998"/>
    <n v="0.84799999999999998"/>
    <n v="0.88900000000000001"/>
    <n v="0.94799999999999995"/>
    <n v="36.734999999999999"/>
    <s v="Scale-up"/>
    <n v="4.0819999999999999"/>
    <n v="0.96899999999999997"/>
    <n v="1"/>
    <n v="1"/>
    <n v="0.89800000000000002"/>
    <d v="2025-06-17T06:38:09"/>
    <x v="10"/>
  </r>
  <r>
    <x v="123"/>
    <x v="0"/>
    <n v="2695"/>
    <x v="2414"/>
    <x v="130"/>
    <n v="2232"/>
    <n v="2232"/>
    <n v="324"/>
    <n v="1908"/>
    <n v="571"/>
    <n v="1661"/>
    <n v="1193"/>
    <n v="468"/>
    <n v="0.16200000000000001"/>
    <n v="0.92100000000000004"/>
    <n v="0.27900000000000003"/>
    <n v="0.60699999999999998"/>
    <n v="0.80400000000000005"/>
    <n v="0.78500000000000003"/>
    <n v="0.755"/>
    <n v="0.15"/>
    <n v="0.74199999999999999"/>
    <n v="771.005"/>
    <s v="Scale-up"/>
    <n v="1.647"/>
    <n v="0.96599999999999997"/>
    <n v="0.97799999999999998"/>
    <n v="0.97199999999999998"/>
    <n v="0.97399999999999998"/>
    <d v="2025-06-16T18:34:54"/>
    <x v="1"/>
  </r>
  <r>
    <x v="983"/>
    <x v="1"/>
    <n v="97"/>
    <x v="2415"/>
    <x v="1194"/>
    <s v=" "/>
    <s v=" "/>
    <n v="47"/>
    <n v="12"/>
    <n v="2"/>
    <s v="N/A"/>
    <n v="64"/>
    <n v="-8"/>
    <n v="0.45100000000000001"/>
    <n v="0.13200000000000001"/>
    <n v="1.4E-2"/>
    <n v="0.60499999999999998"/>
    <n v="0.56899999999999995"/>
    <n v="0.56999999999999995"/>
    <n v="1.0629999999999999"/>
    <n v="0.77400000000000002"/>
    <n v="0.97599999999999998"/>
    <n v="393.38799999999998"/>
    <s v="Catch-up"/>
    <n v="1.653"/>
    <n v="0.97399999999999998"/>
    <n v="0.97399999999999998"/>
    <n v="1"/>
    <n v="0.93400000000000005"/>
    <d v="2025-06-17T06:38:36"/>
    <x v="10"/>
  </r>
  <r>
    <x v="498"/>
    <x v="0"/>
    <n v="2183"/>
    <x v="2416"/>
    <x v="568"/>
    <n v="376"/>
    <n v="376"/>
    <n v="86"/>
    <n v="290"/>
    <n v="66"/>
    <n v="310"/>
    <n v="203"/>
    <n v="107"/>
    <n v="5.7000000000000002E-2"/>
    <n v="0.22700000000000001"/>
    <n v="5.5E-2"/>
    <n v="0.17299999999999999"/>
    <n v="0.22900000000000001"/>
    <n v="0.22800000000000001"/>
    <n v="0.755"/>
    <n v="0.20100000000000001"/>
    <n v="0.80600000000000005"/>
    <n v="618.49699999999996"/>
    <s v="Scale-up"/>
    <n v="5.78"/>
    <n v="0.93700000000000006"/>
    <n v="0.98599999999999999"/>
    <n v="0.98499999999999999"/>
    <n v="0.97499999999999998"/>
    <d v="2025-06-16T20:31:38"/>
    <x v="0"/>
  </r>
  <r>
    <x v="789"/>
    <x v="1"/>
    <n v="0"/>
    <x v="2417"/>
    <x v="1641"/>
    <s v=" "/>
    <s v=" "/>
    <n v="1"/>
    <n v="1"/>
    <n v="1"/>
    <s v="N/A"/>
    <n v="1"/>
    <n v="0"/>
    <s v="NaN"/>
    <s v="NaN"/>
    <s v="NaN"/>
    <s v="NaN"/>
    <n v="0"/>
    <s v="NaN"/>
    <s v="NaN"/>
    <s v="NaN"/>
    <s v="NaN"/>
    <s v="NaN"/>
    <s v="Scale-up"/>
    <s v="NaN"/>
    <s v="NaN"/>
    <s v="NaN"/>
    <s v="NaN"/>
    <s v="NaN"/>
    <d v="2025-06-17T06:39:00"/>
    <x v="10"/>
  </r>
  <r>
    <x v="937"/>
    <x v="1"/>
    <n v="85"/>
    <x v="2418"/>
    <x v="1376"/>
    <s v=" "/>
    <s v=" "/>
    <n v="2"/>
    <n v="1"/>
    <n v="1"/>
    <s v="N/A"/>
    <n v="7"/>
    <n v="-5"/>
    <n v="1.6E-2"/>
    <s v="NaN"/>
    <s v="NaN"/>
    <n v="6.6000000000000003E-2"/>
    <n v="0"/>
    <n v="4.0000000000000001E-3"/>
    <s v="NaN"/>
    <s v="NaN"/>
    <s v="NaN"/>
    <s v="NaN"/>
    <s v="Scale-up"/>
    <n v="15.151999999999999"/>
    <n v="1"/>
    <s v="NaN"/>
    <s v="NaN"/>
    <n v="0.79200000000000004"/>
    <d v="2025-06-17T06:39:24"/>
    <x v="10"/>
  </r>
  <r>
    <x v="99"/>
    <x v="1"/>
    <n v="99"/>
    <x v="2419"/>
    <x v="1136"/>
    <s v=" "/>
    <s v=" "/>
    <n v="73"/>
    <n v="63"/>
    <n v="28"/>
    <s v="N/A"/>
    <n v="100"/>
    <n v="9"/>
    <n v="0.78300000000000003"/>
    <n v="0.61199999999999999"/>
    <n v="0.26200000000000001"/>
    <n v="1.1379999999999999"/>
    <n v="1.133"/>
    <n v="1.157"/>
    <n v="1.004"/>
    <n v="0.56100000000000005"/>
    <n v="0.81200000000000006"/>
    <n v="779.43799999999999"/>
    <s v="Catch-up"/>
    <n v="0.879"/>
    <n v="0.95499999999999996"/>
    <n v="0.96699999999999997"/>
    <n v="0.876"/>
    <n v="0.97899999999999998"/>
    <d v="2025-06-17T06:39:58"/>
    <x v="10"/>
  </r>
  <r>
    <x v="30"/>
    <x v="0"/>
    <n v="2087"/>
    <x v="2420"/>
    <x v="1642"/>
    <n v="711"/>
    <n v="711"/>
    <n v="131"/>
    <n v="580"/>
    <n v="79"/>
    <n v="632"/>
    <n v="437"/>
    <n v="195"/>
    <n v="0.11700000000000001"/>
    <n v="0.48499999999999999"/>
    <n v="7.9000000000000001E-2"/>
    <n v="0.39500000000000002"/>
    <n v="0.52300000000000002"/>
    <n v="0.52300000000000002"/>
    <n v="0.755"/>
    <n v="0.19400000000000001"/>
    <n v="0.86899999999999999"/>
    <n v="493.67099999999999"/>
    <s v="Scale-up"/>
    <n v="2.532"/>
    <n v="0.92900000000000005"/>
    <n v="0.95699999999999996"/>
    <n v="0.93300000000000005"/>
    <n v="0.96799999999999997"/>
    <d v="2025-06-17T01:21:15"/>
    <x v="2"/>
  </r>
  <r>
    <x v="615"/>
    <x v="1"/>
    <n v="0"/>
    <x v="2421"/>
    <x v="708"/>
    <s v=" "/>
    <s v=" "/>
    <n v="1"/>
    <n v="1"/>
    <n v="1"/>
    <s v="N/A"/>
    <n v="1"/>
    <n v="0"/>
    <s v="NaN"/>
    <s v="NaN"/>
    <s v="NaN"/>
    <s v="NaN"/>
    <n v="0"/>
    <s v="NaN"/>
    <s v="NaN"/>
    <s v="NaN"/>
    <s v="NaN"/>
    <s v="NaN"/>
    <s v="Catch-up"/>
    <s v="NaN"/>
    <s v="NaN"/>
    <s v="NaN"/>
    <s v="NaN"/>
    <s v="NaN"/>
    <d v="2025-06-17T06:40:20"/>
    <x v="10"/>
  </r>
  <r>
    <x v="1221"/>
    <x v="0"/>
    <n v="1792"/>
    <x v="2422"/>
    <x v="1643"/>
    <n v="1046"/>
    <n v="1046"/>
    <n v="142"/>
    <n v="904"/>
    <n v="114"/>
    <n v="932"/>
    <n v="712"/>
    <n v="220"/>
    <n v="0.08"/>
    <n v="0.58499999999999996"/>
    <n v="8.5000000000000006E-2"/>
    <n v="0.438"/>
    <n v="0.57999999999999996"/>
    <n v="0.58299999999999996"/>
    <n v="0.755"/>
    <n v="0.12"/>
    <n v="0.872"/>
    <n v="502.28300000000002"/>
    <s v="Scale-up"/>
    <n v="2.2829999999999999"/>
    <n v="0.99399999999999999"/>
    <n v="0.98299999999999998"/>
    <n v="0.95"/>
    <n v="0.99199999999999999"/>
    <d v="2025-06-17T01:57:35"/>
    <x v="2"/>
  </r>
  <r>
    <x v="1222"/>
    <x v="1"/>
    <n v="0"/>
    <x v="2423"/>
    <x v="1644"/>
    <s v=" "/>
    <s v=" "/>
    <n v="1"/>
    <n v="1"/>
    <n v="1"/>
    <s v="N/A"/>
    <n v="1"/>
    <n v="0"/>
    <s v="NaN"/>
    <s v="NaN"/>
    <s v="NaN"/>
    <s v="NaN"/>
    <n v="0"/>
    <s v="NaN"/>
    <s v="NaN"/>
    <s v="NaN"/>
    <s v="NaN"/>
    <s v="NaN"/>
    <s v="Scale-up"/>
    <s v="NaN"/>
    <s v="NaN"/>
    <s v="NaN"/>
    <s v="NaN"/>
    <s v="NaN"/>
    <d v="2025-06-17T06:40:41"/>
    <x v="10"/>
  </r>
  <r>
    <x v="314"/>
    <x v="0"/>
    <n v="1558"/>
    <x v="2424"/>
    <x v="352"/>
    <n v="108"/>
    <n v="108"/>
    <n v="29"/>
    <n v="79"/>
    <n v="7"/>
    <n v="101"/>
    <n v="68"/>
    <n v="33"/>
    <n v="1.7000000000000001E-2"/>
    <n v="4.3999999999999997E-2"/>
    <n v="4.0000000000000001E-3"/>
    <n v="4.2999999999999997E-2"/>
    <n v="5.7000000000000002E-2"/>
    <n v="5.6000000000000001E-2"/>
    <n v="0.754"/>
    <n v="0.27900000000000003"/>
    <n v="0.93400000000000005"/>
    <n v="767.44200000000001"/>
    <s v="Scale-up"/>
    <n v="23.256"/>
    <n v="0.77400000000000002"/>
    <n v="0.83199999999999996"/>
    <n v="0.79700000000000004"/>
    <n v="0.70399999999999996"/>
    <d v="2025-06-16T19:20:39"/>
    <x v="1"/>
  </r>
  <r>
    <x v="476"/>
    <x v="1"/>
    <n v="8"/>
    <x v="2425"/>
    <x v="590"/>
    <s v=" "/>
    <s v=" "/>
    <n v="1"/>
    <n v="2"/>
    <n v="1"/>
    <s v="N/A"/>
    <n v="1"/>
    <n v="1"/>
    <s v="NaN"/>
    <n v="0.111"/>
    <s v="NaN"/>
    <s v="NaN"/>
    <n v="0"/>
    <n v="0.111"/>
    <s v="NaN"/>
    <s v="NaN"/>
    <s v="NaN"/>
    <s v="NaN"/>
    <s v="Catch-up"/>
    <s v="NaN"/>
    <s v="NaN"/>
    <n v="1"/>
    <s v="NaN"/>
    <s v="NaN"/>
    <d v="2025-06-17T06:41:04"/>
    <x v="10"/>
  </r>
  <r>
    <x v="640"/>
    <x v="0"/>
    <n v="594"/>
    <x v="2426"/>
    <x v="739"/>
    <n v="109"/>
    <n v="109"/>
    <n v="41"/>
    <n v="68"/>
    <n v="5"/>
    <n v="104"/>
    <n v="69"/>
    <n v="35"/>
    <n v="0.13400000000000001"/>
    <n v="0.21099999999999999"/>
    <n v="3.5999999999999997E-2"/>
    <n v="0.23300000000000001"/>
    <n v="0.309"/>
    <n v="0.32400000000000001"/>
    <n v="0.754"/>
    <n v="0.38800000000000001"/>
    <n v="0.89600000000000002"/>
    <n v="150.215"/>
    <s v="Scale-up"/>
    <n v="4.2919999999999998"/>
    <n v="0.97699999999999998"/>
    <n v="0.74099999999999999"/>
    <n v="0.96699999999999997"/>
    <n v="0.81599999999999995"/>
    <d v="2025-06-16T21:06:59"/>
    <x v="0"/>
  </r>
  <r>
    <x v="785"/>
    <x v="1"/>
    <n v="99"/>
    <x v="2427"/>
    <x v="919"/>
    <s v=" "/>
    <s v=" "/>
    <n v="25"/>
    <n v="1"/>
    <n v="4"/>
    <s v="N/A"/>
    <n v="19"/>
    <n v="3"/>
    <n v="0.17199999999999999"/>
    <s v="NaN"/>
    <s v="NaN"/>
    <n v="0.17899999999999999"/>
    <n v="0"/>
    <n v="0.17799999999999999"/>
    <s v="NaN"/>
    <s v="NaN"/>
    <s v="NaN"/>
    <s v="NaN"/>
    <s v="Scale-up"/>
    <n v="5.5869999999999997"/>
    <n v="0.79200000000000004"/>
    <s v="NaN"/>
    <s v="NaN"/>
    <n v="0.97899999999999998"/>
    <d v="2025-06-17T06:41:25"/>
    <x v="10"/>
  </r>
  <r>
    <x v="1114"/>
    <x v="1"/>
    <n v="99"/>
    <x v="2428"/>
    <x v="1494"/>
    <s v=" "/>
    <s v=" "/>
    <n v="240"/>
    <n v="188"/>
    <n v="95"/>
    <s v="N/A"/>
    <n v="288"/>
    <n v="46"/>
    <n v="2.573"/>
    <n v="2.0169999999999999"/>
    <n v="1.1140000000000001"/>
    <n v="3.109"/>
    <n v="3.476"/>
    <n v="3.4910000000000001"/>
    <n v="0.89400000000000002"/>
    <n v="0.56100000000000005"/>
    <n v="0.75700000000000001"/>
    <n v="231.90700000000001"/>
    <s v="Scale-up"/>
    <n v="0.32200000000000001"/>
    <n v="0.99299999999999999"/>
    <n v="0.995"/>
    <n v="0.97"/>
    <n v="0.99099999999999999"/>
    <d v="2025-06-17T06:41:52"/>
    <x v="10"/>
  </r>
  <r>
    <x v="990"/>
    <x v="1"/>
    <n v="99"/>
    <x v="2429"/>
    <x v="1206"/>
    <s v=" "/>
    <s v=" "/>
    <n v="26"/>
    <n v="5"/>
    <n v="4"/>
    <s v="N/A"/>
    <n v="35"/>
    <n v="-7"/>
    <n v="0.17799999999999999"/>
    <n v="8.6999999999999994E-2"/>
    <s v="NaN"/>
    <n v="0.33700000000000002"/>
    <n v="0.26500000000000001"/>
    <n v="0.16900000000000001"/>
    <s v="NaN"/>
    <s v="NaN"/>
    <s v="NaN"/>
    <s v="NaN"/>
    <s v="Scale-up"/>
    <n v="2.9670000000000001"/>
    <n v="0.75800000000000001"/>
    <n v="0.92"/>
    <s v="NaN"/>
    <n v="0.87"/>
    <d v="2025-06-17T06:42:10"/>
    <x v="10"/>
  </r>
  <r>
    <x v="1054"/>
    <x v="1"/>
    <n v="0"/>
    <x v="2430"/>
    <x v="1321"/>
    <s v=" "/>
    <s v=" "/>
    <n v="1"/>
    <n v="1"/>
    <n v="1"/>
    <s v="N/A"/>
    <n v="1"/>
    <n v="0"/>
    <s v="NaN"/>
    <s v="NaN"/>
    <s v="NaN"/>
    <s v="NaN"/>
    <n v="0"/>
    <s v="NaN"/>
    <s v="NaN"/>
    <s v="NaN"/>
    <s v="NaN"/>
    <s v="NaN"/>
    <s v="Scale-up"/>
    <s v="NaN"/>
    <s v="NaN"/>
    <s v="NaN"/>
    <s v="NaN"/>
    <s v="NaN"/>
    <d v="2025-06-17T06:42:28"/>
    <x v="10"/>
  </r>
  <r>
    <x v="369"/>
    <x v="1"/>
    <n v="99"/>
    <x v="2431"/>
    <x v="417"/>
    <s v=" "/>
    <s v=" "/>
    <n v="55"/>
    <n v="10"/>
    <n v="1"/>
    <s v="N/A"/>
    <n v="67"/>
    <n v="-1"/>
    <n v="0.61599999999999999"/>
    <n v="0.09"/>
    <n v="0"/>
    <n v="0.80300000000000005"/>
    <n v="0.70599999999999996"/>
    <n v="0.70599999999999996"/>
    <n v="1.137"/>
    <n v="0.873"/>
    <n v="1"/>
    <n v="83.436999999999998"/>
    <s v="Catch-up"/>
    <n v="1.2450000000000001"/>
    <n v="0.95299999999999996"/>
    <n v="0.93400000000000005"/>
    <n v="0"/>
    <n v="0.96599999999999997"/>
    <d v="2025-06-17T06:42:52"/>
    <x v="10"/>
  </r>
  <r>
    <x v="1138"/>
    <x v="0"/>
    <n v="1910"/>
    <x v="2432"/>
    <x v="1530"/>
    <n v="4136"/>
    <n v="4136"/>
    <n v="2506"/>
    <n v="1630"/>
    <n v="1082"/>
    <n v="3054"/>
    <n v="2084"/>
    <n v="970"/>
    <n v="1.645"/>
    <n v="1.05"/>
    <n v="0.872"/>
    <n v="1.3720000000000001"/>
    <n v="1.823"/>
    <n v="1.97"/>
    <n v="0.753"/>
    <n v="0.61"/>
    <n v="0.67600000000000005"/>
    <n v="706.99699999999996"/>
    <s v="Scale-up"/>
    <n v="0.72899999999999998"/>
    <n v="0.98599999999999999"/>
    <n v="0.98399999999999999"/>
    <n v="0.873"/>
    <n v="0.97699999999999998"/>
    <d v="2025-06-17T05:46:20"/>
    <x v="10"/>
  </r>
  <r>
    <x v="1078"/>
    <x v="1"/>
    <n v="99"/>
    <x v="2433"/>
    <x v="1401"/>
    <s v=" "/>
    <s v=" "/>
    <n v="138"/>
    <n v="106"/>
    <n v="43"/>
    <s v="N/A"/>
    <n v="199"/>
    <n v="1"/>
    <n v="1.4590000000000001"/>
    <n v="1.1339999999999999"/>
    <n v="0.504"/>
    <n v="1.9770000000000001"/>
    <n v="2.089"/>
    <n v="2.093"/>
    <n v="0.94599999999999995"/>
    <n v="0.56299999999999994"/>
    <n v="0.80600000000000005"/>
    <n v="173.495"/>
    <s v="Scale-up"/>
    <n v="0.50600000000000001"/>
    <n v="0.96"/>
    <n v="0.96299999999999997"/>
    <n v="0.91700000000000004"/>
    <n v="0.99399999999999999"/>
    <d v="2025-06-17T06:43:17"/>
    <x v="10"/>
  </r>
  <r>
    <x v="1223"/>
    <x v="0"/>
    <n v="2647"/>
    <x v="2434"/>
    <x v="1645"/>
    <n v="1317"/>
    <n v="1317"/>
    <n v="622"/>
    <n v="695"/>
    <n v="515"/>
    <n v="802"/>
    <n v="802"/>
    <n v="0"/>
    <n v="0.34699999999999998"/>
    <n v="0.312"/>
    <n v="0.17399999999999999"/>
    <n v="0.36499999999999999"/>
    <n v="0.48499999999999999"/>
    <n v="0.314"/>
    <n v="0.753"/>
    <n v="0.52700000000000002"/>
    <n v="0.73599999999999999"/>
    <n v="0"/>
    <s v="Start-up"/>
    <n v="2.74"/>
    <n v="0.74399999999999999"/>
    <d v="1899-12-30T20:18:14"/>
    <n v="0.94299999999999995"/>
    <n v="0.79900000000000004"/>
    <d v="2025-06-17T04:47:47"/>
    <x v="11"/>
  </r>
  <r>
    <x v="1175"/>
    <x v="1"/>
    <n v="98"/>
    <x v="2435"/>
    <x v="1573"/>
    <s v=" "/>
    <s v=" "/>
    <n v="11"/>
    <n v="25"/>
    <n v="1"/>
    <s v="N/A"/>
    <n v="23"/>
    <n v="14"/>
    <n v="0.107"/>
    <n v="0.3"/>
    <n v="0"/>
    <n v="0.246"/>
    <n v="0.40699999999999997"/>
    <n v="0.38900000000000001"/>
    <n v="0.60399999999999998"/>
    <n v="0.26300000000000001"/>
    <n v="1"/>
    <n v="138.21100000000001"/>
    <s v="Scale-up"/>
    <n v="4.0650000000000004"/>
    <n v="0.71499999999999997"/>
    <n v="0.89800000000000002"/>
    <n v="0"/>
    <n v="0.97299999999999998"/>
    <d v="2025-06-17T06:43:40"/>
    <x v="10"/>
  </r>
  <r>
    <x v="551"/>
    <x v="0"/>
    <n v="2178"/>
    <x v="2436"/>
    <x v="636"/>
    <n v="282"/>
    <n v="282"/>
    <n v="30"/>
    <n v="252"/>
    <n v="23"/>
    <n v="259"/>
    <n v="194"/>
    <n v="65"/>
    <n v="1.2999999999999999E-2"/>
    <n v="0.14499999999999999"/>
    <n v="1.2999999999999999E-2"/>
    <n v="0.109"/>
    <n v="0.14499999999999999"/>
    <n v="0.14199999999999999"/>
    <n v="0.752"/>
    <n v="8.2000000000000003E-2"/>
    <n v="0.91800000000000004"/>
    <n v="596.33000000000004"/>
    <s v="Scale-up"/>
    <n v="9.1739999999999995"/>
    <n v="0.9"/>
    <n v="0.94299999999999995"/>
    <n v="0.84499999999999997"/>
    <n v="0.93"/>
    <d v="2025-06-16T20:45:55"/>
    <x v="0"/>
  </r>
  <r>
    <x v="218"/>
    <x v="1"/>
    <n v="98"/>
    <x v="2437"/>
    <x v="238"/>
    <s v=" "/>
    <s v=" "/>
    <n v="63"/>
    <n v="19"/>
    <n v="68"/>
    <s v="N/A"/>
    <n v="98"/>
    <n v="-85"/>
    <n v="0.77700000000000002"/>
    <n v="0.17899999999999999"/>
    <n v="1.5349999999999999"/>
    <n v="1.19"/>
    <n v="-0.57899999999999996"/>
    <n v="-6.4000000000000001E-2"/>
    <n v="-2.0550000000000002"/>
    <n v="0.81299999999999994"/>
    <n v="-0.60599999999999998"/>
    <n v="20.167999999999999"/>
    <s v="Start-up"/>
    <n v="0.84"/>
    <n v="0.89200000000000002"/>
    <n v="0.878"/>
    <n v="0.81499999999999995"/>
    <n v="0.69599999999999995"/>
    <d v="2025-06-17T06:44:04"/>
    <x v="10"/>
  </r>
  <r>
    <x v="1224"/>
    <x v="1"/>
    <n v="99"/>
    <x v="2438"/>
    <x v="1646"/>
    <s v=" "/>
    <s v=" "/>
    <n v="124"/>
    <n v="75"/>
    <n v="1"/>
    <s v="N/A"/>
    <n v="163"/>
    <n v="37"/>
    <n v="1.452"/>
    <n v="0.80900000000000005"/>
    <n v="0"/>
    <n v="1.819"/>
    <n v="2.2610000000000001"/>
    <n v="2.2599999999999998"/>
    <n v="0.80500000000000005"/>
    <n v="0.64200000000000002"/>
    <n v="1"/>
    <n v="471.68799999999999"/>
    <s v="Scale-up"/>
    <n v="0.55000000000000004"/>
    <n v="0.98399999999999999"/>
    <n v="0.98099999999999998"/>
    <n v="0"/>
    <n v="0.98699999999999999"/>
    <d v="2025-06-17T06:44:28"/>
    <x v="10"/>
  </r>
  <r>
    <x v="1225"/>
    <x v="1"/>
    <n v="92"/>
    <x v="2439"/>
    <x v="1647"/>
    <s v=" "/>
    <s v=" "/>
    <n v="45"/>
    <n v="1"/>
    <n v="1"/>
    <s v="N/A"/>
    <n v="35"/>
    <n v="11"/>
    <n v="0.54100000000000004"/>
    <s v="NaN"/>
    <n v="0"/>
    <n v="0.34699999999999998"/>
    <n v="0.54100000000000004"/>
    <n v="0.54100000000000004"/>
    <s v="NaN"/>
    <s v="NaN"/>
    <s v="NaN"/>
    <s v="NaN"/>
    <s v="Scale-up"/>
    <n v="2.8820000000000001"/>
    <n v="0.97"/>
    <s v="NaN"/>
    <n v="0"/>
    <n v="0.91200000000000003"/>
    <d v="2025-06-17T06:44:46"/>
    <x v="10"/>
  </r>
  <r>
    <x v="921"/>
    <x v="0"/>
    <n v="4513"/>
    <x v="2440"/>
    <x v="1648"/>
    <n v="2119"/>
    <n v="2119"/>
    <n v="1393"/>
    <n v="726"/>
    <n v="219"/>
    <n v="1900"/>
    <n v="1445"/>
    <n v="455"/>
    <n v="0.54700000000000004"/>
    <n v="0.247"/>
    <n v="7.9000000000000001E-2"/>
    <n v="0.53800000000000003"/>
    <n v="0.71499999999999997"/>
    <n v="0.69599999999999995"/>
    <n v="0.752"/>
    <n v="0.68899999999999995"/>
    <n v="0.90100000000000002"/>
    <n v="845.72500000000002"/>
    <s v="Scale-up"/>
    <n v="1.859"/>
    <n v="0.9"/>
    <n v="0.90500000000000003"/>
    <n v="0.96399999999999997"/>
    <n v="0.92"/>
    <d v="2025-06-17T06:50:28"/>
    <x v="10"/>
  </r>
  <r>
    <x v="1199"/>
    <x v="1"/>
    <n v="83"/>
    <x v="2441"/>
    <x v="1608"/>
    <s v=" "/>
    <s v=" "/>
    <n v="29"/>
    <n v="1"/>
    <n v="1"/>
    <s v="N/A"/>
    <n v="12"/>
    <n v="16"/>
    <n v="0.31"/>
    <n v="0"/>
    <n v="0"/>
    <n v="0.16400000000000001"/>
    <n v="0.31"/>
    <n v="0.31"/>
    <n v="0.52900000000000003"/>
    <n v="1"/>
    <n v="1"/>
    <n v="1079.268"/>
    <s v="Scale-up"/>
    <n v="6.0979999999999999"/>
    <n v="0.98199999999999998"/>
    <n v="0"/>
    <n v="0"/>
    <n v="0.94599999999999995"/>
    <d v="2025-06-17T06:45:08"/>
    <x v="10"/>
  </r>
  <r>
    <x v="1226"/>
    <x v="0"/>
    <n v="1320"/>
    <x v="2442"/>
    <x v="1649"/>
    <n v="983"/>
    <n v="983"/>
    <n v="564"/>
    <n v="419"/>
    <n v="242"/>
    <n v="741"/>
    <n v="538"/>
    <n v="203"/>
    <n v="0.42699999999999999"/>
    <n v="0.51900000000000002"/>
    <n v="0.22700000000000001"/>
    <n v="0.54100000000000004"/>
    <n v="0.71899999999999997"/>
    <n v="0.60699999999999998"/>
    <n v="0.752"/>
    <n v="0.45100000000000001"/>
    <n v="0.76"/>
    <n v="375.23099999999999"/>
    <s v="Scale-up"/>
    <n v="1.8480000000000001"/>
    <n v="0.97399999999999998"/>
    <d v="1899-12-30T23:21:07"/>
    <n v="0.97899999999999998"/>
    <n v="0.95899999999999996"/>
    <d v="2025-06-17T05:20:35"/>
    <x v="6"/>
  </r>
  <r>
    <x v="1227"/>
    <x v="1"/>
    <n v="0"/>
    <x v="2443"/>
    <x v="1650"/>
    <s v=" "/>
    <s v=" "/>
    <n v="1"/>
    <n v="1"/>
    <n v="1"/>
    <s v="N/A"/>
    <n v="1"/>
    <n v="0"/>
    <s v="NaN"/>
    <s v="NaN"/>
    <n v="0"/>
    <s v="NaN"/>
    <n v="0"/>
    <s v="NaN"/>
    <s v="NaN"/>
    <s v="NaN"/>
    <s v="NaN"/>
    <s v="NaN"/>
    <s v="Scale-up"/>
    <s v="NaN"/>
    <s v="NaN"/>
    <s v="NaN"/>
    <n v="0"/>
    <s v="NaN"/>
    <d v="2025-06-17T06:45:25"/>
    <x v="10"/>
  </r>
  <r>
    <x v="1228"/>
    <x v="0"/>
    <n v="1087"/>
    <x v="2444"/>
    <x v="1651"/>
    <n v="2136"/>
    <n v="2136"/>
    <n v="486"/>
    <n v="1650"/>
    <n v="139"/>
    <n v="1997"/>
    <n v="1454"/>
    <n v="543"/>
    <n v="0.42699999999999999"/>
    <n v="1.5549999999999999"/>
    <n v="0.13900000000000001"/>
    <n v="1.3859999999999999"/>
    <n v="1.843"/>
    <n v="1.841"/>
    <n v="0.752"/>
    <n v="0.215"/>
    <n v="0.93"/>
    <n v="391.77499999999998"/>
    <s v="Scale-up"/>
    <n v="0.72199999999999998"/>
    <n v="0.92200000000000004"/>
    <n v="0.97799999999999998"/>
    <n v="0.96599999999999997"/>
    <n v="0.98099999999999998"/>
    <d v="2025-06-17T03:04:08"/>
    <x v="2"/>
  </r>
  <r>
    <x v="727"/>
    <x v="1"/>
    <n v="76"/>
    <x v="2445"/>
    <x v="844"/>
    <s v=" "/>
    <s v=" "/>
    <n v="9"/>
    <n v="1"/>
    <n v="1"/>
    <s v="N/A"/>
    <n v="8"/>
    <n v="1"/>
    <n v="0.10199999999999999"/>
    <s v="NaN"/>
    <s v="NaN"/>
    <n v="0.48499999999999999"/>
    <n v="0"/>
    <n v="0.12"/>
    <s v="NaN"/>
    <s v="NaN"/>
    <s v="NaN"/>
    <s v="NaN"/>
    <s v="Scale-up"/>
    <n v="2.0619999999999998"/>
    <n v="0.70699999999999996"/>
    <s v="NaN"/>
    <s v="NaN"/>
    <n v="0.73399999999999999"/>
    <d v="2025-06-17T06:45:44"/>
    <x v="10"/>
  </r>
  <r>
    <x v="1194"/>
    <x v="0"/>
    <n v="434"/>
    <x v="2446"/>
    <x v="1596"/>
    <n v="661"/>
    <n v="661"/>
    <n v="403"/>
    <n v="258"/>
    <n v="81"/>
    <n v="580"/>
    <n v="370"/>
    <n v="210"/>
    <n v="1.145"/>
    <n v="0.77800000000000002"/>
    <n v="0.26"/>
    <n v="1.2490000000000001"/>
    <n v="1.663"/>
    <n v="1.6539999999999999"/>
    <n v="0.751"/>
    <n v="0.59499999999999997"/>
    <n v="0.86499999999999999"/>
    <n v="168.13499999999999"/>
    <s v="Scale-up"/>
    <n v="0.80100000000000005"/>
    <n v="0.99"/>
    <n v="0.99199999999999999"/>
    <n v="0.93799999999999994"/>
    <n v="0.99199999999999999"/>
    <d v="2025-06-17T06:12:29"/>
    <x v="10"/>
  </r>
  <r>
    <x v="1229"/>
    <x v="1"/>
    <n v="99"/>
    <x v="2447"/>
    <x v="1652"/>
    <s v=" "/>
    <s v=" "/>
    <n v="48"/>
    <n v="1"/>
    <n v="58"/>
    <s v="N/A"/>
    <n v="1"/>
    <n v="-9"/>
    <n v="0.52100000000000002"/>
    <s v="NaN"/>
    <n v="0.65700000000000003"/>
    <s v="NaN"/>
    <n v="-0.13600000000000001"/>
    <n v="-0.122"/>
    <s v="NaN"/>
    <s v="NaN"/>
    <s v="NaN"/>
    <s v="NaN"/>
    <s v="Indeterminate"/>
    <s v="NaN"/>
    <n v="0.96199999999999997"/>
    <s v="NaN"/>
    <n v="0.98799999999999999"/>
    <s v="NaN"/>
    <d v="2025-06-17T06:46:03"/>
    <x v="10"/>
  </r>
  <r>
    <x v="1230"/>
    <x v="0"/>
    <n v="2018"/>
    <x v="2448"/>
    <x v="1653"/>
    <n v="3703"/>
    <n v="3703"/>
    <n v="384"/>
    <n v="3319"/>
    <n v="241"/>
    <n v="3462"/>
    <n v="2629"/>
    <n v="833"/>
    <n v="0.20699999999999999"/>
    <n v="1.9059999999999999"/>
    <n v="0.124"/>
    <n v="1.494"/>
    <n v="1.9890000000000001"/>
    <n v="1.984"/>
    <n v="0.751"/>
    <n v="9.8000000000000004E-2"/>
    <n v="0.94099999999999995"/>
    <n v="557.56399999999996"/>
    <s v="Scale-up"/>
    <n v="0.66900000000000004"/>
    <n v="0.95099999999999996"/>
    <n v="0.93"/>
    <n v="0.83"/>
    <n v="0.93300000000000005"/>
    <d v="2025-06-17T03:56:24"/>
    <x v="2"/>
  </r>
  <r>
    <x v="1093"/>
    <x v="1"/>
    <n v="98"/>
    <x v="2449"/>
    <x v="1433"/>
    <s v=" "/>
    <s v=" "/>
    <n v="20"/>
    <n v="7"/>
    <n v="5"/>
    <s v="N/A"/>
    <n v="22"/>
    <n v="1"/>
    <n v="0.19700000000000001"/>
    <n v="6.7000000000000004E-2"/>
    <n v="7.5999999999999998E-2"/>
    <n v="0.2"/>
    <n v="0.188"/>
    <n v="0.19600000000000001"/>
    <n v="1.0640000000000001"/>
    <n v="0.746"/>
    <n v="0.71199999999999997"/>
    <n v="1800"/>
    <s v="Catch-up"/>
    <n v="5"/>
    <n v="0.92500000000000004"/>
    <n v="0.89100000000000001"/>
    <n v="0.67500000000000004"/>
    <n v="0.94399999999999995"/>
    <d v="2025-06-17T06:46:28"/>
    <x v="10"/>
  </r>
  <r>
    <x v="179"/>
    <x v="0"/>
    <n v="2124"/>
    <x v="2450"/>
    <x v="192"/>
    <n v="157"/>
    <n v="157"/>
    <n v="28"/>
    <n v="129"/>
    <n v="8"/>
    <n v="149"/>
    <n v="96"/>
    <n v="53"/>
    <n v="1.2E-2"/>
    <n v="5.2999999999999999E-2"/>
    <n v="5.0000000000000001E-3"/>
    <n v="4.4999999999999998E-2"/>
    <n v="0.06"/>
    <n v="0.06"/>
    <n v="0.75"/>
    <n v="0.185"/>
    <n v="0.92300000000000004"/>
    <n v="1177.778"/>
    <s v="Scale-up"/>
    <n v="22.222000000000001"/>
    <n v="0.85399999999999998"/>
    <n v="0.98499999999999999"/>
    <n v="0.96699999999999997"/>
    <n v="0.98699999999999999"/>
    <d v="2025-06-16T18:46:55"/>
    <x v="1"/>
  </r>
  <r>
    <x v="1072"/>
    <x v="1"/>
    <n v="0"/>
    <x v="2451"/>
    <x v="1383"/>
    <s v=" "/>
    <s v=" "/>
    <n v="1"/>
    <n v="1"/>
    <n v="1"/>
    <s v="N/A"/>
    <n v="1"/>
    <n v="0"/>
    <s v="NaN"/>
    <s v="NaN"/>
    <s v="NaN"/>
    <s v="NaN"/>
    <n v="0"/>
    <s v="NaN"/>
    <s v="NaN"/>
    <s v="NaN"/>
    <s v="NaN"/>
    <s v="NaN"/>
    <s v="Scale-up"/>
    <s v="NaN"/>
    <s v="NaN"/>
    <s v="NaN"/>
    <s v="NaN"/>
    <s v="NaN"/>
    <d v="2025-06-17T06:46:46"/>
    <x v="10"/>
  </r>
  <r>
    <x v="451"/>
    <x v="0"/>
    <n v="2879"/>
    <x v="2452"/>
    <x v="678"/>
    <n v="65"/>
    <n v="65"/>
    <n v="12"/>
    <n v="53"/>
    <n v="19"/>
    <n v="46"/>
    <n v="39"/>
    <n v="7"/>
    <n v="5.0000000000000001E-3"/>
    <n v="1.7999999999999999E-2"/>
    <n v="7.0000000000000001E-3"/>
    <n v="1.2E-2"/>
    <n v="1.6E-2"/>
    <n v="1.4999999999999999E-2"/>
    <n v="0.75"/>
    <n v="0.217"/>
    <n v="0.69599999999999995"/>
    <n v="583.33299999999997"/>
    <s v="Scale-up"/>
    <n v="83.332999999999998"/>
    <n v="0.96599999999999997"/>
    <n v="0.90300000000000002"/>
    <n v="0.86899999999999999"/>
    <n v="0.96199999999999997"/>
    <d v="2025-06-16T20:55:21"/>
    <x v="0"/>
  </r>
  <r>
    <x v="872"/>
    <x v="1"/>
    <n v="93"/>
    <x v="2453"/>
    <x v="1035"/>
    <s v=" "/>
    <s v=" "/>
    <n v="7"/>
    <n v="5"/>
    <n v="1"/>
    <s v="N/A"/>
    <n v="5"/>
    <n v="6"/>
    <n v="5.2999999999999999E-2"/>
    <n v="3.9E-2"/>
    <s v="NaN"/>
    <n v="7.8E-2"/>
    <n v="9.1999999999999998E-2"/>
    <n v="9.1999999999999998E-2"/>
    <s v="NaN"/>
    <s v="NaN"/>
    <s v="NaN"/>
    <s v="NaN"/>
    <s v="Scale-up"/>
    <n v="12.821"/>
    <n v="0.81399999999999995"/>
    <n v="0.9"/>
    <s v="NaN"/>
    <n v="0.88300000000000001"/>
    <d v="2025-06-17T06:47:06"/>
    <x v="10"/>
  </r>
  <r>
    <x v="612"/>
    <x v="0"/>
    <n v="2221"/>
    <x v="2454"/>
    <x v="704"/>
    <n v="39"/>
    <n v="39"/>
    <n v="9"/>
    <n v="30"/>
    <n v="13"/>
    <n v="26"/>
    <n v="19"/>
    <n v="7"/>
    <n v="1.0999999999999999E-2"/>
    <n v="1.7999999999999999E-2"/>
    <n v="1.2999999999999999E-2"/>
    <n v="1.2E-2"/>
    <n v="1.6E-2"/>
    <n v="1.7000000000000001E-2"/>
    <n v="0.75"/>
    <n v="0.379"/>
    <n v="0.55200000000000005"/>
    <n v="583.33299999999997"/>
    <s v="Scale-up"/>
    <n v="83.332999999999998"/>
    <n v="0.92300000000000004"/>
    <n v="0.746"/>
    <n v="0.90700000000000003"/>
    <n v="0.51"/>
    <d v="2025-06-16T21:00:42"/>
    <x v="0"/>
  </r>
  <r>
    <x v="1040"/>
    <x v="1"/>
    <n v="94"/>
    <x v="2455"/>
    <x v="1287"/>
    <s v=" "/>
    <s v=" "/>
    <n v="1"/>
    <n v="1"/>
    <n v="1"/>
    <s v="N/A"/>
    <n v="2"/>
    <n v="-2"/>
    <s v="NaN"/>
    <s v="NaN"/>
    <s v="NaN"/>
    <s v="NaN"/>
    <n v="0"/>
    <s v="NaN"/>
    <s v="NaN"/>
    <s v="NaN"/>
    <s v="NaN"/>
    <s v="NaN"/>
    <s v="Scale-up"/>
    <s v="NaN"/>
    <s v="NaN"/>
    <s v="NaN"/>
    <s v="NaN"/>
    <s v="NaN"/>
    <d v="2025-06-17T06:47:25"/>
    <x v="10"/>
  </r>
  <r>
    <x v="664"/>
    <x v="0"/>
    <n v="2027"/>
    <x v="2456"/>
    <x v="771"/>
    <n v="43"/>
    <n v="43"/>
    <n v="11"/>
    <n v="32"/>
    <n v="5"/>
    <n v="38"/>
    <n v="30"/>
    <n v="8"/>
    <n v="4.0000000000000001E-3"/>
    <n v="1.4E-2"/>
    <n v="2E-3"/>
    <n v="1.2E-2"/>
    <n v="1.6E-2"/>
    <n v="1.4E-2"/>
    <n v="0.75"/>
    <n v="0.222"/>
    <n v="0.88900000000000001"/>
    <n v="666.66700000000003"/>
    <s v="Scale-up"/>
    <n v="83.332999999999998"/>
    <n v="0.83399999999999996"/>
    <n v="0.79800000000000004"/>
    <n v="0.79400000000000004"/>
    <n v="0.67"/>
    <d v="2025-06-16T21:13:51"/>
    <x v="0"/>
  </r>
  <r>
    <x v="941"/>
    <x v="1"/>
    <n v="0"/>
    <x v="2457"/>
    <x v="1533"/>
    <s v=" "/>
    <s v=" "/>
    <n v="1"/>
    <n v="1"/>
    <n v="250"/>
    <s v="N/A"/>
    <n v="1"/>
    <n v="-249"/>
    <s v="NaN"/>
    <s v="NaN"/>
    <n v="125"/>
    <s v="NaN"/>
    <n v="0"/>
    <n v="-125"/>
    <s v="NaN"/>
    <s v="NaN"/>
    <s v="NaN"/>
    <s v="NaN"/>
    <s v="Start-up"/>
    <s v="NaN"/>
    <s v="NaN"/>
    <s v="NaN"/>
    <n v="0.52800000000000002"/>
    <s v="NaN"/>
    <d v="2025-06-17T06:47:44"/>
    <x v="10"/>
  </r>
  <r>
    <x v="1231"/>
    <x v="1"/>
    <n v="98"/>
    <x v="2458"/>
    <x v="1654"/>
    <s v=" "/>
    <s v=" "/>
    <n v="20"/>
    <n v="1"/>
    <n v="1"/>
    <s v="N/A"/>
    <n v="16"/>
    <n v="5"/>
    <n v="0.28899999999999998"/>
    <s v="NaN"/>
    <n v="0"/>
    <n v="0.17199999999999999"/>
    <n v="0.28899999999999998"/>
    <n v="0.28899999999999998"/>
    <s v="NaN"/>
    <s v="NaN"/>
    <s v="NaN"/>
    <s v="NaN"/>
    <s v="Scale-up"/>
    <n v="5.8140000000000001"/>
    <n v="0.94899999999999995"/>
    <s v="NaN"/>
    <n v="0"/>
    <n v="0.93400000000000005"/>
    <d v="2025-06-17T06:48:02"/>
    <x v="10"/>
  </r>
  <r>
    <x v="358"/>
    <x v="1"/>
    <n v="15"/>
    <x v="2459"/>
    <x v="403"/>
    <s v=" "/>
    <s v=" "/>
    <n v="1"/>
    <n v="2"/>
    <n v="1"/>
    <s v="N/A"/>
    <n v="1"/>
    <n v="1"/>
    <s v="NaN"/>
    <n v="6.2E-2"/>
    <s v="NaN"/>
    <s v="NaN"/>
    <n v="0"/>
    <n v="6.2E-2"/>
    <s v="NaN"/>
    <s v="NaN"/>
    <s v="NaN"/>
    <s v="NaN"/>
    <s v="Catch-up"/>
    <s v="NaN"/>
    <s v="NaN"/>
    <n v="1"/>
    <s v="NaN"/>
    <s v="NaN"/>
    <d v="2025-06-17T06:48:20"/>
    <x v="10"/>
  </r>
  <r>
    <x v="932"/>
    <x v="1"/>
    <n v="93"/>
    <x v="2460"/>
    <x v="1115"/>
    <s v=" "/>
    <s v=" "/>
    <n v="3"/>
    <n v="1"/>
    <n v="1"/>
    <s v="N/A"/>
    <n v="3"/>
    <n v="-1"/>
    <n v="3.5999999999999997E-2"/>
    <s v="NaN"/>
    <s v="NaN"/>
    <n v="0.02"/>
    <n v="0"/>
    <n v="3.5999999999999997E-2"/>
    <s v="NaN"/>
    <s v="NaN"/>
    <s v="NaN"/>
    <s v="NaN"/>
    <s v="Scale-up"/>
    <n v="50"/>
    <n v="0.89300000000000002"/>
    <s v="NaN"/>
    <s v="NaN"/>
    <n v="0.83"/>
    <d v="2025-06-17T06:48:40"/>
    <x v="10"/>
  </r>
  <r>
    <x v="1043"/>
    <x v="1"/>
    <n v="99"/>
    <x v="2461"/>
    <x v="1294"/>
    <s v=" "/>
    <s v=" "/>
    <n v="73"/>
    <n v="7"/>
    <n v="4"/>
    <s v="N/A"/>
    <n v="91"/>
    <n v="-16"/>
    <n v="0.82499999999999996"/>
    <n v="6.7000000000000004E-2"/>
    <n v="3.7999999999999999E-2"/>
    <n v="1.032"/>
    <s v="0.8539999999999999"/>
    <n v="0.85299999999999998"/>
    <n v="1.208"/>
    <n v="0.92500000000000004"/>
    <n v="0.95699999999999996"/>
    <n v="150.19399999999999"/>
    <s v="Catch-up"/>
    <n v="0.96899999999999997"/>
    <n v="0.98299999999999998"/>
    <n v="0.86299999999999999"/>
    <n v="0.96099999999999997"/>
    <n v="0.95899999999999996"/>
    <d v="2025-06-17T06:49:05"/>
    <x v="10"/>
  </r>
  <r>
    <x v="1232"/>
    <x v="1"/>
    <n v="98"/>
    <x v="2462"/>
    <x v="1655"/>
    <s v=" "/>
    <s v=" "/>
    <n v="18"/>
    <n v="1"/>
    <n v="1"/>
    <s v="N/A"/>
    <n v="19"/>
    <n v="0"/>
    <n v="0.128"/>
    <s v="NaN"/>
    <n v="0"/>
    <n v="0.184"/>
    <n v="0.128"/>
    <n v="0.128"/>
    <s v="NaN"/>
    <s v="NaN"/>
    <s v="NaN"/>
    <s v="NaN"/>
    <s v="Scale-up"/>
    <n v="5.4349999999999996"/>
    <n v="0.92700000000000005"/>
    <s v="NaN"/>
    <n v="0"/>
    <n v="0.96299999999999997"/>
    <d v="2025-06-17T06:49:24"/>
    <x v="10"/>
  </r>
  <r>
    <x v="191"/>
    <x v="1"/>
    <n v="0"/>
    <x v="2463"/>
    <x v="218"/>
    <s v=" "/>
    <s v=" "/>
    <n v="1"/>
    <n v="1"/>
    <n v="4"/>
    <s v="N/A"/>
    <n v="1"/>
    <n v="-3"/>
    <s v="NaN"/>
    <s v="NaN"/>
    <n v="2"/>
    <s v="NaN"/>
    <n v="0"/>
    <n v="-2"/>
    <s v="NaN"/>
    <s v="NaN"/>
    <s v="NaN"/>
    <s v="NaN"/>
    <s v="Catch-up"/>
    <s v="NaN"/>
    <s v="NaN"/>
    <s v="NaN"/>
    <n v="0.8"/>
    <s v="NaN"/>
    <d v="2025-06-17T06:49:41"/>
    <x v="10"/>
  </r>
  <r>
    <x v="885"/>
    <x v="0"/>
    <n v="6251"/>
    <x v="2464"/>
    <x v="1606"/>
    <n v="8675"/>
    <n v="8675"/>
    <n v="4179"/>
    <n v="4496"/>
    <n v="1869"/>
    <n v="6806"/>
    <n v="5181"/>
    <n v="1625"/>
    <n v="0.67"/>
    <n v="0.77300000000000002"/>
    <n v="0.28999999999999998"/>
    <n v="0.86499999999999999"/>
    <n v="1.153"/>
    <n v="1.147"/>
    <n v="0.75"/>
    <n v="0.46400000000000002"/>
    <n v="0.79900000000000004"/>
    <n v="1878.6130000000001"/>
    <s v="Scale-up"/>
    <n v="1.1559999999999999"/>
    <n v="0.97599999999999998"/>
    <n v="0.95099999999999996"/>
    <n v="0.93799999999999994"/>
    <n v="0.95799999999999996"/>
    <d v="2025-06-17T06:18:44"/>
    <x v="10"/>
  </r>
  <r>
    <x v="480"/>
    <x v="1"/>
    <n v="76"/>
    <x v="2465"/>
    <x v="549"/>
    <s v=" "/>
    <s v=" "/>
    <n v="1"/>
    <n v="1"/>
    <n v="1"/>
    <s v="N/A"/>
    <n v="5"/>
    <n v="-4"/>
    <s v="NaN"/>
    <s v="NaN"/>
    <s v="NaN"/>
    <n v="5.3999999999999999E-2"/>
    <n v="0"/>
    <s v="NaN"/>
    <s v="NaN"/>
    <s v="NaN"/>
    <s v="NaN"/>
    <s v="NaN"/>
    <s v="Plan-up"/>
    <n v="18.518999999999998"/>
    <s v="NaN"/>
    <s v="NaN"/>
    <s v="NaN"/>
    <n v="0.96"/>
    <d v="2025-06-17T06:50:04"/>
    <x v="10"/>
  </r>
  <r>
    <x v="1233"/>
    <x v="0"/>
    <n v="2935"/>
    <x v="2466"/>
    <x v="1656"/>
    <n v="725"/>
    <n v="725"/>
    <n v="425"/>
    <n v="300"/>
    <n v="159"/>
    <n v="566"/>
    <n v="402"/>
    <n v="164"/>
    <n v="0.2"/>
    <n v="0.17"/>
    <n v="9.8000000000000004E-2"/>
    <n v="0.20399999999999999"/>
    <n v="0.27200000000000002"/>
    <n v="0.25900000000000001"/>
    <n v="0.75"/>
    <n v="0.54100000000000004"/>
    <n v="0.73499999999999999"/>
    <n v="803.92200000000003"/>
    <s v="Scale-up"/>
    <n v="4.9020000000000001"/>
    <n v="0.95"/>
    <n v="0.877"/>
    <n v="0.95099999999999996"/>
    <n v="0.91800000000000004"/>
    <d v="2025-06-17T06:52:28"/>
    <x v="10"/>
  </r>
  <r>
    <x v="921"/>
    <x v="1"/>
    <n v="38"/>
    <x v="2467"/>
    <x v="1648"/>
    <s v=" "/>
    <s v=" "/>
    <n v="1"/>
    <n v="1"/>
    <n v="1"/>
    <s v="N/A"/>
    <n v="1"/>
    <n v="1"/>
    <s v="NaN"/>
    <s v="NaN"/>
    <s v="NaN"/>
    <s v="NaN"/>
    <n v="0"/>
    <s v="NaN"/>
    <s v="NaN"/>
    <s v="NaN"/>
    <s v="NaN"/>
    <s v="NaN"/>
    <s v="Scale-up"/>
    <s v="NaN"/>
    <s v="NaN"/>
    <s v="NaN"/>
    <s v="NaN"/>
    <s v="NaN"/>
    <d v="2025-06-17T06:50:28"/>
    <x v="10"/>
  </r>
  <r>
    <x v="1234"/>
    <x v="0"/>
    <n v="3956"/>
    <x v="2468"/>
    <x v="1657"/>
    <n v="38"/>
    <n v="38"/>
    <n v="11"/>
    <n v="27"/>
    <n v="5"/>
    <n v="33"/>
    <n v="23"/>
    <n v="10"/>
    <n v="2E-3"/>
    <n v="7.0000000000000001E-3"/>
    <n v="1E-3"/>
    <n v="6.0000000000000001E-3"/>
    <n v="8.0000000000000002E-3"/>
    <n v="8.0000000000000002E-3"/>
    <n v="0.75"/>
    <n v="0.222"/>
    <n v="0.88900000000000001"/>
    <n v="1666.6669999999999"/>
    <s v="Scale-up"/>
    <n v="166.667"/>
    <n v="0.92100000000000004"/>
    <n v="0.89300000000000002"/>
    <n v="0.95399999999999996"/>
    <n v="0.92"/>
    <d v="2025-06-17T02:31:46"/>
    <x v="2"/>
  </r>
  <r>
    <x v="1235"/>
    <x v="1"/>
    <n v="82"/>
    <x v="2469"/>
    <x v="1658"/>
    <s v=" "/>
    <s v=" "/>
    <n v="39"/>
    <n v="1"/>
    <n v="1"/>
    <s v="N/A"/>
    <n v="9"/>
    <n v="29"/>
    <n v="0.438"/>
    <n v="0"/>
    <n v="0"/>
    <n v="8.5000000000000006E-2"/>
    <n v="0.438"/>
    <n v="0.438"/>
    <n v="0.19400000000000001"/>
    <n v="1"/>
    <n v="1"/>
    <n v="376.471"/>
    <s v="Scale-up"/>
    <n v="11.765000000000001"/>
    <n v="0.82"/>
    <n v="0"/>
    <n v="0"/>
    <n v="0.64400000000000002"/>
    <d v="2025-06-17T06:50:48"/>
    <x v="10"/>
  </r>
  <r>
    <x v="1236"/>
    <x v="0"/>
    <n v="3981"/>
    <x v="2470"/>
    <x v="1659"/>
    <n v="41"/>
    <n v="41"/>
    <n v="10"/>
    <n v="31"/>
    <n v="28"/>
    <n v="13"/>
    <n v="7"/>
    <n v="6"/>
    <n v="6.0000000000000001E-3"/>
    <n v="6.0000000000000001E-3"/>
    <n v="8.0000000000000002E-3"/>
    <n v="3.0000000000000001E-3"/>
    <n v="4.0000000000000001E-3"/>
    <n v="3.0000000000000001E-3"/>
    <n v="0.75"/>
    <n v="0.5"/>
    <n v="0.33300000000000002"/>
    <n v="2000"/>
    <s v="Scale-up"/>
    <n v="333.33300000000003"/>
    <n v="0.95099999999999996"/>
    <n v="0.92200000000000004"/>
    <n v="0.68"/>
    <n v="0.77700000000000002"/>
    <d v="2025-06-17T02:43:07"/>
    <x v="2"/>
  </r>
  <r>
    <x v="275"/>
    <x v="1"/>
    <n v="99"/>
    <x v="2471"/>
    <x v="305"/>
    <s v=" "/>
    <s v=" "/>
    <n v="67"/>
    <n v="1"/>
    <n v="42"/>
    <s v="N/A"/>
    <n v="119"/>
    <n v="-93"/>
    <n v="0.75800000000000001"/>
    <s v="NaN"/>
    <n v="0.27200000000000002"/>
    <n v="0.95199999999999996"/>
    <n v="0.48599999999999999"/>
    <n v="0.505"/>
    <s v="NaN"/>
    <s v="NaN"/>
    <s v="NaN"/>
    <s v="NaN"/>
    <s v="Plan-up"/>
    <n v="1.05"/>
    <n v="0.97599999999999998"/>
    <s v="NaN"/>
    <n v="0.435"/>
    <n v="0.94399999999999995"/>
    <d v="2025-06-17T06:51:08"/>
    <x v="10"/>
  </r>
  <r>
    <x v="389"/>
    <x v="0"/>
    <n v="5473"/>
    <x v="2472"/>
    <x v="1660"/>
    <n v="1253"/>
    <n v="1253"/>
    <n v="207"/>
    <n v="1046"/>
    <n v="175"/>
    <n v="1078"/>
    <n v="888"/>
    <n v="190"/>
    <n v="4.2999999999999997E-2"/>
    <n v="0.19900000000000001"/>
    <n v="0.03"/>
    <n v="0.159"/>
    <n v="0.21199999999999999"/>
    <n v="0.20300000000000001"/>
    <n v="0.75"/>
    <n v="0.17799999999999999"/>
    <n v="0.876"/>
    <n v="1194.9690000000001"/>
    <s v="Scale-up"/>
    <n v="6.2889999999999997"/>
    <n v="0.85599999999999998"/>
    <n v="0.93"/>
    <n v="0.99099999999999999"/>
    <n v="0.89200000000000002"/>
    <d v="2025-06-17T03:37:49"/>
    <x v="2"/>
  </r>
  <r>
    <x v="1079"/>
    <x v="1"/>
    <n v="99"/>
    <x v="2473"/>
    <x v="1403"/>
    <s v=" "/>
    <s v=" "/>
    <n v="28"/>
    <n v="8"/>
    <n v="1"/>
    <s v="N/A"/>
    <n v="43"/>
    <n v="-8"/>
    <n v="0.32100000000000001"/>
    <n v="6.5000000000000002E-2"/>
    <n v="0"/>
    <n v="0.41899999999999998"/>
    <n v="0.38600000000000001"/>
    <n v="0.38500000000000001"/>
    <n v="1.085"/>
    <n v="0.83199999999999996"/>
    <n v="1"/>
    <n v="76.372"/>
    <s v="Catch-up"/>
    <n v="2.387"/>
    <n v="0.96399999999999997"/>
    <n v="0.75800000000000001"/>
    <n v="0"/>
    <n v="0.98599999999999999"/>
    <d v="2025-06-17T06:51:31"/>
    <x v="10"/>
  </r>
  <r>
    <x v="1018"/>
    <x v="0"/>
    <n v="3522"/>
    <x v="2474"/>
    <x v="1253"/>
    <n v="5944"/>
    <n v="5907"/>
    <n v="1288"/>
    <n v="4619"/>
    <n v="1667"/>
    <n v="4240"/>
    <n v="3441"/>
    <n v="799"/>
    <n v="0.69199999999999995"/>
    <n v="1.823"/>
    <n v="0.64"/>
    <n v="1.405"/>
    <n v="1.875"/>
    <n v="1.6719999999999999"/>
    <n v="0.749"/>
    <n v="0.27500000000000002"/>
    <n v="0.746"/>
    <n v="568.68299999999999"/>
    <s v="Scale-up"/>
    <n v="0.71199999999999997"/>
    <n v="0.85"/>
    <n v="0.90600000000000003"/>
    <n v="0.91600000000000004"/>
    <n v="0.86799999999999999"/>
    <d v="2025-06-17T01:07:01"/>
    <x v="5"/>
  </r>
  <r>
    <x v="1237"/>
    <x v="1"/>
    <n v="76"/>
    <x v="2475"/>
    <x v="1661"/>
    <s v=" "/>
    <s v=" "/>
    <n v="2"/>
    <n v="2"/>
    <n v="1"/>
    <s v="N/A"/>
    <n v="1"/>
    <n v="2"/>
    <n v="1"/>
    <n v="1.6E-2"/>
    <s v="NaN"/>
    <s v="NaN"/>
    <n v="1.016"/>
    <n v="1.7000000000000001E-2"/>
    <s v="NaN"/>
    <s v="NaN"/>
    <s v="NaN"/>
    <s v="NaN"/>
    <s v="Scale-up"/>
    <s v="NaN"/>
    <n v="1"/>
    <n v="1"/>
    <s v="NaN"/>
    <s v="NaN"/>
    <d v="2025-06-17T06:51:51"/>
    <x v="10"/>
  </r>
  <r>
    <x v="1238"/>
    <x v="1"/>
    <n v="92"/>
    <x v="2476"/>
    <x v="1662"/>
    <s v=" "/>
    <s v=" "/>
    <n v="9"/>
    <n v="1"/>
    <n v="1"/>
    <s v="N/A"/>
    <n v="4"/>
    <n v="6"/>
    <n v="0.10100000000000001"/>
    <s v="NaN"/>
    <n v="0"/>
    <n v="3.9E-2"/>
    <n v="0.10100000000000001"/>
    <n v="0.10100000000000001"/>
    <s v="NaN"/>
    <s v="NaN"/>
    <s v="NaN"/>
    <s v="NaN"/>
    <s v="Scale-up"/>
    <n v="25.640999999999998"/>
    <n v="0.79600000000000004"/>
    <s v="NaN"/>
    <n v="0"/>
    <n v="0.8"/>
    <d v="2025-06-17T06:52:09"/>
    <x v="10"/>
  </r>
  <r>
    <x v="1233"/>
    <x v="1"/>
    <n v="88"/>
    <x v="2477"/>
    <x v="1656"/>
    <s v=" "/>
    <s v=" "/>
    <n v="10"/>
    <n v="4"/>
    <n v="1"/>
    <s v="N/A"/>
    <n v="7"/>
    <n v="6"/>
    <n v="0.25800000000000001"/>
    <n v="0.13"/>
    <s v="NaN"/>
    <n v="5.8999999999999997E-2"/>
    <n v="0.38800000000000001"/>
    <n v="0.34499999999999997"/>
    <s v="NaN"/>
    <s v="NaN"/>
    <s v="NaN"/>
    <s v="NaN"/>
    <s v="Scale-up"/>
    <n v="16.949000000000002"/>
    <n v="0.79800000000000004"/>
    <n v="0.80800000000000005"/>
    <s v="NaN"/>
    <n v="0.86499999999999999"/>
    <d v="2025-06-17T06:52:28"/>
    <x v="10"/>
  </r>
  <r>
    <x v="1093"/>
    <x v="0"/>
    <n v="14284"/>
    <x v="2478"/>
    <x v="1663"/>
    <n v="6793"/>
    <n v="6793"/>
    <n v="0"/>
    <n v="6793"/>
    <n v="3649"/>
    <n v="3144"/>
    <n v="2299"/>
    <n v="845"/>
    <n v="0"/>
    <n v="1.417"/>
    <n v="0.61599999999999999"/>
    <n v="0.6"/>
    <n v="0.80100000000000005"/>
    <n v="0.56699999999999995"/>
    <n v="0.749"/>
    <n v="0"/>
    <n v="0.56499999999999995"/>
    <n v="1408.3330000000001"/>
    <s v="Scale-up"/>
    <n v="1.667"/>
    <n v="0"/>
    <n v="0.93200000000000005"/>
    <n v="0.88700000000000001"/>
    <n v="0.749"/>
    <d v="2025-06-17T04:38:04"/>
    <x v="12"/>
  </r>
  <r>
    <x v="568"/>
    <x v="1"/>
    <n v="96"/>
    <x v="2479"/>
    <x v="655"/>
    <s v=" "/>
    <s v=" "/>
    <n v="3"/>
    <n v="3"/>
    <n v="1"/>
    <s v="N/A"/>
    <n v="10"/>
    <n v="-3"/>
    <n v="1.7999999999999999E-2"/>
    <n v="3.4000000000000002E-2"/>
    <s v="NaN"/>
    <n v="5.8000000000000003E-2"/>
    <s v="0.052000000000000005"/>
    <n v="4.4999999999999998E-2"/>
    <s v="NaN"/>
    <s v="NaN"/>
    <s v="NaN"/>
    <s v="NaN"/>
    <s v="Plan-up"/>
    <n v="17.241"/>
    <n v="0.85799999999999998"/>
    <n v="0.996"/>
    <s v="NaN"/>
    <n v="0.80100000000000005"/>
    <d v="2025-06-17T06:52:47"/>
    <x v="10"/>
  </r>
  <r>
    <x v="1239"/>
    <x v="0"/>
    <n v="759"/>
    <x v="2480"/>
    <x v="1664"/>
    <n v="441"/>
    <n v="441"/>
    <n v="120"/>
    <n v="321"/>
    <n v="6"/>
    <n v="435"/>
    <n v="306"/>
    <n v="129"/>
    <n v="0.14099999999999999"/>
    <n v="0.41099999999999998"/>
    <n v="1.0999999999999999E-2"/>
    <n v="0.40500000000000003"/>
    <n v="0.54100000000000004"/>
    <n v="0.54100000000000004"/>
    <n v="0.749"/>
    <n v="0.255"/>
    <n v="0.98"/>
    <n v="318.51900000000001"/>
    <s v="Scale-up"/>
    <n v="2.4689999999999999"/>
    <n v="0.98"/>
    <n v="0.99099999999999999"/>
    <n v="0.92600000000000005"/>
    <n v="0.98499999999999999"/>
    <d v="2025-06-17T01:39:00"/>
    <x v="2"/>
  </r>
  <r>
    <x v="1187"/>
    <x v="1"/>
    <n v="98"/>
    <x v="2481"/>
    <x v="1588"/>
    <s v=" "/>
    <s v=" "/>
    <n v="10"/>
    <n v="15"/>
    <n v="10"/>
    <s v="N/A"/>
    <n v="20"/>
    <n v="-6"/>
    <n v="0.108"/>
    <n v="0.128"/>
    <n v="0.109"/>
    <n v="0.23699999999999999"/>
    <n v="0.127"/>
    <n v="0.112"/>
    <n v="1.8660000000000001"/>
    <n v="0.45800000000000002"/>
    <n v="0.53800000000000003"/>
    <n v="2907.1729999999998"/>
    <s v="Catch-up"/>
    <n v="4.2190000000000003"/>
    <n v="0.90500000000000003"/>
    <n v="0.79500000000000004"/>
    <n v="0.91600000000000004"/>
    <n v="0.97199999999999998"/>
    <d v="2025-06-17T06:53:13"/>
    <x v="10"/>
  </r>
  <r>
    <x v="782"/>
    <x v="0"/>
    <n v="2687"/>
    <x v="2482"/>
    <x v="915"/>
    <n v="1713"/>
    <n v="1713"/>
    <n v="759"/>
    <n v="954"/>
    <n v="356"/>
    <n v="1357"/>
    <n v="1078"/>
    <n v="279"/>
    <n v="0.35299999999999998"/>
    <n v="0.49099999999999999"/>
    <n v="0.13900000000000001"/>
    <n v="0.52700000000000002"/>
    <n v="0.70499999999999996"/>
    <n v="0.68200000000000005"/>
    <n v="0.748"/>
    <n v="0.41799999999999998"/>
    <n v="0.83499999999999996"/>
    <n v="529.41200000000003"/>
    <s v="Scale-up"/>
    <n v="1.8979999999999999"/>
    <n v="0.97299999999999998"/>
    <n v="0.97199999999999998"/>
    <n v="0.93899999999999995"/>
    <n v="0.97199999999999998"/>
    <d v="2025-06-16T21:51:03"/>
    <x v="3"/>
  </r>
  <r>
    <x v="790"/>
    <x v="1"/>
    <n v="25"/>
    <x v="2483"/>
    <x v="1309"/>
    <s v=" "/>
    <s v=" "/>
    <n v="1"/>
    <n v="1"/>
    <n v="1"/>
    <s v="N/A"/>
    <n v="1"/>
    <n v="0"/>
    <s v="NaN"/>
    <s v="NaN"/>
    <s v="NaN"/>
    <s v="NaN"/>
    <n v="0"/>
    <n v="3.7999999999999999E-2"/>
    <s v="NaN"/>
    <s v="NaN"/>
    <s v="NaN"/>
    <s v="NaN"/>
    <s v="Scale-up"/>
    <s v="NaN"/>
    <s v="NaN"/>
    <s v="NaN"/>
    <s v="NaN"/>
    <s v="NaN"/>
    <d v="2025-06-17T06:53:33"/>
    <x v="10"/>
  </r>
  <r>
    <x v="789"/>
    <x v="0"/>
    <n v="3296"/>
    <x v="2484"/>
    <x v="925"/>
    <n v="2065"/>
    <n v="2065"/>
    <n v="960"/>
    <n v="1105"/>
    <n v="310"/>
    <n v="1755"/>
    <n v="1340"/>
    <n v="415"/>
    <n v="0.43"/>
    <n v="0.497"/>
    <n v="0.11700000000000001"/>
    <n v="0.60599999999999998"/>
    <n v="0.81"/>
    <n v="0.79"/>
    <n v="0.748"/>
    <n v="0.46400000000000002"/>
    <n v="0.874"/>
    <n v="684.81799999999998"/>
    <s v="Scale-up"/>
    <n v="1.65"/>
    <n v="0.97899999999999998"/>
    <n v="0.96399999999999997"/>
    <n v="0.98"/>
    <n v="0.98599999999999999"/>
    <d v="2025-06-16T21:53:40"/>
    <x v="3"/>
  </r>
  <r>
    <x v="589"/>
    <x v="1"/>
    <n v="85"/>
    <x v="2485"/>
    <x v="679"/>
    <s v=" "/>
    <s v=" "/>
    <n v="1"/>
    <n v="1"/>
    <n v="1"/>
    <s v="N/A"/>
    <n v="3"/>
    <n v="-4"/>
    <s v="NaN"/>
    <s v="NaN"/>
    <s v="NaN"/>
    <n v="1.9E-2"/>
    <n v="0"/>
    <n v="-4.4999999999999998E-2"/>
    <s v="NaN"/>
    <s v="NaN"/>
    <s v="NaN"/>
    <s v="NaN"/>
    <s v="Catch-up"/>
    <n v="52.631999999999998"/>
    <s v="NaN"/>
    <s v="NaN"/>
    <s v="NaN"/>
    <n v="0.81100000000000005"/>
    <d v="2025-06-17T06:53:59"/>
    <x v="10"/>
  </r>
  <r>
    <x v="600"/>
    <x v="0"/>
    <n v="5960"/>
    <x v="2486"/>
    <x v="1665"/>
    <n v="1043"/>
    <n v="1043"/>
    <n v="120"/>
    <n v="923"/>
    <n v="535"/>
    <n v="508"/>
    <n v="411"/>
    <n v="97"/>
    <n v="0.02"/>
    <n v="0.184"/>
    <n v="0.113"/>
    <n v="6.8000000000000005E-2"/>
    <n v="9.0999999999999998E-2"/>
    <n v="8.7999999999999995E-2"/>
    <n v="0.747"/>
    <n v="9.8000000000000004E-2"/>
    <n v="0.44600000000000001"/>
    <n v="1426.471"/>
    <s v="Scale-up"/>
    <n v="14.706"/>
    <n v="0.97099999999999997"/>
    <n v="0.91500000000000004"/>
    <n v="0.95899999999999996"/>
    <n v="0.93300000000000005"/>
    <d v="2025-06-17T02:26:50"/>
    <x v="2"/>
  </r>
  <r>
    <x v="1240"/>
    <x v="1"/>
    <n v="98"/>
    <x v="2487"/>
    <x v="1666"/>
    <s v=" "/>
    <s v=" "/>
    <n v="162"/>
    <n v="32"/>
    <n v="1"/>
    <s v="N/A"/>
    <n v="174"/>
    <n v="19"/>
    <n v="1.9339999999999999"/>
    <n v="0.33500000000000002"/>
    <n v="0"/>
    <n v="2.36"/>
    <n v="2.2690000000000001"/>
    <n v="2.2690000000000001"/>
    <n v="1.04"/>
    <n v="0.85199999999999998"/>
    <n v="1"/>
    <n v="173.72900000000001"/>
    <s v="Catch-up"/>
    <n v="0.42399999999999999"/>
    <n v="0.97399999999999998"/>
    <n v="0.95099999999999996"/>
    <n v="0"/>
    <n v="0.96899999999999997"/>
    <d v="2025-06-17T06:54:22"/>
    <x v="10"/>
  </r>
  <r>
    <x v="59"/>
    <x v="0"/>
    <n v="5004"/>
    <x v="2488"/>
    <x v="1667"/>
    <n v="3251"/>
    <n v="3251"/>
    <n v="472"/>
    <n v="2779"/>
    <n v="469"/>
    <n v="2782"/>
    <n v="1959"/>
    <n v="823"/>
    <n v="0.13600000000000001"/>
    <n v="0.78500000000000003"/>
    <n v="0.123"/>
    <n v="0.59599999999999997"/>
    <n v="0.79800000000000004"/>
    <n v="0.79700000000000004"/>
    <n v="0.747"/>
    <n v="0.14799999999999999"/>
    <n v="0.86599999999999999"/>
    <n v="1380.8720000000001"/>
    <s v="Scale-up"/>
    <n v="1.6779999999999999"/>
    <n v="0.94299999999999995"/>
    <n v="0.97099999999999997"/>
    <n v="0.98"/>
    <n v="0.98"/>
    <d v="2025-06-17T02:49:40"/>
    <x v="2"/>
  </r>
  <r>
    <x v="1241"/>
    <x v="1"/>
    <n v="99"/>
    <x v="2489"/>
    <x v="1668"/>
    <s v=" "/>
    <s v=" "/>
    <n v="106"/>
    <n v="27"/>
    <n v="1"/>
    <s v="N/A"/>
    <n v="87"/>
    <n v="45"/>
    <n v="1.222"/>
    <n v="0.23200000000000001"/>
    <n v="0"/>
    <n v="0.98099999999999998"/>
    <n v="1.454"/>
    <n v="1.43"/>
    <n v="0.67500000000000004"/>
    <n v="0.84"/>
    <n v="1"/>
    <n v="189.602"/>
    <s v="Scale-up"/>
    <n v="1.0189999999999999"/>
    <n v="0.93700000000000006"/>
    <n v="0.92500000000000004"/>
    <n v="0"/>
    <n v="0.96499999999999997"/>
    <d v="2025-06-17T06:54:45"/>
    <x v="10"/>
  </r>
  <r>
    <x v="139"/>
    <x v="0"/>
    <n v="1189"/>
    <x v="2490"/>
    <x v="1669"/>
    <n v="1445"/>
    <n v="1445"/>
    <n v="252"/>
    <n v="1193"/>
    <n v="95"/>
    <n v="1350"/>
    <n v="1075"/>
    <n v="275"/>
    <n v="0.30399999999999999"/>
    <n v="1.4550000000000001"/>
    <n v="0.111"/>
    <n v="1.23"/>
    <n v="1.6479999999999999"/>
    <n v="1.641"/>
    <n v="0.746"/>
    <n v="0.17299999999999999"/>
    <n v="0.93700000000000006"/>
    <n v="223.577"/>
    <s v="Scale-up"/>
    <n v="0.81299999999999994"/>
    <n v="0.98599999999999999"/>
    <n v="0.98199999999999998"/>
    <n v="0.94699999999999995"/>
    <n v="0.97199999999999998"/>
    <d v="2025-06-17T01:39:21"/>
    <x v="2"/>
  </r>
  <r>
    <x v="799"/>
    <x v="1"/>
    <n v="91"/>
    <x v="2491"/>
    <x v="936"/>
    <s v=" "/>
    <s v=" "/>
    <n v="3"/>
    <n v="15"/>
    <n v="5"/>
    <s v="N/A"/>
    <n v="6"/>
    <n v="6"/>
    <n v="2.9000000000000001E-2"/>
    <n v="0.17599999999999999"/>
    <n v="0.11600000000000001"/>
    <n v="0.11799999999999999"/>
    <n v="8.8999999999999899E-2"/>
    <n v="0.13900000000000001"/>
    <n v="1.3260000000000001"/>
    <n v="0.14099999999999999"/>
    <n v="0.434"/>
    <n v="720.33900000000006"/>
    <s v="Catch-up"/>
    <n v="8.4749999999999996"/>
    <n v="0.97"/>
    <d v="1899-12-30T22:03:22"/>
    <n v="0.96599999999999997"/>
    <n v="0.89800000000000002"/>
    <d v="2025-06-17T05:29:39"/>
    <x v="13"/>
  </r>
  <r>
    <x v="1000"/>
    <x v="0"/>
    <n v="5138"/>
    <x v="2492"/>
    <x v="1229"/>
    <n v="4311"/>
    <n v="4311"/>
    <n v="0"/>
    <n v="4311"/>
    <n v="1041"/>
    <n v="3270"/>
    <n v="2284"/>
    <n v="986"/>
    <n v="0"/>
    <n v="0.90500000000000003"/>
    <n v="0.245"/>
    <n v="0.49099999999999999"/>
    <n v="0.66"/>
    <n v="0.66600000000000004"/>
    <n v="0.74399999999999999"/>
    <n v="0"/>
    <n v="0.72899999999999998"/>
    <n v="2008.1469999999999"/>
    <s v="Scale-up"/>
    <n v="2.0369999999999999"/>
    <n v="0"/>
    <n v="0.97"/>
    <n v="0.97599999999999998"/>
    <n v="0.96199999999999997"/>
    <d v="2025-06-17T00:56:10"/>
    <x v="5"/>
  </r>
  <r>
    <x v="1129"/>
    <x v="1"/>
    <n v="0"/>
    <x v="2493"/>
    <x v="1670"/>
    <s v=" "/>
    <s v=" "/>
    <n v="1"/>
    <n v="1"/>
    <n v="1"/>
    <s v="N/A"/>
    <n v="1"/>
    <n v="0"/>
    <s v="NaN"/>
    <s v="NaN"/>
    <s v="NaN"/>
    <s v="NaN"/>
    <n v="0"/>
    <s v="NaN"/>
    <s v="NaN"/>
    <s v="NaN"/>
    <s v="NaN"/>
    <s v="NaN"/>
    <s v="Scale-up"/>
    <s v="NaN"/>
    <s v="NaN"/>
    <s v="NaN"/>
    <s v="NaN"/>
    <s v="NaN"/>
    <d v="2025-06-17T05:29:57"/>
    <x v="13"/>
  </r>
  <r>
    <x v="291"/>
    <x v="0"/>
    <n v="2482"/>
    <x v="2494"/>
    <x v="325"/>
    <n v="9258"/>
    <n v="9258"/>
    <n v="1248"/>
    <n v="8010"/>
    <n v="1315"/>
    <n v="7943"/>
    <n v="6070"/>
    <n v="1873"/>
    <n v="0.57799999999999996"/>
    <n v="3.5550000000000002"/>
    <n v="0.59099999999999997"/>
    <n v="2.6320000000000001"/>
    <n v="3.5419999999999998"/>
    <n v="3.5529999999999999"/>
    <n v="0.74299999999999999"/>
    <n v="0.14000000000000001"/>
    <n v="0.85699999999999998"/>
    <n v="711.62599999999998"/>
    <s v="Scale-up"/>
    <n v="0.38"/>
    <n v="0.94"/>
    <n v="0.96099999999999997"/>
    <n v="0.94799999999999995"/>
    <n v="0.96199999999999997"/>
    <d v="2025-06-16T19:15:46"/>
    <x v="1"/>
  </r>
  <r>
    <x v="1242"/>
    <x v="1"/>
    <n v="99"/>
    <x v="2495"/>
    <x v="1671"/>
    <s v=" "/>
    <s v=" "/>
    <n v="15"/>
    <n v="29"/>
    <n v="26"/>
    <s v="N/A"/>
    <n v="46"/>
    <n v="-29"/>
    <n v="0.433"/>
    <n v="0.29799999999999999"/>
    <n v="0.33800000000000002"/>
    <n v="0.76600000000000001"/>
    <s v="0.39299999999999996"/>
    <n v="0.18"/>
    <n v="1.9490000000000001"/>
    <n v="0.59199999999999997"/>
    <n v="0.53800000000000003"/>
    <n v="229.76499999999999"/>
    <s v="Catch-up"/>
    <n v="1.3049999999999999"/>
    <n v="0.876"/>
    <d v="1899-12-30T23:26:53"/>
    <n v="0.83399999999999996"/>
    <n v="0.88100000000000001"/>
    <d v="2025-06-17T05:30:26"/>
    <x v="13"/>
  </r>
  <r>
    <x v="868"/>
    <x v="0"/>
    <n v="1529"/>
    <x v="2496"/>
    <x v="1029"/>
    <n v="459"/>
    <n v="459"/>
    <n v="208"/>
    <n v="251"/>
    <n v="37"/>
    <n v="422"/>
    <n v="379"/>
    <n v="44"/>
    <n v="0.17599999999999999"/>
    <n v="0.19500000000000001"/>
    <n v="2.8000000000000001E-2"/>
    <n v="0.255"/>
    <n v="0.34300000000000003"/>
    <n v="0.33300000000000002"/>
    <n v="0.74299999999999999"/>
    <n v="0.47399999999999998"/>
    <n v="0.92500000000000004"/>
    <n v="172.54900000000001"/>
    <s v="Scale-up"/>
    <n v="3.9220000000000002"/>
    <n v="0.91700000000000004"/>
    <n v="0.98699999999999999"/>
    <n v="0.97199999999999998"/>
    <n v="0.89800000000000002"/>
    <d v="2025-06-16T22:24:14"/>
    <x v="3"/>
  </r>
  <r>
    <x v="1243"/>
    <x v="1"/>
    <n v="0"/>
    <x v="2497"/>
    <x v="1672"/>
    <s v=" "/>
    <s v=" "/>
    <n v="1"/>
    <n v="1"/>
    <n v="1"/>
    <s v="N/A"/>
    <n v="1"/>
    <n v="0"/>
    <s v="NaN"/>
    <s v="NaN"/>
    <s v="NaN"/>
    <s v="NaN"/>
    <n v="0"/>
    <s v="NaN"/>
    <s v="NaN"/>
    <s v="NaN"/>
    <s v="NaN"/>
    <s v="NaN"/>
    <s v="Scale-up"/>
    <s v="NaN"/>
    <s v="NaN"/>
    <s v="NaN"/>
    <s v="NaN"/>
    <s v="NaN"/>
    <d v="2025-06-17T05:30:47"/>
    <x v="13"/>
  </r>
  <r>
    <x v="1244"/>
    <x v="0"/>
    <n v="1024"/>
    <x v="2498"/>
    <x v="1673"/>
    <n v="647"/>
    <n v="647"/>
    <n v="578"/>
    <n v="69"/>
    <n v="93"/>
    <n v="554"/>
    <n v="387"/>
    <n v="167"/>
    <n v="0.626"/>
    <n v="0.122"/>
    <n v="0.19800000000000001"/>
    <n v="0.40799999999999997"/>
    <n v="0.55000000000000004"/>
    <n v="0.63500000000000001"/>
    <n v="0.74199999999999999"/>
    <n v="0.83699999999999997"/>
    <n v="0.73499999999999999"/>
    <n v="409.31400000000002"/>
    <s v="Scale-up"/>
    <n v="2.4510000000000001"/>
    <n v="0.77"/>
    <d v="1899-12-30T18:56:10"/>
    <n v="0.872"/>
    <n v="0.71"/>
    <d v="2025-06-17T04:42:59"/>
    <x v="11"/>
  </r>
  <r>
    <x v="955"/>
    <x v="1"/>
    <n v="99"/>
    <x v="2499"/>
    <x v="1148"/>
    <s v=" "/>
    <s v=" "/>
    <n v="84"/>
    <n v="34"/>
    <n v="27"/>
    <s v="N/A"/>
    <n v="69"/>
    <n v="23"/>
    <n v="0.86199999999999999"/>
    <n v="0.34300000000000003"/>
    <n v="0.28599999999999998"/>
    <n v="0.72799999999999998"/>
    <n v="0.91900000000000004"/>
    <n v="0.92800000000000005"/>
    <n v="0.79200000000000004"/>
    <n v="0.71499999999999997"/>
    <n v="0.76300000000000001"/>
    <n v="614.01099999999997"/>
    <s v="Scale-up"/>
    <n v="1.3740000000000001"/>
    <n v="0.98699999999999999"/>
    <d v="1899-12-30T23:38:24"/>
    <n v="0.97899999999999998"/>
    <n v="0.98799999999999999"/>
    <d v="2025-06-17T05:31:18"/>
    <x v="13"/>
  </r>
  <r>
    <x v="1195"/>
    <x v="0"/>
    <n v="663"/>
    <x v="2500"/>
    <x v="1597"/>
    <n v="919"/>
    <n v="919"/>
    <n v="697"/>
    <n v="222"/>
    <n v="64"/>
    <n v="855"/>
    <n v="560"/>
    <n v="295"/>
    <n v="1.0109999999999999"/>
    <n v="0.375"/>
    <n v="0.14599999999999999"/>
    <n v="0.91900000000000004"/>
    <n v="1.24"/>
    <n v="1.28"/>
    <n v="0.74099999999999999"/>
    <n v="0.72899999999999998"/>
    <n v="0.89500000000000002"/>
    <n v="321.00099999999998"/>
    <s v="Scale-up"/>
    <n v="1.0880000000000001"/>
    <n v="0.97699999999999998"/>
    <n v="0.98399999999999999"/>
    <n v="0.98299999999999998"/>
    <n v="0.98299999999999998"/>
    <d v="2025-06-17T06:14:17"/>
    <x v="10"/>
  </r>
  <r>
    <x v="1245"/>
    <x v="1"/>
    <n v="0"/>
    <x v="2501"/>
    <x v="1674"/>
    <s v=" "/>
    <s v=" "/>
    <n v="1"/>
    <n v="1"/>
    <n v="1"/>
    <s v="N/A"/>
    <n v="1"/>
    <n v="0"/>
    <s v="NaN"/>
    <s v="NaN"/>
    <s v="NaN"/>
    <s v="NaN"/>
    <n v="0"/>
    <s v="NaN"/>
    <s v="NaN"/>
    <s v="NaN"/>
    <s v="NaN"/>
    <s v="NaN"/>
    <s v="Scale-up"/>
    <s v="NaN"/>
    <s v="NaN"/>
    <s v="NaN"/>
    <s v="NaN"/>
    <s v="NaN"/>
    <d v="2025-06-17T05:31:41"/>
    <x v="13"/>
  </r>
  <r>
    <x v="298"/>
    <x v="0"/>
    <n v="6089"/>
    <x v="2502"/>
    <x v="1675"/>
    <n v="291"/>
    <n v="291"/>
    <n v="53"/>
    <n v="238"/>
    <n v="34"/>
    <n v="257"/>
    <n v="155"/>
    <n v="102"/>
    <n v="0.01"/>
    <n v="8.1000000000000003E-2"/>
    <n v="0.01"/>
    <n v="0.06"/>
    <n v="8.1000000000000003E-2"/>
    <n v="7.4999999999999997E-2"/>
    <n v="0.74099999999999999"/>
    <n v="0.11"/>
    <n v="0.89"/>
    <n v="1700"/>
    <s v="Scale-up"/>
    <n v="16.667000000000002"/>
    <n v="0.441"/>
    <n v="0.59299999999999997"/>
    <n v="0.48899999999999999"/>
    <n v="0.55900000000000005"/>
    <d v="2025-06-17T02:59:08"/>
    <x v="2"/>
  </r>
  <r>
    <x v="1220"/>
    <x v="1"/>
    <n v="97"/>
    <x v="2503"/>
    <x v="1637"/>
    <s v=" "/>
    <s v=" "/>
    <n v="1"/>
    <n v="12"/>
    <n v="7"/>
    <s v="N/A"/>
    <n v="10"/>
    <n v="-4"/>
    <n v="0"/>
    <n v="9.7000000000000003E-2"/>
    <n v="5.5E-2"/>
    <n v="8.4000000000000005E-2"/>
    <n v="4.2000000000000003E-2"/>
    <n v="4.7E-2"/>
    <n v="2"/>
    <n v="0"/>
    <n v="0.433"/>
    <n v="130.952"/>
    <s v="Catch-up"/>
    <n v="11.904999999999999"/>
    <n v="0"/>
    <d v="1899-12-30T21:33:07"/>
    <n v="0.92800000000000005"/>
    <n v="0.82099999999999995"/>
    <d v="2025-06-17T05:32:03"/>
    <x v="13"/>
  </r>
  <r>
    <x v="968"/>
    <x v="0"/>
    <n v="712"/>
    <x v="2504"/>
    <x v="1168"/>
    <n v="57"/>
    <n v="57"/>
    <n v="37"/>
    <n v="20"/>
    <n v="5"/>
    <n v="52"/>
    <n v="40"/>
    <n v="12"/>
    <n v="0.05"/>
    <n v="3.3000000000000002E-2"/>
    <n v="6.0000000000000001E-3"/>
    <n v="5.7000000000000002E-2"/>
    <n v="7.6999999999999999E-2"/>
    <n v="7.2999999999999995E-2"/>
    <n v="0.74"/>
    <n v="0.60199999999999998"/>
    <n v="0.92800000000000005"/>
    <n v="210.52600000000001"/>
    <s v="Scale-up"/>
    <n v="17.544"/>
    <n v="0.67300000000000004"/>
    <n v="0.754"/>
    <n v="0.754"/>
    <n v="0.64900000000000002"/>
    <d v="2025-06-16T23:08:59"/>
    <x v="8"/>
  </r>
  <r>
    <x v="617"/>
    <x v="1"/>
    <n v="70"/>
    <x v="2505"/>
    <x v="710"/>
    <s v=" "/>
    <s v=" "/>
    <n v="1"/>
    <n v="4"/>
    <n v="1"/>
    <s v="N/A"/>
    <n v="2"/>
    <n v="2"/>
    <s v="NaN"/>
    <n v="3.9E-2"/>
    <s v="NaN"/>
    <n v="2.1000000000000001E-2"/>
    <n v="0"/>
    <n v="5.1999999999999998E-2"/>
    <s v="NaN"/>
    <s v="NaN"/>
    <s v="NaN"/>
    <s v="NaN"/>
    <s v="Catch-up"/>
    <n v="47.619"/>
    <s v="NaN"/>
    <d v="1899-12-30T22:13:26"/>
    <s v="NaN"/>
    <n v="1"/>
    <d v="2025-06-17T05:32:22"/>
    <x v="13"/>
  </r>
  <r>
    <x v="1246"/>
    <x v="0"/>
    <n v="4293"/>
    <x v="2506"/>
    <x v="1676"/>
    <n v="295"/>
    <n v="295"/>
    <n v="86"/>
    <n v="209"/>
    <n v="8"/>
    <n v="287"/>
    <n v="214"/>
    <n v="73"/>
    <n v="1.7999999999999999E-2"/>
    <n v="5.7000000000000002E-2"/>
    <n v="2E-3"/>
    <n v="5.3999999999999999E-2"/>
    <n v="7.2999999999999995E-2"/>
    <n v="7.0999999999999994E-2"/>
    <n v="0.74"/>
    <n v="0.24"/>
    <n v="0.97299999999999998"/>
    <n v="1351.8520000000001"/>
    <s v="Scale-up"/>
    <n v="18.518999999999998"/>
    <n v="0.97"/>
    <n v="0.95199999999999996"/>
    <n v="0.85099999999999998"/>
    <n v="0.91100000000000003"/>
    <d v="2025-06-17T04:27:33"/>
    <x v="21"/>
  </r>
  <r>
    <x v="1247"/>
    <x v="1"/>
    <n v="98"/>
    <x v="2507"/>
    <x v="1677"/>
    <s v=" "/>
    <s v=" "/>
    <n v="38"/>
    <n v="55"/>
    <n v="21"/>
    <s v="N/A"/>
    <n v="43"/>
    <n v="30"/>
    <n v="0.39"/>
    <n v="0.53900000000000003"/>
    <n v="0.2"/>
    <n v="0.42399999999999999"/>
    <s v="0.7290000000000001"/>
    <n v="0.73599999999999999"/>
    <n v="0.58199999999999996"/>
    <n v="0.42"/>
    <n v="0.78500000000000003"/>
    <n v="1009.434"/>
    <s v="Scale-up"/>
    <n v="2.3580000000000001"/>
    <n v="0.98799999999999999"/>
    <d v="1899-12-30T23:29:46"/>
    <n v="0.95899999999999996"/>
    <n v="0.98"/>
    <d v="2025-06-17T05:32:47"/>
    <x v="13"/>
  </r>
  <r>
    <x v="666"/>
    <x v="0"/>
    <n v="2834"/>
    <x v="2508"/>
    <x v="773"/>
    <n v="163"/>
    <n v="163"/>
    <n v="46"/>
    <n v="117"/>
    <n v="43"/>
    <n v="120"/>
    <n v="94"/>
    <n v="26"/>
    <n v="1.6E-2"/>
    <n v="4.4999999999999998E-2"/>
    <n v="1.4999999999999999E-2"/>
    <n v="3.4000000000000002E-2"/>
    <n v="4.5999999999999999E-2"/>
    <n v="4.5999999999999999E-2"/>
    <n v="0.73899999999999999"/>
    <n v="0.26200000000000001"/>
    <n v="0.754"/>
    <n v="764.70600000000002"/>
    <s v="Scale-up"/>
    <n v="29.411999999999999"/>
    <n v="0.97199999999999998"/>
    <n v="0.98199999999999998"/>
    <n v="0.96599999999999997"/>
    <n v="0.97099999999999997"/>
    <d v="2025-06-16T21:14:28"/>
    <x v="0"/>
  </r>
  <r>
    <x v="1177"/>
    <x v="1"/>
    <n v="99"/>
    <x v="2509"/>
    <x v="1575"/>
    <s v=" "/>
    <s v=" "/>
    <n v="37"/>
    <n v="438"/>
    <n v="148"/>
    <s v="N/A"/>
    <n v="257"/>
    <n v="69"/>
    <n v="0.44"/>
    <n v="4.319"/>
    <n v="1.5269999999999999"/>
    <n v="2.8119999999999998"/>
    <n v="3.2320000000000002"/>
    <n v="3.21"/>
    <n v="0.87"/>
    <n v="9.1999999999999998E-2"/>
    <n v="0.67900000000000005"/>
    <n v="1152.9159999999999"/>
    <s v="Scale-up"/>
    <n v="0.35599999999999998"/>
    <n v="0.95399999999999996"/>
    <d v="1899-12-30T23:54:14"/>
    <n v="0.89200000000000002"/>
    <n v="0.97099999999999997"/>
    <d v="2025-06-17T05:33:26"/>
    <x v="13"/>
  </r>
  <r>
    <x v="757"/>
    <x v="0"/>
    <n v="3051"/>
    <x v="2510"/>
    <x v="880"/>
    <n v="411"/>
    <n v="411"/>
    <n v="57"/>
    <n v="354"/>
    <n v="84"/>
    <n v="327"/>
    <n v="198"/>
    <n v="129"/>
    <n v="1.7000000000000001E-2"/>
    <n v="0.13300000000000001"/>
    <n v="3.5000000000000003E-2"/>
    <n v="8.5000000000000006E-2"/>
    <n v="0.115"/>
    <n v="0.11600000000000001"/>
    <n v="0.73899999999999999"/>
    <n v="0.113"/>
    <n v="0.76700000000000002"/>
    <n v="1517.6469999999999"/>
    <s v="Scale-up"/>
    <n v="11.765000000000001"/>
    <n v="0.97799999999999998"/>
    <n v="0.97099999999999997"/>
    <n v="0.92700000000000005"/>
    <n v="0.95099999999999996"/>
    <d v="2025-06-16T21:40:26"/>
    <x v="0"/>
  </r>
  <r>
    <x v="1248"/>
    <x v="1"/>
    <n v="100"/>
    <x v="2511"/>
    <x v="1678"/>
    <s v=" "/>
    <s v=" "/>
    <n v="300"/>
    <n v="1642"/>
    <n v="635"/>
    <s v="N/A"/>
    <n v="1101"/>
    <n v="205"/>
    <n v="3.2090000000000001"/>
    <n v="17.111000000000001"/>
    <n v="6.6319999999999997"/>
    <n v="11.932"/>
    <n v="13.688000000000001"/>
    <n v="13.734999999999999"/>
    <n v="0.872"/>
    <n v="0.158"/>
    <n v="0.67400000000000004"/>
    <n v="1592.1890000000001"/>
    <s v="Scale-up"/>
    <n v="8.4000000000000005E-2"/>
    <n v="0.98499999999999999"/>
    <d v="1899-12-30T23:58:34"/>
    <n v="0.97699999999999998"/>
    <n v="0.99299999999999999"/>
    <d v="2025-06-17T05:34:42"/>
    <x v="13"/>
  </r>
  <r>
    <x v="1249"/>
    <x v="0"/>
    <n v="4344"/>
    <x v="2512"/>
    <x v="1679"/>
    <n v="3681"/>
    <n v="3681"/>
    <n v="1564"/>
    <n v="2117"/>
    <n v="1158"/>
    <n v="2523"/>
    <n v="1977"/>
    <n v="546"/>
    <n v="0.38400000000000001"/>
    <n v="0.46700000000000003"/>
    <n v="0.28799999999999998"/>
    <n v="0.41599999999999998"/>
    <n v="0.56299999999999994"/>
    <n v="0.55700000000000005"/>
    <n v="0.73899999999999999"/>
    <n v="0.45100000000000001"/>
    <n v="0.66200000000000003"/>
    <n v="1312.5"/>
    <s v="Scale-up"/>
    <n v="2.4039999999999999"/>
    <n v="0.96699999999999997"/>
    <d v="1899-12-30T23:48:29"/>
    <n v="0.97399999999999998"/>
    <n v="0.98199999999999998"/>
    <d v="2025-06-17T05:28:17"/>
    <x v="6"/>
  </r>
  <r>
    <x v="1204"/>
    <x v="1"/>
    <n v="60"/>
    <x v="2513"/>
    <x v="1616"/>
    <s v=" "/>
    <s v=" "/>
    <n v="1"/>
    <n v="1"/>
    <n v="28"/>
    <s v="N/A"/>
    <n v="2"/>
    <n v="-28"/>
    <s v="NaN"/>
    <s v="NaN"/>
    <n v="1.0580000000000001"/>
    <n v="7.0999999999999994E-2"/>
    <n v="0"/>
    <n v="-0.42199999999999999"/>
    <s v="NaN"/>
    <s v="NaN"/>
    <s v="NaN"/>
    <s v="NaN"/>
    <s v="Scale-up"/>
    <n v="14.085000000000001"/>
    <s v="NaN"/>
    <s v="NaN"/>
    <n v="0.36899999999999999"/>
    <n v="1"/>
    <d v="2025-06-17T05:35:03"/>
    <x v="13"/>
  </r>
  <r>
    <x v="30"/>
    <x v="0"/>
    <n v="1629"/>
    <x v="2514"/>
    <x v="30"/>
    <n v="703"/>
    <n v="703"/>
    <n v="131"/>
    <n v="572"/>
    <n v="78"/>
    <n v="625"/>
    <n v="434"/>
    <n v="191"/>
    <n v="0.11700000000000001"/>
    <n v="0.51"/>
    <n v="8.2000000000000003E-2"/>
    <n v="0.40200000000000002"/>
    <n v="0.54500000000000004"/>
    <n v="0.54600000000000004"/>
    <n v="0.73799999999999999"/>
    <n v="0.187"/>
    <n v="0.86899999999999999"/>
    <n v="475.12400000000002"/>
    <s v="Scale-up"/>
    <n v="2.488"/>
    <n v="0.92900000000000005"/>
    <n v="0.97699999999999998"/>
    <n v="0.94799999999999995"/>
    <n v="0.97399999999999998"/>
    <d v="2025-06-16T18:14:51"/>
    <x v="1"/>
  </r>
  <r>
    <x v="1250"/>
    <x v="1"/>
    <n v="98"/>
    <x v="2515"/>
    <x v="1680"/>
    <s v=" "/>
    <s v=" "/>
    <n v="7"/>
    <n v="20"/>
    <n v="4"/>
    <s v="N/A"/>
    <n v="23"/>
    <n v="1"/>
    <n v="0.14899999999999999"/>
    <n v="0.21299999999999999"/>
    <s v="NaN"/>
    <n v="0.27200000000000002"/>
    <n v="0.36199999999999999"/>
    <n v="0.26600000000000001"/>
    <s v="NaN"/>
    <s v="NaN"/>
    <s v="NaN"/>
    <s v="NaN"/>
    <s v="Scale-up"/>
    <n v="3.6760000000000002"/>
    <n v="0.747"/>
    <d v="1899-12-30T23:15:22"/>
    <s v="NaN"/>
    <n v="0.94599999999999995"/>
    <d v="2025-06-17T05:35:23"/>
    <x v="13"/>
  </r>
  <r>
    <x v="356"/>
    <x v="0"/>
    <n v="806"/>
    <x v="2516"/>
    <x v="401"/>
    <n v="1807"/>
    <n v="1807"/>
    <n v="256"/>
    <n v="1551"/>
    <n v="211"/>
    <n v="1596"/>
    <n v="1132"/>
    <n v="464"/>
    <n v="0.28699999999999998"/>
    <n v="1.744"/>
    <n v="0.26100000000000001"/>
    <n v="1.306"/>
    <n v="1.77"/>
    <n v="1.766"/>
    <n v="0.73799999999999999"/>
    <n v="0.14099999999999999"/>
    <n v="0.871"/>
    <n v="355.28300000000002"/>
    <s v="Scale-up"/>
    <n v="0.76600000000000001"/>
    <n v="0.97299999999999998"/>
    <n v="0.99"/>
    <n v="0.97899999999999998"/>
    <n v="0.99099999999999999"/>
    <d v="2025-06-16T19:31:54"/>
    <x v="1"/>
  </r>
  <r>
    <x v="705"/>
    <x v="1"/>
    <n v="99"/>
    <x v="2517"/>
    <x v="820"/>
    <s v=" "/>
    <s v=" "/>
    <n v="311"/>
    <n v="266"/>
    <n v="71"/>
    <s v="N/A"/>
    <n v="343"/>
    <n v="162"/>
    <n v="2.931"/>
    <n v="3.113"/>
    <n v="0.86"/>
    <n v="3.8570000000000002"/>
    <n v="5.1840000000000002"/>
    <n v="5.0839999999999996"/>
    <n v="0.74399999999999999"/>
    <n v="0.48499999999999999"/>
    <n v="0.85799999999999998"/>
    <n v="278.45499999999998"/>
    <s v="Scale-up"/>
    <n v="0.25900000000000001"/>
    <n v="0.97599999999999998"/>
    <d v="1899-12-30T23:29:46"/>
    <n v="0.82699999999999996"/>
    <n v="0.98499999999999999"/>
    <d v="2025-06-17T05:35:50"/>
    <x v="13"/>
  </r>
  <r>
    <x v="871"/>
    <x v="0"/>
    <n v="645"/>
    <x v="2518"/>
    <x v="1034"/>
    <n v="535"/>
    <n v="535"/>
    <n v="322"/>
    <n v="213"/>
    <n v="32"/>
    <n v="503"/>
    <n v="356"/>
    <n v="147"/>
    <n v="0.56499999999999995"/>
    <n v="0.36599999999999999"/>
    <n v="6.0999999999999999E-2"/>
    <n v="0.64200000000000002"/>
    <n v="0.87"/>
    <n v="0.872"/>
    <n v="0.73799999999999999"/>
    <n v="0.60699999999999998"/>
    <n v="0.93400000000000005"/>
    <n v="228.97200000000001"/>
    <s v="Scale-up"/>
    <n v="1.5580000000000001"/>
    <n v="0.96399999999999997"/>
    <n v="0.96899999999999997"/>
    <n v="0.98799999999999999"/>
    <n v="0.94"/>
    <d v="2025-06-16T22:25:42"/>
    <x v="3"/>
  </r>
  <r>
    <x v="1096"/>
    <x v="1"/>
    <n v="98"/>
    <x v="2519"/>
    <x v="1441"/>
    <s v=" "/>
    <s v=" "/>
    <n v="1"/>
    <n v="10"/>
    <n v="2"/>
    <s v="N/A"/>
    <n v="8"/>
    <n v="-1"/>
    <s v="NaN"/>
    <n v="8.1000000000000003E-2"/>
    <n v="2.9000000000000001E-2"/>
    <n v="0.08"/>
    <s v="0.052000000000000005"/>
    <n v="5.7000000000000002E-2"/>
    <s v="NaN"/>
    <s v="NaN"/>
    <s v="NaN"/>
    <s v="NaN"/>
    <s v="Scale-up"/>
    <n v="12.5"/>
    <s v="NaN"/>
    <d v="1899-12-30T22:19:12"/>
    <n v="1"/>
    <n v="0.91800000000000004"/>
    <d v="2025-06-17T05:36:10"/>
    <x v="13"/>
  </r>
  <r>
    <x v="1251"/>
    <x v="0"/>
    <n v="3341"/>
    <x v="2520"/>
    <x v="1681"/>
    <n v="125"/>
    <n v="125"/>
    <n v="38"/>
    <n v="87"/>
    <n v="13"/>
    <n v="112"/>
    <n v="71"/>
    <n v="41"/>
    <n v="1.4E-2"/>
    <n v="3.1E-2"/>
    <n v="3.0000000000000001E-3"/>
    <n v="3.1E-2"/>
    <n v="4.2000000000000003E-2"/>
    <n v="3.5999999999999997E-2"/>
    <n v="0.73799999999999999"/>
    <n v="0.311"/>
    <n v="0.93300000000000005"/>
    <n v="1322.5809999999999"/>
    <s v="Scale-up"/>
    <n v="32.258000000000003"/>
    <n v="0.80500000000000005"/>
    <d v="1899-12-30T18:00:00"/>
    <n v="0.93899999999999995"/>
    <n v="0.84899999999999998"/>
    <d v="2025-06-17T04:40:41"/>
    <x v="11"/>
  </r>
  <r>
    <x v="236"/>
    <x v="1"/>
    <n v="99"/>
    <x v="2521"/>
    <x v="258"/>
    <s v=" "/>
    <s v=" "/>
    <n v="6"/>
    <n v="79"/>
    <n v="33"/>
    <s v="N/A"/>
    <n v="46"/>
    <n v="5"/>
    <n v="8.3000000000000004E-2"/>
    <n v="0.70499999999999996"/>
    <n v="0.28100000000000003"/>
    <n v="0.44800000000000001"/>
    <s v="0.5069999999999999"/>
    <n v="0.47099999999999997"/>
    <n v="0.88400000000000001"/>
    <n v="0.105"/>
    <n v="0.64300000000000002"/>
    <n v="504.464"/>
    <s v="Scale-up"/>
    <n v="2.2320000000000002"/>
    <n v="0.98099999999999998"/>
    <d v="1899-12-30T23:39:50"/>
    <n v="0.94499999999999995"/>
    <n v="0.97499999999999998"/>
    <d v="2025-06-17T05:36:34"/>
    <x v="13"/>
  </r>
  <r>
    <x v="399"/>
    <x v="0"/>
    <n v="3926"/>
    <x v="2522"/>
    <x v="1682"/>
    <n v="731"/>
    <n v="731"/>
    <n v="98"/>
    <n v="633"/>
    <n v="173"/>
    <n v="558"/>
    <n v="543"/>
    <n v="15"/>
    <n v="2.8000000000000001E-2"/>
    <n v="0.23200000000000001"/>
    <n v="3.9E-2"/>
    <n v="0.16300000000000001"/>
    <n v="0.221"/>
    <n v="0.16900000000000001"/>
    <n v="0.73799999999999999"/>
    <n v="0.108"/>
    <n v="0.85"/>
    <n v="92.025000000000006"/>
    <s v="Scale-up"/>
    <n v="6.1349999999999998"/>
    <n v="0.81399999999999995"/>
    <n v="0.80500000000000005"/>
    <n v="0.89"/>
    <n v="0.82699999999999996"/>
    <d v="2025-06-17T03:58:20"/>
    <x v="2"/>
  </r>
  <r>
    <x v="136"/>
    <x v="1"/>
    <n v="89"/>
    <x v="2523"/>
    <x v="147"/>
    <s v=" "/>
    <s v=" "/>
    <n v="5"/>
    <n v="19"/>
    <n v="6"/>
    <s v="N/A"/>
    <n v="24"/>
    <n v="-5"/>
    <n v="0.151"/>
    <n v="0.30099999999999999"/>
    <n v="5.8999999999999997E-2"/>
    <n v="0.28999999999999998"/>
    <s v="0.39299999999999996"/>
    <n v="0.28100000000000003"/>
    <n v="0.73799999999999999"/>
    <n v="0.33400000000000002"/>
    <n v="0.86899999999999999"/>
    <n v="641.37900000000002"/>
    <s v="Scale-up"/>
    <n v="3.448"/>
    <n v="0.72599999999999998"/>
    <d v="1899-12-30T21:00:00"/>
    <n v="0.97599999999999998"/>
    <n v="0.80300000000000005"/>
    <d v="2025-06-17T05:36:58"/>
    <x v="13"/>
  </r>
  <r>
    <x v="421"/>
    <x v="0"/>
    <n v="2026"/>
    <x v="2524"/>
    <x v="477"/>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6T19:51:42"/>
    <x v="1"/>
  </r>
  <r>
    <x v="1093"/>
    <x v="1"/>
    <n v="38"/>
    <x v="2525"/>
    <x v="1683"/>
    <s v=" "/>
    <s v=" "/>
    <n v="77"/>
    <n v="4"/>
    <n v="3"/>
    <s v="N/A"/>
    <n v="38"/>
    <n v="39"/>
    <n v="1.8380000000000001"/>
    <n v="0.13200000000000001"/>
    <n v="0.35699999999999998"/>
    <n v="0.91400000000000003"/>
    <s v="1.6130000000000002"/>
    <n v="1.9"/>
    <n v="0.56699999999999995"/>
    <n v="0.93300000000000005"/>
    <n v="0.81899999999999995"/>
    <n v="43.764000000000003"/>
    <s v="Scale-up"/>
    <n v="1.0940000000000001"/>
    <n v="0.72199999999999998"/>
    <d v="1899-12-30T23:42:43"/>
    <n v="0.89300000000000002"/>
    <n v="0.97"/>
    <d v="2025-06-17T05:37:22"/>
    <x v="13"/>
  </r>
  <r>
    <x v="939"/>
    <x v="0"/>
    <n v="360"/>
    <x v="2526"/>
    <x v="1128"/>
    <n v="113"/>
    <n v="113"/>
    <n v="30"/>
    <n v="83"/>
    <n v="26"/>
    <n v="87"/>
    <n v="87"/>
    <n v="0"/>
    <n v="0.13600000000000001"/>
    <n v="0.216"/>
    <n v="5.1999999999999998E-2"/>
    <n v="0.221"/>
    <n v="0.3"/>
    <n v="0.252"/>
    <n v="0.73699999999999999"/>
    <n v="0.38600000000000001"/>
    <n v="0.85199999999999998"/>
    <n v="0"/>
    <s v="Start-up"/>
    <n v="4.5250000000000004"/>
    <n v="0.88500000000000001"/>
    <n v="0.95599999999999996"/>
    <n v="0.77100000000000002"/>
    <n v="0.97399999999999998"/>
    <d v="2025-06-16T22:56:44"/>
    <x v="3"/>
  </r>
  <r>
    <x v="755"/>
    <x v="1"/>
    <n v="85"/>
    <x v="2527"/>
    <x v="877"/>
    <s v=" "/>
    <s v=" "/>
    <n v="1"/>
    <n v="3"/>
    <n v="14"/>
    <s v="N/A"/>
    <n v="6"/>
    <n v="-18"/>
    <s v="NaN"/>
    <n v="2.4E-2"/>
    <n v="0.11700000000000001"/>
    <n v="5.7000000000000002E-2"/>
    <n v="-9.2999999999999999E-2"/>
    <n v="-8.2000000000000003E-2"/>
    <s v="NaN"/>
    <s v="NaN"/>
    <s v="NaN"/>
    <s v="NaN"/>
    <s v="Scale-up"/>
    <n v="17.544"/>
    <s v="NaN"/>
    <d v="1899-12-30T22:27:50"/>
    <n v="0.626"/>
    <n v="0.95899999999999996"/>
    <d v="2025-06-17T05:37:42"/>
    <x v="13"/>
  </r>
  <r>
    <x v="959"/>
    <x v="0"/>
    <n v="3579"/>
    <x v="2528"/>
    <x v="1153"/>
    <n v="10852"/>
    <n v="10852"/>
    <n v="1844"/>
    <n v="9008"/>
    <n v="2926"/>
    <n v="7926"/>
    <n v="6096"/>
    <n v="1830"/>
    <n v="0.56200000000000006"/>
    <n v="2.6339999999999999"/>
    <n v="0.83899999999999997"/>
    <n v="1.736"/>
    <n v="2.3570000000000002"/>
    <n v="2.367"/>
    <n v="0.73699999999999999"/>
    <n v="0.17599999999999999"/>
    <n v="0.73699999999999999"/>
    <n v="1054.1469999999999"/>
    <s v="Scale-up"/>
    <n v="0.57599999999999996"/>
    <n v="0.996"/>
    <n v="0.999"/>
    <n v="0.91"/>
    <n v="0.99099999999999999"/>
    <d v="2025-06-16T23:04:11"/>
    <x v="8"/>
  </r>
  <r>
    <x v="1024"/>
    <x v="1"/>
    <n v="99"/>
    <x v="2529"/>
    <x v="1261"/>
    <s v=" "/>
    <s v=" "/>
    <n v="89"/>
    <n v="363"/>
    <n v="98"/>
    <s v="N/A"/>
    <n v="275"/>
    <n v="80"/>
    <n v="0.93300000000000005"/>
    <n v="4.0640000000000001"/>
    <n v="1.232"/>
    <n v="3.0529999999999999"/>
    <s v="3.7649999999999997"/>
    <n v="3.827"/>
    <n v="0.81100000000000005"/>
    <n v="0.187"/>
    <n v="0.753"/>
    <n v="270.55399999999997"/>
    <s v="Scale-up"/>
    <n v="0.32800000000000001"/>
    <n v="0.96399999999999997"/>
    <d v="1899-12-30T23:39:50"/>
    <n v="0.98"/>
    <n v="0.99199999999999999"/>
    <d v="2025-06-17T05:17:39"/>
    <x v="6"/>
  </r>
  <r>
    <x v="1252"/>
    <x v="0"/>
    <n v="3353"/>
    <x v="2530"/>
    <x v="1684"/>
    <n v="9845"/>
    <n v="9845"/>
    <n v="1266"/>
    <n v="8579"/>
    <n v="2258"/>
    <n v="7587"/>
    <n v="5644"/>
    <n v="1943"/>
    <n v="0.41899999999999998"/>
    <n v="3.056"/>
    <n v="0.80300000000000005"/>
    <n v="1.968"/>
    <n v="2.6720000000000002"/>
    <n v="2.6840000000000002"/>
    <n v="0.73699999999999999"/>
    <n v="0.121"/>
    <n v="0.76900000000000002"/>
    <n v="987.29700000000003"/>
    <s v="Scale-up"/>
    <n v="0.50800000000000001"/>
    <n v="0.99199999999999999"/>
    <n v="0.98699999999999999"/>
    <n v="0.99"/>
    <n v="0.99"/>
    <d v="2025-06-17T03:06:45"/>
    <x v="2"/>
  </r>
  <r>
    <x v="1159"/>
    <x v="1"/>
    <n v="99"/>
    <x v="2531"/>
    <x v="1555"/>
    <s v=" "/>
    <s v=" "/>
    <n v="15"/>
    <n v="4"/>
    <n v="3"/>
    <s v="N/A"/>
    <n v="13"/>
    <n v="2"/>
    <n v="0.152"/>
    <n v="2.8000000000000001E-2"/>
    <n v="3.5999999999999997E-2"/>
    <n v="0.16900000000000001"/>
    <n v="0.14399999999999999"/>
    <n v="0.14699999999999999"/>
    <n v="1.1739999999999999"/>
    <n v="0.84399999999999997"/>
    <n v="0.8"/>
    <n v="236.68600000000001"/>
    <s v="Catch-up"/>
    <n v="5.9169999999999998"/>
    <n v="0.88800000000000001"/>
    <d v="1899-12-30T22:24:58"/>
    <n v="0.75"/>
    <n v="0.88700000000000001"/>
    <d v="2025-06-17T05:18:02"/>
    <x v="6"/>
  </r>
  <r>
    <x v="421"/>
    <x v="0"/>
    <n v="2026"/>
    <x v="2532"/>
    <x v="1685"/>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7T03:52:11"/>
    <x v="2"/>
  </r>
  <r>
    <x v="397"/>
    <x v="1"/>
    <n v="92"/>
    <x v="2533"/>
    <x v="449"/>
    <s v=" "/>
    <s v=" "/>
    <n v="27"/>
    <n v="6"/>
    <n v="10"/>
    <s v="N/A"/>
    <n v="6"/>
    <n v="18"/>
    <n v="0.35799999999999998"/>
    <n v="5.8999999999999997E-2"/>
    <n v="0.106"/>
    <n v="8.7999999999999995E-2"/>
    <n v="0.311"/>
    <n v="0.26400000000000001"/>
    <n v="0.28299999999999997"/>
    <n v="0.85899999999999999"/>
    <n v="0.746"/>
    <n v="3306.8180000000002"/>
    <s v="Scale-up"/>
    <n v="11.364000000000001"/>
    <n v="0.98"/>
    <d v="1899-12-30T21:15:50"/>
    <n v="0.94699999999999995"/>
    <n v="0.93799999999999994"/>
    <d v="2025-06-17T05:18:28"/>
    <x v="6"/>
  </r>
  <r>
    <x v="1253"/>
    <x v="0"/>
    <n v="2029"/>
    <x v="2534"/>
    <x v="1686"/>
    <n v="6623"/>
    <n v="6623"/>
    <n v="813"/>
    <n v="5810"/>
    <n v="914"/>
    <n v="5709"/>
    <n v="4085"/>
    <n v="1624"/>
    <n v="0.56000000000000005"/>
    <n v="4"/>
    <n v="0.67500000000000004"/>
    <n v="2.8620000000000001"/>
    <n v="3.8849999999999998"/>
    <n v="4.0750000000000002"/>
    <n v="0.73699999999999999"/>
    <n v="0.123"/>
    <n v="0.85199999999999998"/>
    <n v="567.43499999999995"/>
    <s v="Scale-up"/>
    <n v="0.34899999999999998"/>
    <n v="0.95599999999999996"/>
    <n v="0.96899999999999997"/>
    <n v="0.84199999999999997"/>
    <n v="0.94799999999999995"/>
    <d v="2025-06-17T04:13:28"/>
    <x v="2"/>
  </r>
  <r>
    <x v="1219"/>
    <x v="1"/>
    <n v="91"/>
    <x v="2535"/>
    <x v="1636"/>
    <s v=" "/>
    <s v=" "/>
    <n v="60"/>
    <n v="15"/>
    <n v="25"/>
    <s v="N/A"/>
    <n v="56"/>
    <n v="-7"/>
    <n v="0.71399999999999997"/>
    <n v="0.21"/>
    <n v="0.34399999999999997"/>
    <n v="0.77300000000000002"/>
    <n v="0.57999999999999996"/>
    <n v="0.56299999999999994"/>
    <n v="1.333"/>
    <n v="0.77300000000000002"/>
    <n v="0.628"/>
    <n v="333.76499999999999"/>
    <s v="Catch-up"/>
    <n v="1.294"/>
    <n v="0.92100000000000004"/>
    <d v="1899-12-30T23:09:36"/>
    <n v="0.91400000000000003"/>
    <n v="0.89500000000000002"/>
    <d v="2025-06-17T05:18:53"/>
    <x v="6"/>
  </r>
  <r>
    <x v="981"/>
    <x v="0"/>
    <n v="2814"/>
    <x v="2536"/>
    <x v="1481"/>
    <n v="149"/>
    <n v="149"/>
    <n v="75"/>
    <n v="74"/>
    <n v="10"/>
    <n v="139"/>
    <n v="114"/>
    <n v="25"/>
    <n v="3.5000000000000003E-2"/>
    <n v="4.5999999999999999E-2"/>
    <n v="8.9999999999999993E-3"/>
    <n v="5.2999999999999999E-2"/>
    <n v="7.1999999999999995E-2"/>
    <n v="7.2999999999999995E-2"/>
    <n v="0.73599999999999999"/>
    <n v="0.432"/>
    <n v="0.88900000000000001"/>
    <n v="471.69799999999998"/>
    <s v="Scale-up"/>
    <n v="18.867999999999999"/>
    <n v="0.88700000000000001"/>
    <n v="0.84599999999999997"/>
    <n v="0.86199999999999999"/>
    <n v="0.84199999999999997"/>
    <d v="2025-06-17T07:17:51"/>
    <x v="9"/>
  </r>
  <r>
    <x v="918"/>
    <x v="1"/>
    <n v="98"/>
    <x v="2537"/>
    <x v="1105"/>
    <s v=" "/>
    <s v=" "/>
    <n v="4"/>
    <n v="6"/>
    <n v="6"/>
    <s v="N/A"/>
    <n v="10"/>
    <n v="-7"/>
    <n v="8.3000000000000004E-2"/>
    <n v="7.9000000000000001E-2"/>
    <n v="0.111"/>
    <n v="0.09"/>
    <s v="0.051000000000000004"/>
    <n v="3.3000000000000002E-2"/>
    <n v="1.7649999999999999"/>
    <n v="0.51200000000000001"/>
    <n v="0.315"/>
    <n v="133.333"/>
    <s v="Catch-up"/>
    <n v="11.111000000000001"/>
    <n v="0.69099999999999995"/>
    <d v="1899-12-30T22:36:29"/>
    <n v="0.47599999999999998"/>
    <n v="0.95899999999999996"/>
    <d v="2025-06-17T05:19:16"/>
    <x v="6"/>
  </r>
  <r>
    <x v="879"/>
    <x v="0"/>
    <n v="3307"/>
    <x v="2538"/>
    <x v="1044"/>
    <n v="234"/>
    <n v="234"/>
    <n v="82"/>
    <n v="152"/>
    <n v="65"/>
    <n v="169"/>
    <n v="116"/>
    <n v="53"/>
    <n v="2.3E-2"/>
    <n v="4.8000000000000001E-2"/>
    <n v="2.1999999999999999E-2"/>
    <n v="3.5999999999999997E-2"/>
    <n v="4.9000000000000002E-2"/>
    <n v="4.7E-2"/>
    <n v="0.73499999999999999"/>
    <n v="0.32400000000000001"/>
    <n v="0.69"/>
    <n v="1472.222"/>
    <s v="Scale-up"/>
    <n v="27.777999999999999"/>
    <n v="0.97499999999999998"/>
    <n v="0.98199999999999998"/>
    <n v="0.96699999999999997"/>
    <n v="0.99"/>
    <d v="2025-06-16T22:28:36"/>
    <x v="3"/>
  </r>
  <r>
    <x v="1021"/>
    <x v="1"/>
    <n v="99"/>
    <x v="2539"/>
    <x v="1349"/>
    <s v=" "/>
    <s v=" "/>
    <n v="963"/>
    <n v="1079"/>
    <n v="823"/>
    <s v="N/A"/>
    <n v="1447"/>
    <n v="-229"/>
    <n v="10.363"/>
    <n v="11.648"/>
    <n v="9.3040000000000003"/>
    <n v="15.835000000000001"/>
    <s v="12.706999999999999"/>
    <n v="12.766999999999999"/>
    <n v="1.246"/>
    <n v="0.47099999999999997"/>
    <n v="0.57699999999999996"/>
    <n v="376.12900000000002"/>
    <s v="Catch-up"/>
    <n v="6.3E-2"/>
    <n v="0.996"/>
    <d v="1899-12-30T23:34:05"/>
    <n v="0.99199999999999999"/>
    <n v="0.98899999999999999"/>
    <d v="2025-06-17T05:20:15"/>
    <x v="6"/>
  </r>
  <r>
    <x v="927"/>
    <x v="0"/>
    <n v="2092"/>
    <x v="2540"/>
    <x v="1109"/>
    <n v="165"/>
    <n v="165"/>
    <n v="40"/>
    <n v="125"/>
    <n v="21"/>
    <n v="144"/>
    <n v="110"/>
    <n v="34"/>
    <n v="0.02"/>
    <n v="5.6000000000000001E-2"/>
    <n v="8.0000000000000002E-3"/>
    <n v="0.05"/>
    <n v="6.8000000000000005E-2"/>
    <n v="6.7000000000000004E-2"/>
    <n v="0.73499999999999999"/>
    <n v="0.26300000000000001"/>
    <n v="0.89500000000000002"/>
    <n v="680"/>
    <s v="Scale-up"/>
    <n v="20"/>
    <n v="0.96099999999999997"/>
    <n v="0.99199999999999999"/>
    <n v="0.92900000000000005"/>
    <n v="0.99"/>
    <d v="2025-06-16T22:51:52"/>
    <x v="3"/>
  </r>
  <r>
    <x v="1226"/>
    <x v="1"/>
    <n v="99"/>
    <x v="2541"/>
    <x v="1649"/>
    <s v=" "/>
    <s v=" "/>
    <n v="58"/>
    <n v="38"/>
    <n v="17"/>
    <s v="N/A"/>
    <n v="75"/>
    <n v="5"/>
    <n v="0.68500000000000005"/>
    <n v="0.40899999999999997"/>
    <n v="0.186"/>
    <n v="0.84799999999999998"/>
    <s v="0.9080000000000001"/>
    <n v="0.877"/>
    <n v="0.93400000000000005"/>
    <n v="0.626"/>
    <n v="0.83"/>
    <n v="239.387"/>
    <s v="Scale-up"/>
    <n v="1.179"/>
    <n v="0.95299999999999996"/>
    <d v="1899-12-30T23:42:43"/>
    <n v="0.93"/>
    <n v="0.98899999999999999"/>
    <d v="2025-06-17T05:20:40"/>
    <x v="6"/>
  </r>
  <r>
    <x v="789"/>
    <x v="0"/>
    <n v="5805"/>
    <x v="2542"/>
    <x v="1641"/>
    <n v="2068"/>
    <n v="2068"/>
    <n v="961"/>
    <n v="1107"/>
    <n v="314"/>
    <n v="1754"/>
    <n v="1341"/>
    <n v="413"/>
    <n v="0.43099999999999999"/>
    <n v="0.49099999999999999"/>
    <n v="9.7000000000000003E-2"/>
    <n v="0.60599999999999998"/>
    <n v="0.82499999999999996"/>
    <n v="0.751"/>
    <n v="0.73499999999999999"/>
    <n v="0.46700000000000003"/>
    <n v="0.89500000000000002"/>
    <n v="681.51800000000003"/>
    <s v="Scale-up"/>
    <n v="1.65"/>
    <n v="0.97899999999999998"/>
    <n v="0.95899999999999996"/>
    <n v="0.875"/>
    <n v="0.98599999999999999"/>
    <d v="2025-06-17T06:39:00"/>
    <x v="10"/>
  </r>
  <r>
    <x v="1046"/>
    <x v="1"/>
    <n v="99"/>
    <x v="2543"/>
    <x v="1298"/>
    <s v=" "/>
    <s v=" "/>
    <n v="29"/>
    <n v="26"/>
    <n v="10"/>
    <s v="N/A"/>
    <n v="46"/>
    <n v="0"/>
    <n v="0.34300000000000003"/>
    <n v="0.22"/>
    <n v="0.109"/>
    <n v="0.40699999999999997"/>
    <s v="0.45400000000000007"/>
    <n v="0.40500000000000003"/>
    <n v="0.89600000000000002"/>
    <n v="0.60899999999999999"/>
    <n v="0.80600000000000005"/>
    <n v="656.02"/>
    <s v="Scale-up"/>
    <n v="2.4569999999999999"/>
    <n v="0.85599999999999998"/>
    <d v="1899-12-30T23:08:10"/>
    <n v="0.83399999999999996"/>
    <n v="0.89600000000000002"/>
    <d v="2025-06-17T05:21:06"/>
    <x v="6"/>
  </r>
  <r>
    <x v="1254"/>
    <x v="0"/>
    <n v="1930"/>
    <x v="2544"/>
    <x v="1687"/>
    <n v="139"/>
    <n v="139"/>
    <n v="31"/>
    <n v="108"/>
    <n v="19"/>
    <n v="120"/>
    <n v="95"/>
    <n v="25"/>
    <n v="1.2999999999999999E-2"/>
    <n v="4.3999999999999997E-2"/>
    <n v="8.0000000000000002E-3"/>
    <n v="3.5999999999999997E-2"/>
    <n v="4.9000000000000002E-2"/>
    <n v="4.1000000000000002E-2"/>
    <n v="0.73499999999999999"/>
    <n v="0.22800000000000001"/>
    <n v="0.86"/>
    <n v="694.44399999999996"/>
    <s v="Scale-up"/>
    <n v="27.777999999999999"/>
    <n v="0.53500000000000003"/>
    <d v="1899-12-30T08:32:38"/>
    <n v="0.81599999999999995"/>
    <n v="0.46200000000000002"/>
    <d v="2025-06-17T04:57:44"/>
    <x v="11"/>
  </r>
  <r>
    <x v="1070"/>
    <x v="1"/>
    <n v="98"/>
    <x v="2545"/>
    <x v="1373"/>
    <s v=" "/>
    <s v=" "/>
    <n v="79"/>
    <n v="34"/>
    <n v="40"/>
    <s v="N/A"/>
    <n v="99"/>
    <n v="-25"/>
    <n v="1.0960000000000001"/>
    <n v="0.40400000000000003"/>
    <n v="0.497"/>
    <n v="1.276"/>
    <s v="1.0030000000000001"/>
    <n v="0.877"/>
    <n v="1.272"/>
    <n v="0.73099999999999998"/>
    <n v="0.66900000000000004"/>
    <n v="184.16900000000001"/>
    <s v="Catch-up"/>
    <n v="0.78400000000000003"/>
    <n v="0.94"/>
    <d v="1899-12-30T23:13:55"/>
    <n v="0.86099999999999999"/>
    <n v="0.98299999999999998"/>
    <d v="2025-06-17T05:21:32"/>
    <x v="6"/>
  </r>
  <r>
    <x v="568"/>
    <x v="0"/>
    <n v="4802"/>
    <x v="2546"/>
    <x v="1688"/>
    <n v="1306"/>
    <n v="1306"/>
    <n v="341"/>
    <n v="965"/>
    <n v="552"/>
    <n v="754"/>
    <n v="728"/>
    <n v="26"/>
    <n v="9.8000000000000004E-2"/>
    <n v="0.27100000000000002"/>
    <n v="0.112"/>
    <n v="0.189"/>
    <n v="0.25700000000000001"/>
    <n v="0.155"/>
    <n v="0.73499999999999999"/>
    <n v="0.26600000000000001"/>
    <n v="0.69599999999999995"/>
    <n v="137.566"/>
    <s v="Scale-up"/>
    <n v="5.2910000000000004"/>
    <n v="0.42199999999999999"/>
    <d v="1899-12-30T10:50:53"/>
    <n v="0.75600000000000001"/>
    <n v="0.435"/>
    <d v="2025-06-17T05:01:26"/>
    <x v="11"/>
  </r>
  <r>
    <x v="964"/>
    <x v="1"/>
    <n v="97"/>
    <x v="2547"/>
    <x v="1160"/>
    <s v=" "/>
    <s v=" "/>
    <n v="26"/>
    <n v="9"/>
    <n v="7"/>
    <s v="N/A"/>
    <n v="20"/>
    <n v="7"/>
    <n v="0.30299999999999999"/>
    <n v="0.18099999999999999"/>
    <n v="8.3000000000000004E-2"/>
    <n v="0.23100000000000001"/>
    <s v="0.40099999999999997"/>
    <n v="0.312"/>
    <n v="0.57599999999999996"/>
    <n v="0.626"/>
    <n v="0.82899999999999996"/>
    <n v="324.67500000000001"/>
    <s v="Scale-up"/>
    <n v="4.3289999999999997"/>
    <n v="0.92400000000000004"/>
    <d v="1899-12-30T21:37:26"/>
    <n v="0.95099999999999996"/>
    <n v="0.94699999999999995"/>
    <d v="2025-06-17T05:21:56"/>
    <x v="6"/>
  </r>
  <r>
    <x v="385"/>
    <x v="0"/>
    <n v="6288"/>
    <x v="2548"/>
    <x v="1689"/>
    <n v="215"/>
    <n v="215"/>
    <n v="120"/>
    <n v="95"/>
    <n v="44"/>
    <n v="171"/>
    <n v="160"/>
    <n v="11"/>
    <n v="2.5000000000000001E-2"/>
    <n v="1.6E-2"/>
    <n v="7.0000000000000001E-3"/>
    <n v="2.5000000000000001E-2"/>
    <n v="3.4000000000000002E-2"/>
    <n v="2.7E-2"/>
    <n v="0.73499999999999999"/>
    <n v="0.61"/>
    <n v="0.82899999999999996"/>
    <n v="440"/>
    <s v="Scale-up"/>
    <n v="40"/>
    <n v="0.65300000000000002"/>
    <n v="0.96899999999999997"/>
    <n v="0.94499999999999995"/>
    <n v="0.84099999999999997"/>
    <d v="2025-06-17T03:40:06"/>
    <x v="2"/>
  </r>
  <r>
    <x v="792"/>
    <x v="1"/>
    <n v="99"/>
    <x v="2549"/>
    <x v="928"/>
    <s v=" "/>
    <s v=" "/>
    <n v="24"/>
    <n v="17"/>
    <n v="7"/>
    <s v="N/A"/>
    <n v="31"/>
    <n v="4"/>
    <n v="0.216"/>
    <n v="0.16600000000000001"/>
    <n v="7.5999999999999998E-2"/>
    <n v="0.33400000000000002"/>
    <n v="0.30599999999999999"/>
    <n v="0.29799999999999999"/>
    <n v="1.0920000000000001"/>
    <n v="0.56499999999999995"/>
    <n v="0.80100000000000005"/>
    <n v="437.12599999999998"/>
    <s v="Catch-up"/>
    <n v="2.9940000000000002"/>
    <n v="0.98099999999999998"/>
    <d v="1899-12-30T22:43:41"/>
    <n v="0.874"/>
    <n v="0.94199999999999995"/>
    <d v="2025-06-17T05:22:22"/>
    <x v="6"/>
  </r>
  <r>
    <x v="435"/>
    <x v="0"/>
    <n v="5633"/>
    <x v="2550"/>
    <x v="1690"/>
    <n v="287"/>
    <n v="287"/>
    <n v="36"/>
    <n v="251"/>
    <n v="38"/>
    <n v="249"/>
    <n v="177"/>
    <n v="72"/>
    <n v="0.01"/>
    <n v="4.7E-2"/>
    <n v="8.0000000000000002E-3"/>
    <n v="3.5999999999999997E-2"/>
    <n v="4.9000000000000002E-2"/>
    <n v="4.9000000000000002E-2"/>
    <n v="0.73499999999999999"/>
    <n v="0.17499999999999999"/>
    <n v="0.86"/>
    <n v="2000"/>
    <s v="Scale-up"/>
    <n v="27.777999999999999"/>
    <n v="0.90600000000000003"/>
    <n v="0.97599999999999998"/>
    <n v="0.91800000000000004"/>
    <n v="0.97"/>
    <d v="2025-06-17T03:45:40"/>
    <x v="2"/>
  </r>
  <r>
    <x v="1197"/>
    <x v="1"/>
    <n v="99"/>
    <x v="2551"/>
    <x v="1599"/>
    <s v=" "/>
    <s v=" "/>
    <n v="116"/>
    <n v="79"/>
    <n v="44"/>
    <s v="N/A"/>
    <n v="109"/>
    <n v="41"/>
    <n v="1.1919999999999999"/>
    <n v="0.84899999999999998"/>
    <n v="0.45200000000000001"/>
    <n v="1.214"/>
    <n v="1.589"/>
    <n v="1.569"/>
    <n v="0.76400000000000001"/>
    <n v="0.58399999999999996"/>
    <n v="0.77900000000000003"/>
    <n v="397.03500000000003"/>
    <s v="Scale-up"/>
    <n v="0.82399999999999995"/>
    <n v="0.96899999999999997"/>
    <d v="1899-12-30T23:42:43"/>
    <n v="0.97"/>
    <n v="0.98699999999999999"/>
    <d v="2025-06-17T05:22:49"/>
    <x v="6"/>
  </r>
  <r>
    <x v="1255"/>
    <x v="0"/>
    <n v="3977"/>
    <x v="2552"/>
    <x v="1691"/>
    <n v="1358"/>
    <n v="1358"/>
    <n v="464"/>
    <n v="894"/>
    <n v="72"/>
    <n v="1286"/>
    <n v="399"/>
    <n v="887"/>
    <n v="0.114"/>
    <n v="0.219"/>
    <n v="5.0999999999999997E-2"/>
    <n v="0.20699999999999999"/>
    <n v="0.28199999999999997"/>
    <n v="0.316"/>
    <n v="0.73399999999999999"/>
    <n v="0.34200000000000003"/>
    <n v="0.84699999999999998"/>
    <n v="4285.0240000000003"/>
    <s v="Scale-up"/>
    <n v="4.8310000000000004"/>
    <n v="0.93300000000000005"/>
    <n v="0.93899999999999995"/>
    <n v="0.70699999999999996"/>
    <n v="0.98699999999999999"/>
    <d v="2025-06-17T02:46:38"/>
    <x v="2"/>
  </r>
  <r>
    <x v="428"/>
    <x v="1"/>
    <n v="98"/>
    <x v="2553"/>
    <x v="486"/>
    <s v=" "/>
    <s v=" "/>
    <n v="25"/>
    <n v="9"/>
    <n v="22"/>
    <s v="N/A"/>
    <n v="3"/>
    <n v="8"/>
    <n v="0.28199999999999997"/>
    <n v="0.11899999999999999"/>
    <n v="0.29799999999999999"/>
    <n v="0.06"/>
    <s v="0.10299999999999998"/>
    <n v="0.115"/>
    <n v="0.58299999999999996"/>
    <n v="0.70299999999999996"/>
    <n v="0.25700000000000001"/>
    <n v="850"/>
    <s v="Scale-up"/>
    <n v="16.667000000000002"/>
    <n v="0.79600000000000004"/>
    <d v="1899-12-30T22:14:53"/>
    <n v="0.91900000000000004"/>
    <n v="0.92800000000000005"/>
    <d v="2025-06-17T05:23:13"/>
    <x v="6"/>
  </r>
  <r>
    <x v="649"/>
    <x v="0"/>
    <n v="2962"/>
    <x v="2554"/>
    <x v="753"/>
    <n v="160"/>
    <n v="160"/>
    <n v="29"/>
    <n v="131"/>
    <n v="46"/>
    <n v="114"/>
    <n v="74"/>
    <n v="40"/>
    <n v="8.9999999999999993E-3"/>
    <n v="4.1000000000000002E-2"/>
    <n v="0.02"/>
    <n v="2.1999999999999999E-2"/>
    <n v="0.03"/>
    <n v="3.2000000000000001E-2"/>
    <n v="0.73299999999999998"/>
    <n v="0.18"/>
    <n v="0.6"/>
    <n v="1818.182"/>
    <s v="Scale-up"/>
    <n v="45.454999999999998"/>
    <n v="0.91200000000000003"/>
    <n v="0.90300000000000002"/>
    <n v="0.90200000000000002"/>
    <n v="0.82499999999999996"/>
    <d v="2025-06-16T21:09:30"/>
    <x v="0"/>
  </r>
  <r>
    <x v="25"/>
    <x v="1"/>
    <n v="99"/>
    <x v="2555"/>
    <x v="25"/>
    <s v=" "/>
    <s v=" "/>
    <n v="40"/>
    <n v="39"/>
    <n v="14"/>
    <s v="N/A"/>
    <n v="50"/>
    <n v="16"/>
    <n v="0.40100000000000002"/>
    <n v="0.439"/>
    <n v="0.191"/>
    <n v="0.501"/>
    <n v="0.64900000000000002"/>
    <n v="0.65500000000000003"/>
    <n v="0.77200000000000002"/>
    <n v="0.47699999999999998"/>
    <n v="0.77300000000000002"/>
    <n v="185.62899999999999"/>
    <s v="Scale-up"/>
    <n v="1.996"/>
    <n v="0.98299999999999998"/>
    <d v="1899-12-30T23:02:24"/>
    <n v="0.94699999999999995"/>
    <n v="0.99"/>
    <d v="2025-06-17T05:23:37"/>
    <x v="6"/>
  </r>
  <r>
    <x v="672"/>
    <x v="0"/>
    <n v="3066"/>
    <x v="2556"/>
    <x v="779"/>
    <n v="193"/>
    <n v="193"/>
    <n v="21"/>
    <n v="172"/>
    <n v="36"/>
    <n v="157"/>
    <n v="115"/>
    <n v="42"/>
    <n v="6.0000000000000001E-3"/>
    <n v="5.0999999999999997E-2"/>
    <n v="1.2E-2"/>
    <n v="3.3000000000000002E-2"/>
    <n v="4.4999999999999998E-2"/>
    <n v="4.5999999999999999E-2"/>
    <n v="0.73299999999999998"/>
    <n v="0.105"/>
    <n v="0.78900000000000003"/>
    <n v="1272.7270000000001"/>
    <s v="Scale-up"/>
    <n v="30.303000000000001"/>
    <n v="0.94499999999999995"/>
    <n v="0.98"/>
    <n v="0.96799999999999997"/>
    <n v="0.96899999999999997"/>
    <d v="2025-06-16T21:16:08"/>
    <x v="0"/>
  </r>
  <r>
    <x v="1205"/>
    <x v="1"/>
    <n v="98"/>
    <x v="2557"/>
    <x v="1617"/>
    <s v=" "/>
    <s v=" "/>
    <n v="4"/>
    <n v="18"/>
    <n v="11"/>
    <s v="N/A"/>
    <n v="17"/>
    <n v="-5"/>
    <n v="0.04"/>
    <n v="0.14799999999999999"/>
    <n v="0.18"/>
    <n v="0.14399999999999999"/>
    <n v="8.0000000000000002E-3"/>
    <n v="0.122"/>
    <n v="18"/>
    <n v="0.21299999999999999"/>
    <n v="4.2999999999999997E-2"/>
    <n v="1291.6669999999999"/>
    <s v="Catch-up"/>
    <n v="6.944"/>
    <n v="0.94099999999999995"/>
    <d v="1899-12-30T22:48:00"/>
    <n v="0.72899999999999998"/>
    <n v="0.94599999999999995"/>
    <d v="2025-06-17T05:24:04"/>
    <x v="6"/>
  </r>
  <r>
    <x v="817"/>
    <x v="0"/>
    <n v="1560"/>
    <x v="2558"/>
    <x v="961"/>
    <n v="43"/>
    <n v="43"/>
    <n v="23"/>
    <n v="20"/>
    <n v="2"/>
    <n v="41"/>
    <n v="23"/>
    <n v="18"/>
    <n v="0.01"/>
    <n v="8.0000000000000002E-3"/>
    <n v="3.0000000000000001E-3"/>
    <n v="1.0999999999999999E-2"/>
    <n v="1.4999999999999999E-2"/>
    <n v="1.7000000000000001E-2"/>
    <n v="0.73299999999999998"/>
    <n v="0.55600000000000005"/>
    <n v="0.83299999999999996"/>
    <n v="1636.364"/>
    <s v="Scale-up"/>
    <n v="90.909000000000006"/>
    <n v="0.69399999999999995"/>
    <n v="0.499"/>
    <n v="1"/>
    <n v="0.42199999999999999"/>
    <d v="2025-06-16T22:06:02"/>
    <x v="3"/>
  </r>
  <r>
    <x v="1030"/>
    <x v="1"/>
    <n v="92"/>
    <x v="2559"/>
    <x v="1271"/>
    <s v=" "/>
    <s v=" "/>
    <n v="12"/>
    <n v="16"/>
    <n v="2"/>
    <s v="N/A"/>
    <n v="11"/>
    <n v="14"/>
    <n v="9.8000000000000004E-2"/>
    <n v="0.36199999999999999"/>
    <n v="8.3000000000000004E-2"/>
    <n v="0.217"/>
    <s v="0.37699999999999995"/>
    <n v="0.252"/>
    <n v="0.57599999999999996"/>
    <n v="0.21299999999999999"/>
    <n v="0.82"/>
    <n v="262.673"/>
    <s v="Scale-up"/>
    <n v="4.6079999999999997"/>
    <n v="0.83099999999999996"/>
    <d v="1899-12-30T19:55:12"/>
    <n v="1"/>
    <n v="0.97299999999999998"/>
    <d v="2025-06-17T05:24:28"/>
    <x v="6"/>
  </r>
  <r>
    <x v="1208"/>
    <x v="0"/>
    <n v="2105"/>
    <x v="2560"/>
    <x v="1620"/>
    <n v="217"/>
    <n v="217"/>
    <n v="110"/>
    <n v="107"/>
    <n v="9"/>
    <n v="208"/>
    <n v="125"/>
    <n v="83"/>
    <n v="5.8000000000000003E-2"/>
    <n v="5.1999999999999998E-2"/>
    <n v="8.9999999999999993E-3"/>
    <n v="7.3999999999999996E-2"/>
    <n v="0.10100000000000001"/>
    <n v="0.106"/>
    <n v="0.73299999999999998"/>
    <n v="0.52700000000000002"/>
    <n v="0.91800000000000004"/>
    <n v="1121.6220000000001"/>
    <s v="Scale-up"/>
    <n v="13.513999999999999"/>
    <n v="0.97899999999999998"/>
    <n v="0.93500000000000005"/>
    <n v="0.96"/>
    <n v="0.95299999999999996"/>
    <d v="2025-06-17T06:26:45"/>
    <x v="10"/>
  </r>
  <r>
    <x v="264"/>
    <x v="1"/>
    <n v="94"/>
    <x v="2561"/>
    <x v="1600"/>
    <s v=" "/>
    <s v=" "/>
    <n v="9"/>
    <n v="9"/>
    <n v="5"/>
    <s v="N/A"/>
    <n v="6"/>
    <n v="6"/>
    <n v="7.2999999999999995E-2"/>
    <n v="0.109"/>
    <n v="9.5000000000000001E-2"/>
    <n v="6.5000000000000002E-2"/>
    <n v="8.6999999999999994E-2"/>
    <n v="0.11700000000000001"/>
    <n v="0.747"/>
    <n v="0.40100000000000002"/>
    <n v="0.47799999999999998"/>
    <n v="323.077"/>
    <s v="Scale-up"/>
    <n v="15.385"/>
    <n v="0.96699999999999997"/>
    <d v="1899-12-30T22:24:58"/>
    <n v="0.79900000000000004"/>
    <n v="0.89700000000000002"/>
    <d v="2025-06-17T05:24:51"/>
    <x v="6"/>
  </r>
  <r>
    <x v="142"/>
    <x v="0"/>
    <n v="2951"/>
    <x v="2562"/>
    <x v="1692"/>
    <n v="3595"/>
    <n v="3595"/>
    <n v="644"/>
    <n v="2951"/>
    <n v="331"/>
    <n v="3264"/>
    <n v="2222"/>
    <n v="1042"/>
    <n v="0.28799999999999998"/>
    <n v="1.228"/>
    <n v="0.154"/>
    <n v="0.998"/>
    <n v="1.3620000000000001"/>
    <n v="1.359"/>
    <n v="0.73299999999999998"/>
    <n v="0.19"/>
    <n v="0.89800000000000002"/>
    <n v="1044.088"/>
    <s v="Scale-up"/>
    <n v="1.002"/>
    <n v="0.88800000000000001"/>
    <n v="0.95799999999999996"/>
    <n v="0.93400000000000005"/>
    <n v="0.95799999999999996"/>
    <d v="2025-06-17T01:40:04"/>
    <x v="2"/>
  </r>
  <r>
    <x v="693"/>
    <x v="1"/>
    <n v="99"/>
    <x v="2563"/>
    <x v="901"/>
    <s v=" "/>
    <s v=" "/>
    <n v="35"/>
    <n v="70"/>
    <n v="25"/>
    <s v="N/A"/>
    <n v="78"/>
    <n v="1"/>
    <n v="0.35899999999999999"/>
    <n v="0.82899999999999996"/>
    <n v="0.28799999999999998"/>
    <n v="0.89100000000000001"/>
    <s v="0.8999999999999999"/>
    <n v="0.91400000000000003"/>
    <n v="0.99"/>
    <n v="0.30199999999999999"/>
    <n v="0.75800000000000001"/>
    <n v="246.91399999999999"/>
    <s v="Scale-up"/>
    <n v="1.1220000000000001"/>
    <n v="0.82799999999999996"/>
    <d v="1899-12-30T22:46:34"/>
    <n v="0.97099999999999997"/>
    <n v="0.96899999999999997"/>
    <d v="2025-06-17T05:25:17"/>
    <x v="6"/>
  </r>
  <r>
    <x v="405"/>
    <x v="0"/>
    <n v="3233"/>
    <x v="2564"/>
    <x v="1693"/>
    <n v="11874"/>
    <n v="11874"/>
    <n v="1323"/>
    <n v="10551"/>
    <n v="3990"/>
    <n v="7884"/>
    <n v="6804"/>
    <n v="1080"/>
    <n v="0.57499999999999996"/>
    <n v="4.8959999999999999"/>
    <n v="1.4350000000000001"/>
    <n v="2.9569999999999999"/>
    <n v="4.0359999999999996"/>
    <n v="3.6459999999999999"/>
    <n v="0.73299999999999998"/>
    <n v="0.105"/>
    <n v="0.73799999999999999"/>
    <n v="365.23500000000001"/>
    <s v="Scale-up"/>
    <n v="0.33800000000000002"/>
    <n v="0.99299999999999999"/>
    <n v="0.98899999999999999"/>
    <n v="0.99"/>
    <n v="0.96399999999999997"/>
    <d v="2025-06-17T03:55:08"/>
    <x v="2"/>
  </r>
  <r>
    <x v="933"/>
    <x v="1"/>
    <n v="99"/>
    <x v="2565"/>
    <x v="1116"/>
    <s v=" "/>
    <s v=" "/>
    <n v="37"/>
    <n v="47"/>
    <n v="19"/>
    <s v="N/A"/>
    <n v="45"/>
    <n v="19"/>
    <n v="0.45600000000000002"/>
    <n v="0.56599999999999995"/>
    <n v="0.22500000000000001"/>
    <n v="0.58199999999999996"/>
    <n v="0.79700000000000004"/>
    <n v="0.81899999999999995"/>
    <n v="0.73"/>
    <n v="0.44600000000000001"/>
    <n v="0.78"/>
    <n v="451.89"/>
    <s v="Scale-up"/>
    <n v="1.718"/>
    <n v="0.95499999999999996"/>
    <d v="1899-12-30T22:46:34"/>
    <n v="0.89900000000000002"/>
    <n v="0.93300000000000005"/>
    <d v="2025-06-17T05:25:43"/>
    <x v="6"/>
  </r>
  <r>
    <x v="382"/>
    <x v="0"/>
    <n v="2041"/>
    <x v="2566"/>
    <x v="431"/>
    <n v="141"/>
    <n v="141"/>
    <n v="22"/>
    <n v="119"/>
    <n v="17"/>
    <n v="124"/>
    <n v="78"/>
    <n v="46"/>
    <n v="1.2E-2"/>
    <n v="7.4999999999999997E-2"/>
    <n v="1.6E-2"/>
    <n v="5.1999999999999998E-2"/>
    <n v="7.0999999999999994E-2"/>
    <n v="7.2999999999999995E-2"/>
    <n v="0.73199999999999998"/>
    <n v="0.13800000000000001"/>
    <n v="0.81599999999999995"/>
    <n v="884.61500000000001"/>
    <s v="Scale-up"/>
    <n v="19.231000000000002"/>
    <n v="0.95099999999999996"/>
    <n v="0.96299999999999997"/>
    <n v="0.90600000000000003"/>
    <n v="0.98199999999999998"/>
    <d v="2025-06-16T19:38:47"/>
    <x v="1"/>
  </r>
  <r>
    <x v="444"/>
    <x v="1"/>
    <n v="99"/>
    <x v="2567"/>
    <x v="597"/>
    <s v=" "/>
    <s v=" "/>
    <n v="247"/>
    <n v="261"/>
    <n v="131"/>
    <s v="N/A"/>
    <n v="386"/>
    <n v="-10"/>
    <n v="2.9849999999999999"/>
    <n v="2.7519999999999998"/>
    <n v="1.552"/>
    <n v="4.5860000000000003"/>
    <s v="4.1850000000000005"/>
    <n v="4.2069999999999999"/>
    <n v="1.0960000000000001"/>
    <n v="0.52"/>
    <n v="0.72899999999999998"/>
    <n v="253.38"/>
    <s v="Catch-up"/>
    <n v="0.218"/>
    <n v="0.94299999999999995"/>
    <d v="1899-12-30T23:36:58"/>
    <n v="0.95"/>
    <n v="0.97899999999999998"/>
    <d v="2025-06-17T05:26:16"/>
    <x v="6"/>
  </r>
  <r>
    <x v="1256"/>
    <x v="0"/>
    <n v="1759"/>
    <x v="2568"/>
    <x v="1694"/>
    <n v="1572"/>
    <n v="1572"/>
    <n v="344"/>
    <n v="1228"/>
    <n v="17"/>
    <n v="1555"/>
    <n v="1037"/>
    <n v="518"/>
    <n v="0.20599999999999999"/>
    <n v="0.71399999999999997"/>
    <n v="1.2999999999999999E-2"/>
    <n v="0.66400000000000003"/>
    <n v="0.90700000000000003"/>
    <n v="0.90700000000000003"/>
    <n v="0.73199999999999998"/>
    <n v="0.224"/>
    <n v="0.98599999999999999"/>
    <n v="780.12"/>
    <s v="Scale-up"/>
    <n v="1.506"/>
    <n v="0.98399999999999999"/>
    <n v="0.99399999999999999"/>
    <n v="0.86499999999999999"/>
    <n v="0.98399999999999999"/>
    <d v="2025-06-17T03:20:24"/>
    <x v="2"/>
  </r>
  <r>
    <x v="1169"/>
    <x v="1"/>
    <n v="98"/>
    <x v="2569"/>
    <x v="1567"/>
    <s v=" "/>
    <s v=" "/>
    <n v="32"/>
    <n v="15"/>
    <n v="4"/>
    <s v="N/A"/>
    <n v="11"/>
    <n v="33"/>
    <n v="0.33100000000000002"/>
    <n v="0.17799999999999999"/>
    <n v="0.05"/>
    <n v="8.5000000000000006E-2"/>
    <n v="0.45900000000000002"/>
    <n v="0.45100000000000001"/>
    <n v="0.185"/>
    <n v="0.65"/>
    <n v="0.90200000000000002"/>
    <n v="2576.471"/>
    <s v="Scale-up"/>
    <n v="11.765000000000001"/>
    <n v="0.98899999999999999"/>
    <d v="1899-12-30T23:12:29"/>
    <n v="0.72"/>
    <n v="0.90400000000000003"/>
    <d v="2025-06-17T05:26:40"/>
    <x v="6"/>
  </r>
  <r>
    <x v="1257"/>
    <x v="0"/>
    <n v="1935"/>
    <x v="2570"/>
    <x v="1695"/>
    <n v="368"/>
    <n v="368"/>
    <n v="212"/>
    <n v="156"/>
    <n v="26"/>
    <n v="342"/>
    <n v="236"/>
    <n v="106"/>
    <n v="0.13300000000000001"/>
    <n v="0.107"/>
    <n v="1.6E-2"/>
    <n v="0.16400000000000001"/>
    <n v="0.224"/>
    <n v="0.22"/>
    <n v="0.73199999999999998"/>
    <n v="0.55400000000000005"/>
    <n v="0.93300000000000005"/>
    <n v="646.34100000000001"/>
    <s v="Scale-up"/>
    <n v="6.0979999999999999"/>
    <n v="0.94899999999999995"/>
    <n v="0.90600000000000003"/>
    <n v="0.91400000000000003"/>
    <n v="0.92500000000000004"/>
    <d v="2025-06-17T03:26:02"/>
    <x v="2"/>
  </r>
  <r>
    <x v="8"/>
    <x v="1"/>
    <n v="98"/>
    <x v="2571"/>
    <x v="1434"/>
    <s v=" "/>
    <s v=" "/>
    <n v="121"/>
    <n v="44"/>
    <n v="36"/>
    <s v="N/A"/>
    <n v="125"/>
    <n v="3"/>
    <n v="1.2969999999999999"/>
    <n v="0.40100000000000002"/>
    <n v="0.38100000000000001"/>
    <n v="1.363"/>
    <n v="1.3169999999999999"/>
    <n v="1.3109999999999999"/>
    <n v="1.0349999999999999"/>
    <n v="0.76400000000000001"/>
    <n v="0.77600000000000002"/>
    <n v="987.52800000000002"/>
    <s v="Catch-up"/>
    <n v="0.73399999999999999"/>
    <n v="0.98699999999999999"/>
    <d v="1899-12-30T23:34:05"/>
    <n v="0.94399999999999995"/>
    <n v="0.96799999999999997"/>
    <d v="2025-06-17T05:27:12"/>
    <x v="6"/>
  </r>
  <r>
    <x v="1258"/>
    <x v="0"/>
    <n v="1490"/>
    <x v="2572"/>
    <x v="1696"/>
    <n v="1002"/>
    <n v="1002"/>
    <n v="180"/>
    <n v="822"/>
    <n v="89"/>
    <n v="913"/>
    <n v="670"/>
    <n v="243"/>
    <n v="0.17899999999999999"/>
    <n v="0.66300000000000003"/>
    <n v="8.1000000000000003E-2"/>
    <n v="0.55600000000000005"/>
    <n v="0.76100000000000001"/>
    <n v="0.73799999999999999"/>
    <n v="0.73099999999999998"/>
    <n v="0.21299999999999999"/>
    <n v="0.90400000000000003"/>
    <n v="437.05"/>
    <s v="Scale-up"/>
    <n v="1.7989999999999999"/>
    <n v="0.76600000000000001"/>
    <n v="0.84"/>
    <n v="0.751"/>
    <n v="0.78800000000000003"/>
    <d v="2025-06-17T01:46:34"/>
    <x v="2"/>
  </r>
  <r>
    <x v="1198"/>
    <x v="1"/>
    <n v="70"/>
    <x v="2573"/>
    <x v="1603"/>
    <s v=" "/>
    <s v=" "/>
    <n v="1"/>
    <n v="1"/>
    <n v="24"/>
    <s v="N/A"/>
    <n v="2"/>
    <n v="-25"/>
    <s v="NaN"/>
    <s v="NaN"/>
    <n v="0.26200000000000001"/>
    <n v="2.4E-2"/>
    <n v="0"/>
    <n v="-0.26200000000000001"/>
    <s v="NaN"/>
    <s v="NaN"/>
    <s v="NaN"/>
    <s v="NaN"/>
    <s v="Scale-up"/>
    <n v="41.667000000000002"/>
    <s v="NaN"/>
    <s v="NaN"/>
    <n v="0.872"/>
    <n v="1"/>
    <d v="2025-06-17T05:27:30"/>
    <x v="6"/>
  </r>
  <r>
    <x v="288"/>
    <x v="0"/>
    <n v="5164"/>
    <x v="2574"/>
    <x v="1697"/>
    <n v="305"/>
    <n v="305"/>
    <n v="37"/>
    <n v="268"/>
    <n v="43"/>
    <n v="262"/>
    <n v="191"/>
    <n v="71"/>
    <n v="7.0000000000000001E-3"/>
    <n v="5.3999999999999999E-2"/>
    <n v="8.9999999999999993E-3"/>
    <n v="3.7999999999999999E-2"/>
    <n v="5.1999999999999998E-2"/>
    <n v="5.0999999999999997E-2"/>
    <n v="0.73099999999999998"/>
    <n v="0.115"/>
    <n v="0.85199999999999998"/>
    <n v="1868.421"/>
    <s v="Scale-up"/>
    <n v="26.315999999999999"/>
    <n v="0.96299999999999997"/>
    <n v="0.99"/>
    <n v="0.93400000000000005"/>
    <n v="0.96699999999999997"/>
    <d v="2025-06-17T03:07:26"/>
    <x v="2"/>
  </r>
  <r>
    <x v="1013"/>
    <x v="1"/>
    <n v="98"/>
    <x v="2575"/>
    <x v="1384"/>
    <s v=" "/>
    <s v=" "/>
    <n v="24"/>
    <n v="19"/>
    <n v="7"/>
    <s v="N/A"/>
    <n v="7"/>
    <n v="28"/>
    <n v="0.254"/>
    <n v="0.20899999999999999"/>
    <n v="8.2000000000000003E-2"/>
    <n v="6.9000000000000006E-2"/>
    <s v="0.38099999999999995"/>
    <n v="0.371"/>
    <n v="0.18099999999999999"/>
    <n v="0.54900000000000004"/>
    <n v="0.82299999999999995"/>
    <n v="5405.7969999999996"/>
    <s v="Scale-up"/>
    <n v="14.493"/>
    <n v="0.80600000000000005"/>
    <d v="1899-12-30T21:54:43"/>
    <n v="0.92700000000000005"/>
    <n v="0.86299999999999999"/>
    <d v="2025-06-17T05:27:55"/>
    <x v="6"/>
  </r>
  <r>
    <x v="220"/>
    <x v="0"/>
    <n v="2927"/>
    <x v="2576"/>
    <x v="240"/>
    <n v="232"/>
    <n v="232"/>
    <n v="21"/>
    <n v="211"/>
    <n v="40"/>
    <n v="192"/>
    <n v="140"/>
    <n v="52"/>
    <n v="7.0000000000000001E-3"/>
    <n v="6.9000000000000006E-2"/>
    <n v="1.2999999999999999E-2"/>
    <n v="4.5999999999999999E-2"/>
    <n v="6.3E-2"/>
    <n v="6.3E-2"/>
    <n v="0.73"/>
    <n v="9.1999999999999998E-2"/>
    <n v="0.82899999999999996"/>
    <n v="1130.4349999999999"/>
    <s v="Scale-up"/>
    <n v="21.739000000000001"/>
    <n v="0.69299999999999995"/>
    <n v="0.77300000000000002"/>
    <n v="0.65300000000000002"/>
    <n v="0.68799999999999994"/>
    <d v="2025-06-16T18:56:42"/>
    <x v="1"/>
  </r>
  <r>
    <x v="1249"/>
    <x v="1"/>
    <n v="98"/>
    <x v="2577"/>
    <x v="1679"/>
    <s v=" "/>
    <s v=" "/>
    <n v="40"/>
    <n v="70"/>
    <n v="30"/>
    <s v="N/A"/>
    <n v="206"/>
    <n v="-127"/>
    <n v="0.45200000000000001"/>
    <n v="0.79400000000000004"/>
    <n v="0.29499999999999998"/>
    <n v="2.2429999999999999"/>
    <s v="0.9510000000000001"/>
    <n v="0.96299999999999997"/>
    <n v="2.359"/>
    <n v="0.36299999999999999"/>
    <n v="0.76300000000000001"/>
    <n v="243.42400000000001"/>
    <s v="Catch-up"/>
    <n v="0.44600000000000001"/>
    <n v="0.79200000000000004"/>
    <d v="1899-12-30T23:47:02"/>
    <n v="0.93100000000000005"/>
    <n v="0.56399999999999995"/>
    <d v="2025-06-17T05:28:22"/>
    <x v="6"/>
  </r>
  <r>
    <x v="91"/>
    <x v="0"/>
    <n v="940"/>
    <x v="2578"/>
    <x v="96"/>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6T18:28:16"/>
    <x v="1"/>
  </r>
  <r>
    <x v="383"/>
    <x v="1"/>
    <n v="99"/>
    <x v="2579"/>
    <x v="1262"/>
    <s v=" "/>
    <s v=" "/>
    <n v="167"/>
    <n v="63"/>
    <n v="55"/>
    <s v="N/A"/>
    <n v="142"/>
    <n v="32"/>
    <n v="2.0209999999999999"/>
    <n v="0.66300000000000003"/>
    <n v="0.59799999999999998"/>
    <n v="1.476"/>
    <s v="2.0860000000000003"/>
    <n v="1.984"/>
    <n v="0.70799999999999996"/>
    <n v="0.753"/>
    <n v="0.77700000000000002"/>
    <n v="350.27100000000002"/>
    <s v="Scale-up"/>
    <n v="0.67800000000000005"/>
    <n v="0.96299999999999997"/>
    <d v="1899-12-30T23:38:24"/>
    <n v="0.96799999999999997"/>
    <n v="0.96099999999999997"/>
    <d v="2025-06-17T05:28:48"/>
    <x v="6"/>
  </r>
  <r>
    <x v="477"/>
    <x v="0"/>
    <n v="1365"/>
    <x v="2580"/>
    <x v="544"/>
    <n v="121"/>
    <n v="121"/>
    <n v="31"/>
    <n v="90"/>
    <n v="1"/>
    <n v="120"/>
    <n v="95"/>
    <n v="25"/>
    <n v="3.6999999999999998E-2"/>
    <n v="7.0000000000000007E-2"/>
    <n v="0"/>
    <n v="7.8E-2"/>
    <n v="0.107"/>
    <n v="0.1"/>
    <n v="0.72899999999999998"/>
    <n v="0.34599999999999997"/>
    <n v="1"/>
    <n v="320.51299999999998"/>
    <s v="Scale-up"/>
    <n v="12.821"/>
    <n v="0.95"/>
    <n v="0.95299999999999996"/>
    <n v="0"/>
    <n v="0.93300000000000005"/>
    <d v="2025-06-16T20:25:43"/>
    <x v="0"/>
  </r>
  <r>
    <x v="1044"/>
    <x v="1"/>
    <n v="97"/>
    <x v="2581"/>
    <x v="1295"/>
    <s v=" "/>
    <s v=" "/>
    <n v="39"/>
    <n v="40"/>
    <n v="10"/>
    <s v="N/A"/>
    <n v="31"/>
    <n v="37"/>
    <n v="0.40200000000000002"/>
    <n v="0.38100000000000001"/>
    <n v="0.106"/>
    <n v="0.36699999999999999"/>
    <n v="0.67700000000000005"/>
    <n v="0.66300000000000003"/>
    <n v="0.54200000000000004"/>
    <n v="0.51300000000000001"/>
    <n v="0.86499999999999999"/>
    <n v="1335.15"/>
    <s v="Scale-up"/>
    <n v="2.7250000000000001"/>
    <n v="0.92800000000000005"/>
    <d v="1899-12-30T23:26:53"/>
    <n v="0.97099999999999997"/>
    <n v="0.92200000000000004"/>
    <d v="2025-06-17T05:29:14"/>
    <x v="6"/>
  </r>
  <r>
    <x v="840"/>
    <x v="0"/>
    <n v="1005"/>
    <x v="2582"/>
    <x v="992"/>
    <n v="129"/>
    <n v="129"/>
    <n v="45"/>
    <n v="84"/>
    <n v="23"/>
    <n v="106"/>
    <n v="59"/>
    <n v="47"/>
    <n v="5.5E-2"/>
    <n v="0.13500000000000001"/>
    <n v="3.5000000000000003E-2"/>
    <n v="0.113"/>
    <n v="0.155"/>
    <n v="0.14599999999999999"/>
    <n v="0.72899999999999998"/>
    <n v="0.28899999999999998"/>
    <n v="0.81599999999999995"/>
    <n v="415.92899999999997"/>
    <s v="Scale-up"/>
    <n v="8.85"/>
    <n v="0.82299999999999995"/>
    <n v="0.85599999999999998"/>
    <n v="0.81"/>
    <n v="0.82899999999999996"/>
    <d v="2025-06-16T22:13:15"/>
    <x v="3"/>
  </r>
  <r>
    <x v="557"/>
    <x v="1"/>
    <n v="99"/>
    <x v="2583"/>
    <x v="643"/>
    <s v=" "/>
    <s v=" "/>
    <n v="1"/>
    <n v="225"/>
    <n v="241"/>
    <s v="N/A"/>
    <n v="118"/>
    <n v="-133"/>
    <n v="0"/>
    <n v="2.3809999999999998"/>
    <n v="2.4620000000000002"/>
    <n v="0.97899999999999998"/>
    <n v="-8.1000000000000405E-2"/>
    <n v="5.7000000000000002E-2"/>
    <n v="-12.086"/>
    <n v="0"/>
    <n v="-3.4000000000000002E-2"/>
    <n v="220.63300000000001"/>
    <s v="Scale-up"/>
    <n v="1.0209999999999999"/>
    <n v="0"/>
    <d v="1899-12-30T23:25:26"/>
    <n v="0.98799999999999999"/>
    <n v="0.97699999999999998"/>
    <d v="2025-06-17T05:10:03"/>
    <x v="14"/>
  </r>
  <r>
    <x v="858"/>
    <x v="0"/>
    <n v="3134"/>
    <x v="2584"/>
    <x v="1018"/>
    <n v="154"/>
    <n v="154"/>
    <n v="92"/>
    <n v="62"/>
    <n v="29"/>
    <n v="125"/>
    <n v="116"/>
    <n v="9"/>
    <n v="3.9E-2"/>
    <n v="4.2999999999999997E-2"/>
    <n v="1.2E-2"/>
    <n v="5.0999999999999997E-2"/>
    <n v="7.0000000000000007E-2"/>
    <n v="5.1999999999999998E-2"/>
    <n v="0.72899999999999998"/>
    <n v="0.47599999999999998"/>
    <n v="0.85399999999999998"/>
    <n v="176.471"/>
    <s v="Scale-up"/>
    <n v="19.608000000000001"/>
    <n v="0.85099999999999998"/>
    <n v="0.92500000000000004"/>
    <n v="0.85899999999999999"/>
    <n v="0.98"/>
    <d v="2025-06-16T22:20:33"/>
    <x v="3"/>
  </r>
  <r>
    <x v="1259"/>
    <x v="1"/>
    <n v="99"/>
    <x v="2585"/>
    <x v="1698"/>
    <s v=" "/>
    <s v=" "/>
    <n v="1"/>
    <n v="805"/>
    <n v="716"/>
    <s v="N/A"/>
    <n v="108"/>
    <n v="-20"/>
    <n v="0"/>
    <n v="8.4849999999999994"/>
    <n v="7.2569999999999997"/>
    <n v="1.071"/>
    <s v="1.2279999999999998"/>
    <n v="1.137"/>
    <n v="0.872"/>
    <n v="0"/>
    <n v="0.14499999999999999"/>
    <n v="366.947"/>
    <s v="Scale-up"/>
    <n v="0.93400000000000005"/>
    <n v="0"/>
    <d v="1899-12-30T23:05:17"/>
    <n v="0.96199999999999997"/>
    <n v="0.97399999999999998"/>
    <d v="2025-06-17T05:10:32"/>
    <x v="14"/>
  </r>
  <r>
    <x v="91"/>
    <x v="0"/>
    <n v="940"/>
    <x v="2586"/>
    <x v="1699"/>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7T03:15:16"/>
    <x v="2"/>
  </r>
  <r>
    <x v="1260"/>
    <x v="1"/>
    <n v="99"/>
    <x v="2587"/>
    <x v="1700"/>
    <s v=" "/>
    <s v=" "/>
    <n v="1"/>
    <n v="8427"/>
    <n v="8437"/>
    <s v="N/A"/>
    <n v="2449"/>
    <n v="-2460"/>
    <n v="0"/>
    <n v="93.349000000000004"/>
    <n v="88.542000000000002"/>
    <n v="24.917000000000002"/>
    <s v="4.807000000000002"/>
    <n v="5.6"/>
    <n v="5.1829999999999998"/>
    <n v="0"/>
    <n v="5.0999999999999997E-2"/>
    <n v="179.03399999999999"/>
    <s v="Catch-up"/>
    <n v="0.04"/>
    <n v="0"/>
    <d v="1899-12-30T23:39:50"/>
    <n v="0.98699999999999999"/>
    <n v="0.99"/>
    <d v="2025-06-17T05:12:29"/>
    <x v="14"/>
  </r>
  <r>
    <x v="215"/>
    <x v="0"/>
    <n v="364"/>
    <x v="2588"/>
    <x v="234"/>
    <n v="367"/>
    <n v="367"/>
    <n v="92"/>
    <n v="275"/>
    <n v="33"/>
    <n v="334"/>
    <n v="238"/>
    <n v="96"/>
    <n v="0.24099999999999999"/>
    <n v="0.73599999999999999"/>
    <n v="8.6999999999999994E-2"/>
    <n v="0.64800000000000002"/>
    <n v="0.89"/>
    <n v="0.878"/>
    <n v="0.72799999999999998"/>
    <n v="0.247"/>
    <n v="0.91100000000000003"/>
    <n v="148.148"/>
    <s v="Scale-up"/>
    <n v="1.5429999999999999"/>
    <n v="0.85199999999999998"/>
    <n v="0.96499999999999997"/>
    <n v="0.95099999999999996"/>
    <n v="0.97299999999999998"/>
    <d v="2025-06-16T18:55:13"/>
    <x v="1"/>
  </r>
  <r>
    <x v="1010"/>
    <x v="1"/>
    <n v="99"/>
    <x v="2589"/>
    <x v="1241"/>
    <s v=" "/>
    <s v=" "/>
    <n v="1"/>
    <n v="1190"/>
    <n v="875"/>
    <s v="N/A"/>
    <n v="136"/>
    <n v="178"/>
    <n v="0"/>
    <n v="15.851000000000001"/>
    <n v="10.943"/>
    <n v="1.5289999999999999"/>
    <s v="4.908000000000001"/>
    <n v="4.1980000000000004"/>
    <n v="0.312"/>
    <n v="0"/>
    <n v="0.31"/>
    <n v="434.92500000000001"/>
    <s v="Scale-up"/>
    <n v="0.65400000000000003"/>
    <n v="0"/>
    <d v="1899-12-30T21:37:26"/>
    <n v="0.90100000000000002"/>
    <n v="0.97799999999999998"/>
    <d v="2025-06-17T05:13:04"/>
    <x v="14"/>
  </r>
  <r>
    <x v="82"/>
    <x v="0"/>
    <n v="2774"/>
    <x v="2590"/>
    <x v="86"/>
    <n v="2236"/>
    <n v="2236"/>
    <n v="233"/>
    <n v="2003"/>
    <n v="230"/>
    <n v="2006"/>
    <n v="1379"/>
    <n v="627"/>
    <n v="0.11"/>
    <n v="0.83299999999999996"/>
    <n v="9.1999999999999998E-2"/>
    <n v="0.61899999999999999"/>
    <n v="0.85099999999999998"/>
    <n v="0.84599999999999997"/>
    <n v="0.72699999999999998"/>
    <n v="0.11700000000000001"/>
    <n v="0.90200000000000002"/>
    <n v="1012.924"/>
    <s v="Scale-up"/>
    <n v="1.6160000000000001"/>
    <n v="0.92100000000000004"/>
    <n v="0.98199999999999998"/>
    <n v="0.98299999999999998"/>
    <n v="0.96299999999999997"/>
    <d v="2025-06-16T18:25:48"/>
    <x v="1"/>
  </r>
  <r>
    <x v="138"/>
    <x v="1"/>
    <n v="99"/>
    <x v="2591"/>
    <x v="149"/>
    <s v=" "/>
    <s v=" "/>
    <n v="1"/>
    <n v="334"/>
    <n v="209"/>
    <s v="N/A"/>
    <n v="122"/>
    <n v="2"/>
    <n v="0"/>
    <n v="3.395"/>
    <n v="2.21"/>
    <n v="1.2709999999999999"/>
    <n v="1.1850000000000001"/>
    <n v="1.214"/>
    <n v="1.073"/>
    <n v="0"/>
    <n v="0.34899999999999998"/>
    <n v="190.40100000000001"/>
    <s v="Catch-up"/>
    <n v="0.78700000000000003"/>
    <n v="0"/>
    <d v="1899-12-30T23:29:46"/>
    <n v="0.97799999999999998"/>
    <n v="0.93300000000000005"/>
    <d v="2025-06-17T05:13:31"/>
    <x v="14"/>
  </r>
  <r>
    <x v="525"/>
    <x v="0"/>
    <n v="3516"/>
    <x v="2592"/>
    <x v="604"/>
    <n v="718"/>
    <n v="718"/>
    <n v="130"/>
    <n v="588"/>
    <n v="69"/>
    <n v="649"/>
    <n v="456"/>
    <n v="193"/>
    <n v="4.2000000000000003E-2"/>
    <n v="0.191"/>
    <n v="2.4E-2"/>
    <n v="0.152"/>
    <n v="0.20899999999999999"/>
    <n v="0.20499999999999999"/>
    <n v="0.72699999999999998"/>
    <n v="0.18"/>
    <n v="0.89700000000000002"/>
    <n v="1269.7370000000001"/>
    <s v="Scale-up"/>
    <n v="6.5789999999999997"/>
    <n v="0.93600000000000005"/>
    <n v="0.97599999999999998"/>
    <n v="0.98599999999999999"/>
    <n v="0.94699999999999995"/>
    <d v="2025-06-16T20:39:22"/>
    <x v="0"/>
  </r>
  <r>
    <x v="684"/>
    <x v="1"/>
    <n v="99"/>
    <x v="2593"/>
    <x v="795"/>
    <s v=" "/>
    <s v=" "/>
    <n v="1"/>
    <n v="890"/>
    <n v="3249"/>
    <s v="N/A"/>
    <n v="6"/>
    <n v="-2366"/>
    <n v="0"/>
    <n v="9.8140000000000001"/>
    <n v="25.991"/>
    <n v="4.7E-2"/>
    <n v="-16.177"/>
    <n v="-14.625999999999999"/>
    <n v="-3.0000000000000001E-3"/>
    <n v="0"/>
    <n v="-1.6479999999999999"/>
    <n v="0"/>
    <s v="Start-up"/>
    <n v="21.277000000000001"/>
    <n v="0"/>
    <d v="1899-12-30T23:54:14"/>
    <n v="0.1"/>
    <n v="0.77100000000000002"/>
    <d v="2025-06-17T05:14:03"/>
    <x v="14"/>
  </r>
  <r>
    <x v="980"/>
    <x v="0"/>
    <n v="2094"/>
    <x v="2594"/>
    <x v="1470"/>
    <n v="103"/>
    <n v="103"/>
    <n v="30"/>
    <n v="73"/>
    <n v="5"/>
    <n v="98"/>
    <n v="54"/>
    <n v="44"/>
    <n v="2.4E-2"/>
    <n v="4.1000000000000002E-2"/>
    <n v="0.01"/>
    <n v="0.04"/>
    <n v="5.5E-2"/>
    <n v="5.3999999999999999E-2"/>
    <n v="0.72699999999999998"/>
    <n v="0.36899999999999999"/>
    <n v="0.84599999999999997"/>
    <n v="1100"/>
    <s v="Scale-up"/>
    <n v="25"/>
    <n v="0.23699999999999999"/>
    <n v="0.77100000000000002"/>
    <n v="0.94399999999999995"/>
    <n v="0.63900000000000001"/>
    <d v="2025-06-17T07:12:16"/>
    <x v="9"/>
  </r>
  <r>
    <x v="1045"/>
    <x v="1"/>
    <n v="99"/>
    <x v="2595"/>
    <x v="1296"/>
    <s v=" "/>
    <s v=" "/>
    <n v="1"/>
    <n v="6041"/>
    <n v="5215"/>
    <s v="N/A"/>
    <n v="982"/>
    <n v="-157"/>
    <n v="0"/>
    <n v="70.284000000000006"/>
    <n v="59.164000000000001"/>
    <n v="11.375999999999999"/>
    <s v="11.120000000000005"/>
    <n v="10.252000000000001"/>
    <n v="1.0229999999999999"/>
    <n v="0"/>
    <n v="0.158"/>
    <n v="729.43"/>
    <s v="Catch-up"/>
    <n v="8.7999999999999995E-2"/>
    <n v="0"/>
    <d v="1899-12-30T23:41:17"/>
    <n v="0.98099999999999998"/>
    <n v="0.96299999999999997"/>
    <d v="2025-06-17T05:16:36"/>
    <x v="14"/>
  </r>
  <r>
    <x v="970"/>
    <x v="0"/>
    <n v="3010"/>
    <x v="2596"/>
    <x v="1487"/>
    <n v="614"/>
    <n v="614"/>
    <n v="381"/>
    <n v="233"/>
    <n v="27"/>
    <n v="587"/>
    <n v="448"/>
    <n v="139"/>
    <n v="0.11700000000000001"/>
    <n v="8.5999999999999993E-2"/>
    <n v="8.9999999999999993E-3"/>
    <n v="0.14099999999999999"/>
    <n v="0.19400000000000001"/>
    <n v="0.19"/>
    <n v="0.72699999999999998"/>
    <n v="0.57599999999999996"/>
    <n v="0.95599999999999996"/>
    <n v="985.81600000000003"/>
    <s v="Scale-up"/>
    <n v="7.0919999999999996"/>
    <n v="0.996"/>
    <n v="0.96299999999999997"/>
    <n v="0.90200000000000002"/>
    <n v="0.995"/>
    <d v="2025-06-17T07:19:54"/>
    <x v="9"/>
  </r>
  <r>
    <x v="1261"/>
    <x v="1"/>
    <n v="100"/>
    <x v="2597"/>
    <x v="1701"/>
    <s v=" "/>
    <s v=" "/>
    <n v="1"/>
    <n v="930"/>
    <n v="1013"/>
    <s v="N/A"/>
    <n v="190"/>
    <n v="-272"/>
    <n v="0"/>
    <n v="10.75"/>
    <n v="10.177"/>
    <n v="1.9370000000000001"/>
    <s v="0.5730000000000004"/>
    <n v="-0.13600000000000001"/>
    <n v="3.38"/>
    <n v="0"/>
    <n v="5.2999999999999999E-2"/>
    <n v="26.329000000000001"/>
    <s v="Plan-up"/>
    <n v="0.51600000000000001"/>
    <n v="0"/>
    <d v="1899-12-30T23:21:07"/>
    <n v="0.97799999999999998"/>
    <n v="0.98799999999999999"/>
    <d v="2025-06-17T05:17:09"/>
    <x v="14"/>
  </r>
  <r>
    <x v="1262"/>
    <x v="0"/>
    <n v="4879"/>
    <x v="2598"/>
    <x v="1702"/>
    <n v="296"/>
    <n v="296"/>
    <n v="72"/>
    <n v="224"/>
    <n v="110"/>
    <n v="186"/>
    <n v="185"/>
    <n v="1"/>
    <n v="2.4E-2"/>
    <n v="8.1000000000000003E-2"/>
    <n v="1.7000000000000001E-2"/>
    <n v="6.4000000000000001E-2"/>
    <n v="8.7999999999999995E-2"/>
    <n v="3.9E-2"/>
    <n v="0.72699999999999998"/>
    <n v="0.22900000000000001"/>
    <n v="0.83799999999999997"/>
    <n v="15.625"/>
    <s v="Start-up"/>
    <n v="15.625"/>
    <n v="0.88900000000000001"/>
    <d v="1899-12-30T19:03:22"/>
    <n v="0.80400000000000005"/>
    <n v="0.81899999999999995"/>
    <d v="2025-06-17T04:44:14"/>
    <x v="11"/>
  </r>
  <r>
    <x v="1263"/>
    <x v="1"/>
    <n v="58"/>
    <x v="2599"/>
    <x v="1703"/>
    <s v=" "/>
    <s v=" "/>
    <n v="1"/>
    <n v="1"/>
    <n v="1"/>
    <s v="N/A"/>
    <n v="2"/>
    <n v="-2"/>
    <s v="NaN"/>
    <s v="NaN"/>
    <s v="NaN"/>
    <n v="1.7000000000000001E-2"/>
    <n v="0"/>
    <s v="NaN"/>
    <s v="NaN"/>
    <s v="NaN"/>
    <s v="NaN"/>
    <s v="NaN"/>
    <s v="Scale-up"/>
    <n v="58.823999999999998"/>
    <s v="NaN"/>
    <s v="NaN"/>
    <s v="NaN"/>
    <n v="1"/>
    <d v="2025-06-17T05:08:20"/>
    <x v="22"/>
  </r>
  <r>
    <x v="455"/>
    <x v="0"/>
    <n v="7065"/>
    <x v="2600"/>
    <x v="1704"/>
    <n v="342"/>
    <n v="342"/>
    <n v="20"/>
    <n v="322"/>
    <n v="49"/>
    <n v="293"/>
    <n v="219"/>
    <n v="74"/>
    <n v="7.0000000000000001E-3"/>
    <n v="4.4999999999999998E-2"/>
    <n v="8.0000000000000002E-3"/>
    <n v="3.2000000000000001E-2"/>
    <n v="4.3999999999999997E-2"/>
    <n v="0.04"/>
    <n v="0.72699999999999998"/>
    <n v="0.13500000000000001"/>
    <n v="0.84599999999999997"/>
    <n v="2312.5"/>
    <s v="Scale-up"/>
    <n v="31.25"/>
    <n v="0.92200000000000004"/>
    <n v="0.97499999999999998"/>
    <n v="0.94299999999999995"/>
    <n v="0.97199999999999998"/>
    <d v="2025-06-17T04:01:42"/>
    <x v="2"/>
  </r>
  <r>
    <x v="1264"/>
    <x v="1"/>
    <n v="23"/>
    <x v="2601"/>
    <x v="1705"/>
    <s v=" "/>
    <s v=" "/>
    <n v="2"/>
    <n v="1"/>
    <n v="1"/>
    <s v="N/A"/>
    <n v="1"/>
    <n v="2"/>
    <n v="4.2000000000000003E-2"/>
    <s v="NaN"/>
    <s v="NaN"/>
    <s v="NaN"/>
    <n v="0"/>
    <n v="7.9000000000000001E-2"/>
    <s v="NaN"/>
    <s v="NaN"/>
    <s v="NaN"/>
    <s v="NaN"/>
    <s v="Scale-up"/>
    <s v="NaN"/>
    <n v="1"/>
    <s v="NaN"/>
    <s v="NaN"/>
    <s v="NaN"/>
    <d v="2025-06-17T05:08:37"/>
    <x v="22"/>
  </r>
  <r>
    <x v="630"/>
    <x v="0"/>
    <n v="971"/>
    <x v="2602"/>
    <x v="748"/>
    <n v="76"/>
    <n v="76"/>
    <n v="12"/>
    <n v="64"/>
    <n v="3"/>
    <n v="73"/>
    <n v="51"/>
    <n v="22"/>
    <n v="8.0000000000000002E-3"/>
    <n v="6.8000000000000005E-2"/>
    <n v="3.0000000000000001E-3"/>
    <n v="5.2999999999999999E-2"/>
    <n v="7.2999999999999995E-2"/>
    <n v="7.1999999999999995E-2"/>
    <n v="0.72599999999999998"/>
    <n v="0.105"/>
    <n v="0.96099999999999997"/>
    <n v="415.09399999999999"/>
    <s v="Scale-up"/>
    <n v="18.867999999999999"/>
    <n v="0.65500000000000003"/>
    <n v="0.94899999999999995"/>
    <n v="0.81"/>
    <n v="0.95799999999999996"/>
    <d v="2025-06-16T21:08:34"/>
    <x v="0"/>
  </r>
  <r>
    <x v="357"/>
    <x v="1"/>
    <n v="42"/>
    <x v="2603"/>
    <x v="1706"/>
    <s v=" "/>
    <s v=" "/>
    <n v="1"/>
    <n v="3"/>
    <n v="1"/>
    <s v="N/A"/>
    <n v="1"/>
    <n v="1"/>
    <s v="NaN"/>
    <n v="6.5000000000000002E-2"/>
    <s v="NaN"/>
    <s v="NaN"/>
    <n v="0"/>
    <n v="6.5000000000000002E-2"/>
    <s v="NaN"/>
    <s v="NaN"/>
    <s v="NaN"/>
    <s v="NaN"/>
    <s v="Scale-up"/>
    <s v="NaN"/>
    <s v="NaN"/>
    <d v="1899-12-30T21:11:31"/>
    <s v="NaN"/>
    <s v="NaN"/>
    <d v="2025-06-17T05:08:55"/>
    <x v="22"/>
  </r>
  <r>
    <x v="1265"/>
    <x v="1"/>
    <n v="99"/>
    <x v="2604"/>
    <x v="1707"/>
    <s v=" "/>
    <s v=" "/>
    <n v="13"/>
    <n v="25"/>
    <n v="4"/>
    <s v="N/A"/>
    <n v="24"/>
    <n v="9"/>
    <n v="0.20399999999999999"/>
    <n v="0.44500000000000001"/>
    <n v="2.3E-2"/>
    <n v="0.442"/>
    <n v="0.626"/>
    <n v="0.41199999999999998"/>
    <n v="0.70599999999999996"/>
    <n v="0.314"/>
    <n v="0.96499999999999997"/>
    <n v="3006.7869999999998"/>
    <s v="Scale-up"/>
    <n v="2.262"/>
    <n v="0.97899999999999998"/>
    <d v="1899-12-30T20:29:46"/>
    <n v="0.84199999999999997"/>
    <n v="0.84099999999999997"/>
    <d v="2025-06-17T05:09:19"/>
    <x v="22"/>
  </r>
  <r>
    <x v="1266"/>
    <x v="1"/>
    <n v="97"/>
    <x v="2605"/>
    <x v="1708"/>
    <s v=" "/>
    <s v=" "/>
    <n v="11"/>
    <n v="6"/>
    <n v="2"/>
    <s v="N/A"/>
    <n v="1"/>
    <n v="13"/>
    <n v="0.11799999999999999"/>
    <n v="5.5E-2"/>
    <s v="NaN"/>
    <s v="NaN"/>
    <n v="0.17299999999999999"/>
    <n v="0.14499999999999999"/>
    <s v="NaN"/>
    <s v="NaN"/>
    <s v="NaN"/>
    <s v="NaN"/>
    <s v="Scale-up"/>
    <s v="NaN"/>
    <n v="0.91200000000000003"/>
    <d v="1899-12-30T22:12:00"/>
    <s v="NaN"/>
    <s v="NaN"/>
    <d v="2025-06-17T05:09:38"/>
    <x v="22"/>
  </r>
  <r>
    <x v="420"/>
    <x v="0"/>
    <n v="1475"/>
    <x v="2606"/>
    <x v="475"/>
    <n v="793"/>
    <n v="793"/>
    <n v="128"/>
    <n v="665"/>
    <n v="43"/>
    <n v="750"/>
    <n v="529"/>
    <n v="221"/>
    <n v="9.4E-2"/>
    <n v="0.44800000000000001"/>
    <n v="3.2000000000000001E-2"/>
    <n v="0.37"/>
    <n v="0.51"/>
    <n v="0.51"/>
    <n v="0.72499999999999998"/>
    <n v="0.17299999999999999"/>
    <n v="0.94099999999999995"/>
    <n v="597.29700000000003"/>
    <s v="Scale-up"/>
    <n v="2.7029999999999998"/>
    <n v="0.90700000000000003"/>
    <n v="0.89300000000000002"/>
    <n v="0.8"/>
    <n v="0.88400000000000001"/>
    <d v="2025-06-16T19:51:24"/>
    <x v="1"/>
  </r>
  <r>
    <x v="1031"/>
    <x v="1"/>
    <n v="92"/>
    <x v="2607"/>
    <x v="1272"/>
    <s v=" "/>
    <s v=" "/>
    <n v="6"/>
    <n v="10"/>
    <n v="5"/>
    <s v="N/A"/>
    <n v="13"/>
    <n v="-3"/>
    <n v="0.13300000000000001"/>
    <n v="0.105"/>
    <n v="0.191"/>
    <n v="0.17899999999999999"/>
    <s v="0.046999999999999986"/>
    <n v="0.115"/>
    <n v="3.8090000000000002"/>
    <n v="0.55900000000000005"/>
    <n v="0.19700000000000001"/>
    <n v="446.92700000000002"/>
    <s v="Catch-up"/>
    <n v="5.5869999999999997"/>
    <n v="0.64600000000000002"/>
    <d v="1899-12-30T18:57:36"/>
    <n v="0.55300000000000005"/>
    <n v="0.69799999999999995"/>
    <d v="2025-06-17T05:04:38"/>
    <x v="17"/>
  </r>
  <r>
    <x v="1267"/>
    <x v="0"/>
    <n v="1626"/>
    <x v="2608"/>
    <x v="1709"/>
    <n v="194"/>
    <n v="194"/>
    <n v="68"/>
    <n v="126"/>
    <n v="0"/>
    <n v="194"/>
    <n v="120"/>
    <n v="74"/>
    <n v="0.05"/>
    <n v="8.4000000000000005E-2"/>
    <n v="0"/>
    <n v="9.7000000000000003E-2"/>
    <n v="0.13400000000000001"/>
    <n v="0.13200000000000001"/>
    <n v="0.72399999999999998"/>
    <n v="0.373"/>
    <n v="1"/>
    <n v="762.88699999999994"/>
    <s v="Scale-up"/>
    <n v="10.308999999999999"/>
    <n v="0.92600000000000005"/>
    <n v="0.93400000000000005"/>
    <n v="0"/>
    <n v="0.93700000000000006"/>
    <d v="2025-06-17T01:53:55"/>
    <x v="2"/>
  </r>
  <r>
    <x v="619"/>
    <x v="1"/>
    <n v="99"/>
    <x v="2609"/>
    <x v="712"/>
    <s v=" "/>
    <s v=" "/>
    <n v="2"/>
    <n v="12"/>
    <n v="1"/>
    <s v="N/A"/>
    <n v="11"/>
    <n v="1"/>
    <n v="1"/>
    <n v="0.11700000000000001"/>
    <s v="NaN"/>
    <n v="0.67500000000000004"/>
    <n v="1.117"/>
    <n v="0.123"/>
    <s v="NaN"/>
    <s v="NaN"/>
    <s v="NaN"/>
    <s v="NaN"/>
    <s v="Catch-up"/>
    <n v="1.4810000000000001"/>
    <n v="1"/>
    <d v="1899-12-30T17:55:41"/>
    <s v="NaN"/>
    <n v="0.77400000000000002"/>
    <d v="2025-06-17T05:04:56"/>
    <x v="17"/>
  </r>
  <r>
    <x v="328"/>
    <x v="0"/>
    <n v="811"/>
    <x v="2610"/>
    <x v="368"/>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6T19:23:57"/>
    <x v="1"/>
  </r>
  <r>
    <x v="1268"/>
    <x v="1"/>
    <n v="98"/>
    <x v="2611"/>
    <x v="1710"/>
    <s v=" "/>
    <s v=" "/>
    <n v="5"/>
    <n v="11"/>
    <n v="1"/>
    <s v="N/A"/>
    <n v="10"/>
    <n v="4"/>
    <n v="3.4000000000000002E-2"/>
    <n v="0.11"/>
    <s v="NaN"/>
    <n v="7.4999999999999997E-2"/>
    <s v="0.14400000000000002"/>
    <n v="0.13100000000000001"/>
    <s v="NaN"/>
    <s v="NaN"/>
    <s v="NaN"/>
    <s v="NaN"/>
    <s v="Scale-up"/>
    <n v="13.333"/>
    <n v="0.68200000000000005"/>
    <d v="1899-12-30T19:10:34"/>
    <s v="NaN"/>
    <n v="0.77200000000000002"/>
    <d v="2025-06-17T05:05:16"/>
    <x v="17"/>
  </r>
  <r>
    <x v="578"/>
    <x v="0"/>
    <n v="1122"/>
    <x v="2612"/>
    <x v="666"/>
    <n v="63"/>
    <n v="63"/>
    <n v="15"/>
    <n v="48"/>
    <n v="7"/>
    <n v="56"/>
    <n v="34"/>
    <n v="22"/>
    <n v="2.8000000000000001E-2"/>
    <n v="4.8000000000000001E-2"/>
    <n v="1.0999999999999999E-2"/>
    <n v="4.7E-2"/>
    <n v="6.5000000000000002E-2"/>
    <n v="6.2E-2"/>
    <n v="0.72299999999999998"/>
    <n v="0.36799999999999999"/>
    <n v="0.85499999999999998"/>
    <n v="468.08499999999998"/>
    <s v="Scale-up"/>
    <n v="21.277000000000001"/>
    <n v="0.92800000000000005"/>
    <n v="0.98299999999999998"/>
    <n v="0.92"/>
    <n v="0.96299999999999997"/>
    <d v="2025-06-16T20:52:25"/>
    <x v="0"/>
  </r>
  <r>
    <x v="1269"/>
    <x v="1"/>
    <n v="99"/>
    <x v="2613"/>
    <x v="1711"/>
    <s v=" "/>
    <s v=" "/>
    <n v="78"/>
    <n v="599"/>
    <n v="211"/>
    <s v="N/A"/>
    <n v="366"/>
    <n v="101"/>
    <n v="0.76"/>
    <n v="5.6909999999999998"/>
    <n v="2.0339999999999998"/>
    <n v="3.2229999999999999"/>
    <n v="4.4169999999999998"/>
    <n v="4.4340000000000002"/>
    <n v="0.73"/>
    <n v="0.11799999999999999"/>
    <n v="0.68500000000000005"/>
    <n v="1919.95"/>
    <s v="Scale-up"/>
    <n v="0.31"/>
    <n v="0.97199999999999998"/>
    <d v="1899-12-30T23:52:48"/>
    <n v="0.99"/>
    <n v="0.97799999999999998"/>
    <d v="2025-06-17T05:05:52"/>
    <x v="17"/>
  </r>
  <r>
    <x v="810"/>
    <x v="0"/>
    <n v="1427"/>
    <x v="2614"/>
    <x v="953"/>
    <n v="95"/>
    <n v="95"/>
    <n v="85"/>
    <n v="10"/>
    <n v="43"/>
    <n v="52"/>
    <n v="52"/>
    <n v="0"/>
    <n v="0.17399999999999999"/>
    <n v="2.5000000000000001E-2"/>
    <n v="2.5999999999999999E-2"/>
    <n v="0.125"/>
    <n v="0.17299999999999999"/>
    <n v="0.03"/>
    <n v="0.72299999999999998"/>
    <n v="0.874"/>
    <n v="0.86899999999999999"/>
    <n v="0"/>
    <s v="Start-up"/>
    <n v="8"/>
    <n v="0.96299999999999997"/>
    <n v="0.91300000000000003"/>
    <n v="0.84799999999999998"/>
    <n v="0.97"/>
    <d v="2025-06-16T22:03:08"/>
    <x v="3"/>
  </r>
  <r>
    <x v="1201"/>
    <x v="1"/>
    <n v="82"/>
    <x v="2615"/>
    <x v="1611"/>
    <s v=" "/>
    <s v=" "/>
    <n v="2"/>
    <n v="6"/>
    <n v="2"/>
    <s v="N/A"/>
    <n v="6"/>
    <n v="1"/>
    <n v="0.02"/>
    <n v="7.5999999999999998E-2"/>
    <n v="1.7999999999999999E-2"/>
    <n v="5.6000000000000001E-2"/>
    <n v="7.8E-2"/>
    <n v="8.1000000000000003E-2"/>
    <n v="0.71799999999999997"/>
    <n v="0.20799999999999999"/>
    <n v="0.81200000000000006"/>
    <n v="1017.857"/>
    <s v="Scale-up"/>
    <n v="17.856999999999999"/>
    <n v="1"/>
    <d v="1899-12-30T23:11:02"/>
    <n v="1"/>
    <n v="0.73099999999999998"/>
    <d v="2025-06-17T05:06:15"/>
    <x v="17"/>
  </r>
  <r>
    <x v="328"/>
    <x v="0"/>
    <n v="811"/>
    <x v="2616"/>
    <x v="1712"/>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7T03:19:22"/>
    <x v="2"/>
  </r>
  <r>
    <x v="719"/>
    <x v="1"/>
    <n v="99"/>
    <x v="2617"/>
    <x v="835"/>
    <s v=" "/>
    <s v=" "/>
    <n v="57"/>
    <n v="82"/>
    <n v="31"/>
    <s v="N/A"/>
    <n v="111"/>
    <n v="-2"/>
    <n v="0.48599999999999999"/>
    <n v="0.93600000000000005"/>
    <n v="0.3"/>
    <n v="1.06"/>
    <n v="1.1220000000000001"/>
    <n v="1.1080000000000001"/>
    <n v="0.94499999999999995"/>
    <n v="0.34200000000000003"/>
    <n v="0.78900000000000003"/>
    <n v="172.642"/>
    <s v="Scale-up"/>
    <n v="0.94299999999999995"/>
    <n v="0.95899999999999996"/>
    <d v="1899-12-30T23:18:14"/>
    <n v="0.97399999999999998"/>
    <n v="0.97099999999999997"/>
    <d v="2025-06-17T05:06:41"/>
    <x v="17"/>
  </r>
  <r>
    <x v="603"/>
    <x v="0"/>
    <n v="3017"/>
    <x v="2618"/>
    <x v="695"/>
    <n v="162"/>
    <n v="162"/>
    <n v="21"/>
    <n v="141"/>
    <n v="58"/>
    <n v="104"/>
    <n v="67"/>
    <n v="37"/>
    <n v="8.0000000000000002E-3"/>
    <n v="5.2999999999999999E-2"/>
    <n v="2.5000000000000001E-2"/>
    <n v="2.5999999999999999E-2"/>
    <n v="3.5999999999999997E-2"/>
    <n v="3.6999999999999998E-2"/>
    <n v="0.72199999999999998"/>
    <n v="0.13100000000000001"/>
    <n v="0.59"/>
    <n v="1423.077"/>
    <s v="Scale-up"/>
    <n v="38.462000000000003"/>
    <n v="0.98899999999999999"/>
    <n v="0.99199999999999999"/>
    <n v="0.95499999999999996"/>
    <n v="0.95899999999999996"/>
    <d v="2025-06-16T20:58:47"/>
    <x v="0"/>
  </r>
  <r>
    <x v="1270"/>
    <x v="1"/>
    <n v="99"/>
    <x v="2619"/>
    <x v="1713"/>
    <s v=" "/>
    <s v=" "/>
    <n v="64"/>
    <n v="1"/>
    <n v="1"/>
    <s v="N/A"/>
    <n v="1"/>
    <n v="64"/>
    <n v="0.67600000000000005"/>
    <s v="NaN"/>
    <n v="0"/>
    <s v="NaN"/>
    <n v="0.67600000000000005"/>
    <n v="0.67700000000000005"/>
    <s v="NaN"/>
    <s v="NaN"/>
    <s v="NaN"/>
    <s v="NaN"/>
    <s v="Indeterminate"/>
    <s v="NaN"/>
    <n v="0.94199999999999995"/>
    <s v="NaN"/>
    <n v="0"/>
    <s v="NaN"/>
    <d v="2025-06-17T05:06:55"/>
    <x v="17"/>
  </r>
  <r>
    <x v="626"/>
    <x v="0"/>
    <n v="1072"/>
    <x v="2620"/>
    <x v="721"/>
    <n v="43"/>
    <n v="43"/>
    <n v="6"/>
    <n v="37"/>
    <n v="8"/>
    <n v="35"/>
    <n v="27"/>
    <n v="8"/>
    <n v="4.0000000000000001E-3"/>
    <n v="4.1000000000000002E-2"/>
    <n v="8.9999999999999993E-3"/>
    <n v="2.5999999999999999E-2"/>
    <n v="3.5999999999999997E-2"/>
    <n v="3.5999999999999997E-2"/>
    <n v="0.72199999999999998"/>
    <n v="8.8999999999999996E-2"/>
    <n v="0.8"/>
    <n v="307.69200000000001"/>
    <s v="Scale-up"/>
    <n v="38.462000000000003"/>
    <n v="0.78600000000000003"/>
    <n v="0.75"/>
    <n v="0.80300000000000005"/>
    <n v="0.71299999999999997"/>
    <d v="2025-06-16T21:03:45"/>
    <x v="0"/>
  </r>
  <r>
    <x v="1271"/>
    <x v="1"/>
    <n v="98"/>
    <x v="2621"/>
    <x v="1714"/>
    <s v=" "/>
    <s v=" "/>
    <n v="36"/>
    <n v="86"/>
    <n v="112"/>
    <s v="N/A"/>
    <n v="72"/>
    <n v="-63"/>
    <n v="0.34300000000000003"/>
    <n v="1.0509999999999999"/>
    <n v="1.085"/>
    <n v="0.73399999999999999"/>
    <s v="0.30899999999999994"/>
    <n v="0.32400000000000001"/>
    <n v="2.375"/>
    <n v="0.246"/>
    <n v="0.222"/>
    <n v="1217.9839999999999"/>
    <s v="Catch-up"/>
    <n v="1.3620000000000001"/>
    <n v="0.96499999999999997"/>
    <d v="1899-12-30T23:29:46"/>
    <n v="0.55900000000000005"/>
    <n v="0.97299999999999998"/>
    <d v="2025-06-17T05:07:20"/>
    <x v="17"/>
  </r>
  <r>
    <x v="665"/>
    <x v="0"/>
    <n v="2661"/>
    <x v="2622"/>
    <x v="772"/>
    <n v="648"/>
    <n v="648"/>
    <n v="93"/>
    <n v="555"/>
    <n v="177"/>
    <n v="471"/>
    <n v="378"/>
    <n v="93"/>
    <n v="6.9000000000000006E-2"/>
    <n v="0.314"/>
    <n v="7.0000000000000007E-2"/>
    <n v="0.22600000000000001"/>
    <n v="0.313"/>
    <n v="0.26400000000000001"/>
    <n v="0.72199999999999998"/>
    <n v="0.18"/>
    <n v="0.81699999999999995"/>
    <n v="411.50400000000002"/>
    <s v="Scale-up"/>
    <n v="4.4249999999999998"/>
    <n v="0.78"/>
    <n v="0.96299999999999997"/>
    <n v="0.95599999999999996"/>
    <n v="0.97099999999999997"/>
    <d v="2025-06-16T21:14:09"/>
    <x v="0"/>
  </r>
  <r>
    <x v="1050"/>
    <x v="1"/>
    <n v="91"/>
    <x v="2623"/>
    <x v="1304"/>
    <s v=" "/>
    <s v=" "/>
    <n v="8"/>
    <n v="13"/>
    <n v="5"/>
    <s v="N/A"/>
    <n v="17"/>
    <n v="-2"/>
    <n v="0.1"/>
    <n v="0.129"/>
    <n v="4.3999999999999997E-2"/>
    <n v="0.224"/>
    <n v="0.185"/>
    <n v="0.16700000000000001"/>
    <n v="1.2110000000000001"/>
    <n v="0.437"/>
    <n v="0.80800000000000005"/>
    <n v="107.143"/>
    <s v="Catch-up"/>
    <n v="4.4640000000000004"/>
    <n v="0.752"/>
    <d v="1899-12-30T22:24:58"/>
    <n v="0.94499999999999995"/>
    <n v="0.90400000000000003"/>
    <d v="2025-06-17T05:07:43"/>
    <x v="17"/>
  </r>
  <r>
    <x v="784"/>
    <x v="0"/>
    <n v="1900"/>
    <x v="2624"/>
    <x v="918"/>
    <n v="367"/>
    <n v="367"/>
    <n v="213"/>
    <n v="154"/>
    <n v="64"/>
    <n v="303"/>
    <n v="216"/>
    <n v="87"/>
    <n v="0.156"/>
    <n v="0.124"/>
    <n v="5.2999999999999999E-2"/>
    <n v="0.16400000000000001"/>
    <n v="0.22700000000000001"/>
    <n v="0.23699999999999999"/>
    <n v="0.72199999999999998"/>
    <n v="0.55700000000000005"/>
    <n v="0.81100000000000005"/>
    <n v="530.48800000000006"/>
    <s v="Scale-up"/>
    <n v="6.0979999999999999"/>
    <n v="0.95299999999999996"/>
    <n v="0.93100000000000005"/>
    <n v="0.79800000000000004"/>
    <n v="0.94799999999999995"/>
    <d v="2025-06-16T21:52:12"/>
    <x v="3"/>
  </r>
  <r>
    <x v="1077"/>
    <x v="1"/>
    <n v="97"/>
    <x v="2625"/>
    <x v="1396"/>
    <s v=" "/>
    <s v=" "/>
    <n v="4"/>
    <n v="8"/>
    <n v="1"/>
    <s v="N/A"/>
    <n v="13"/>
    <n v="0"/>
    <n v="2.5000000000000001E-2"/>
    <n v="9.2999999999999999E-2"/>
    <s v="NaN"/>
    <n v="0.109"/>
    <n v="0.11799999999999999"/>
    <n v="0.10199999999999999"/>
    <s v="NaN"/>
    <s v="NaN"/>
    <s v="NaN"/>
    <s v="NaN"/>
    <s v="Scale-up"/>
    <n v="9.1739999999999995"/>
    <n v="0.89800000000000002"/>
    <d v="1899-12-30T18:10:05"/>
    <s v="NaN"/>
    <n v="0.88500000000000001"/>
    <d v="2025-06-17T05:08:02"/>
    <x v="17"/>
  </r>
  <r>
    <x v="951"/>
    <x v="0"/>
    <n v="251"/>
    <x v="2626"/>
    <x v="1142"/>
    <n v="1117"/>
    <n v="1117"/>
    <n v="1000"/>
    <n v="117"/>
    <n v="79"/>
    <n v="1038"/>
    <n v="744"/>
    <n v="294"/>
    <n v="4.556"/>
    <n v="0.55300000000000005"/>
    <n v="0.43"/>
    <n v="3.3759999999999999"/>
    <n v="4.6790000000000003"/>
    <n v="4.7060000000000004"/>
    <n v="0.72199999999999998"/>
    <n v="0.89200000000000002"/>
    <n v="0.91600000000000004"/>
    <n v="87.084999999999994"/>
    <s v="Scale-up"/>
    <n v="0.29599999999999999"/>
    <n v="0.97699999999999998"/>
    <n v="0.94899999999999995"/>
    <n v="0.95899999999999996"/>
    <n v="0.97599999999999998"/>
    <d v="2025-06-16T23:01:01"/>
    <x v="3"/>
  </r>
  <r>
    <x v="1251"/>
    <x v="1"/>
    <n v="0"/>
    <x v="2627"/>
    <x v="1681"/>
    <s v=" "/>
    <s v=" "/>
    <n v="1"/>
    <n v="1"/>
    <n v="1"/>
    <s v="N/A"/>
    <n v="1"/>
    <n v="0"/>
    <s v="NaN"/>
    <s v="NaN"/>
    <s v="NaN"/>
    <s v="NaN"/>
    <n v="0"/>
    <s v="NaN"/>
    <s v="NaN"/>
    <s v="NaN"/>
    <s v="NaN"/>
    <s v="NaN"/>
    <s v="Scale-up"/>
    <s v="NaN"/>
    <s v="NaN"/>
    <s v="NaN"/>
    <s v="NaN"/>
    <s v="NaN"/>
    <d v="2025-06-17T04:40:41"/>
    <x v="11"/>
  </r>
  <r>
    <x v="1143"/>
    <x v="1"/>
    <n v="83"/>
    <x v="2628"/>
    <x v="1537"/>
    <s v=" "/>
    <s v=" "/>
    <n v="2"/>
    <n v="3"/>
    <n v="3"/>
    <s v="N/A"/>
    <n v="4"/>
    <n v="-3"/>
    <n v="9.0999999999999998E-2"/>
    <n v="2.4E-2"/>
    <n v="0.16700000000000001"/>
    <n v="9.6000000000000002E-2"/>
    <n v="-5.1999999999999998E-2"/>
    <n v="8.9999999999999993E-3"/>
    <n v="-1.8460000000000001"/>
    <n v="0.79100000000000004"/>
    <n v="-0.45200000000000001"/>
    <n v="114.583"/>
    <s v="Scale-up"/>
    <n v="10.417"/>
    <n v="1"/>
    <d v="1899-12-30T22:36:29"/>
    <n v="0.75"/>
    <n v="0.92200000000000004"/>
    <d v="2025-06-17T04:41:04"/>
    <x v="11"/>
  </r>
  <r>
    <x v="1068"/>
    <x v="1"/>
    <n v="0"/>
    <x v="2629"/>
    <x v="1361"/>
    <s v=" "/>
    <s v=" "/>
    <n v="1"/>
    <n v="1"/>
    <n v="2"/>
    <s v="N/A"/>
    <n v="1"/>
    <n v="-1"/>
    <s v="NaN"/>
    <s v="NaN"/>
    <n v="1"/>
    <s v="NaN"/>
    <n v="0"/>
    <n v="-1"/>
    <s v="NaN"/>
    <s v="NaN"/>
    <s v="NaN"/>
    <s v="NaN"/>
    <s v="Scale-up"/>
    <s v="NaN"/>
    <s v="NaN"/>
    <s v="NaN"/>
    <n v="1"/>
    <s v="NaN"/>
    <d v="2025-06-17T04:41:21"/>
    <x v="11"/>
  </r>
  <r>
    <x v="1184"/>
    <x v="0"/>
    <n v="322"/>
    <x v="2630"/>
    <x v="1584"/>
    <n v="93"/>
    <n v="93"/>
    <n v="92"/>
    <n v="1"/>
    <n v="0"/>
    <n v="93"/>
    <n v="64"/>
    <n v="29"/>
    <n v="0.29899999999999999"/>
    <n v="0"/>
    <n v="0"/>
    <n v="0.216"/>
    <n v="0.29899999999999999"/>
    <n v="0.29499999999999998"/>
    <n v="0.72199999999999998"/>
    <n v="1"/>
    <n v="1"/>
    <n v="134.25899999999999"/>
    <s v="Scale-up"/>
    <n v="4.63"/>
    <n v="0.88600000000000001"/>
    <n v="0"/>
    <n v="0"/>
    <n v="0.91600000000000004"/>
    <d v="2025-06-17T06:07:41"/>
    <x v="10"/>
  </r>
  <r>
    <x v="1101"/>
    <x v="1"/>
    <n v="0"/>
    <x v="2631"/>
    <x v="1450"/>
    <s v=" "/>
    <s v=" "/>
    <n v="1"/>
    <n v="1"/>
    <n v="1"/>
    <s v="N/A"/>
    <n v="1"/>
    <n v="0"/>
    <s v="NaN"/>
    <s v="NaN"/>
    <s v="NaN"/>
    <s v="NaN"/>
    <n v="0"/>
    <s v="NaN"/>
    <s v="NaN"/>
    <s v="NaN"/>
    <s v="NaN"/>
    <s v="NaN"/>
    <s v="Scale-up"/>
    <s v="NaN"/>
    <s v="NaN"/>
    <s v="NaN"/>
    <s v="NaN"/>
    <s v="NaN"/>
    <d v="2025-06-17T04:41:39"/>
    <x v="11"/>
  </r>
  <r>
    <x v="116"/>
    <x v="0"/>
    <n v="983"/>
    <x v="2632"/>
    <x v="123"/>
    <n v="683"/>
    <n v="683"/>
    <n v="266"/>
    <n v="417"/>
    <n v="33"/>
    <n v="650"/>
    <n v="464"/>
    <n v="186"/>
    <n v="0.32500000000000001"/>
    <n v="0.54200000000000004"/>
    <n v="4.5999999999999999E-2"/>
    <n v="0.59199999999999997"/>
    <n v="0.82099999999999995"/>
    <n v="0.77"/>
    <n v="0.72099999999999997"/>
    <n v="0.375"/>
    <n v="0.94699999999999995"/>
    <n v="314.18900000000002"/>
    <s v="Scale-up"/>
    <n v="1.6890000000000001"/>
    <n v="0.87"/>
    <n v="0.98199999999999998"/>
    <n v="0.85899999999999999"/>
    <n v="0.96599999999999997"/>
    <d v="2025-06-16T18:33:19"/>
    <x v="1"/>
  </r>
  <r>
    <x v="825"/>
    <x v="1"/>
    <n v="19"/>
    <x v="2633"/>
    <x v="973"/>
    <s v=" "/>
    <s v=" "/>
    <n v="1"/>
    <n v="1"/>
    <n v="1"/>
    <s v="N/A"/>
    <n v="1"/>
    <n v="-1"/>
    <s v="NaN"/>
    <s v="NaN"/>
    <s v="NaN"/>
    <s v="NaN"/>
    <n v="0"/>
    <s v="NaN"/>
    <s v="NaN"/>
    <s v="NaN"/>
    <s v="NaN"/>
    <s v="NaN"/>
    <s v="Scale-up"/>
    <s v="NaN"/>
    <s v="NaN"/>
    <s v="NaN"/>
    <s v="NaN"/>
    <s v="NaN"/>
    <d v="2025-06-17T04:42:00"/>
    <x v="11"/>
  </r>
  <r>
    <x v="481"/>
    <x v="0"/>
    <n v="1500"/>
    <x v="2634"/>
    <x v="548"/>
    <n v="253"/>
    <n v="253"/>
    <n v="76"/>
    <n v="177"/>
    <n v="20"/>
    <n v="233"/>
    <n v="177"/>
    <n v="56"/>
    <n v="6.3E-2"/>
    <n v="0.13200000000000001"/>
    <n v="1.6E-2"/>
    <n v="0.129"/>
    <n v="0.17899999999999999"/>
    <n v="0.17899999999999999"/>
    <n v="0.72099999999999997"/>
    <n v="0.32300000000000001"/>
    <n v="0.91800000000000004"/>
    <n v="434.10899999999998"/>
    <s v="Scale-up"/>
    <n v="7.7519999999999998"/>
    <n v="0.95599999999999996"/>
    <n v="0.91900000000000004"/>
    <n v="0.96699999999999997"/>
    <n v="0.94099999999999995"/>
    <d v="2025-06-16T20:26:30"/>
    <x v="0"/>
  </r>
  <r>
    <x v="686"/>
    <x v="1"/>
    <n v="0"/>
    <x v="2635"/>
    <x v="1715"/>
    <s v=" "/>
    <s v=" "/>
    <n v="1"/>
    <n v="1"/>
    <n v="1"/>
    <s v="N/A"/>
    <n v="1"/>
    <n v="0"/>
    <s v="NaN"/>
    <s v="NaN"/>
    <s v="NaN"/>
    <s v="NaN"/>
    <n v="0"/>
    <s v="NaN"/>
    <s v="NaN"/>
    <s v="NaN"/>
    <s v="NaN"/>
    <s v="NaN"/>
    <s v="Scale-up"/>
    <s v="NaN"/>
    <s v="NaN"/>
    <s v="NaN"/>
    <s v="NaN"/>
    <s v="NaN"/>
    <d v="2025-06-17T04:42:18"/>
    <x v="11"/>
  </r>
  <r>
    <x v="909"/>
    <x v="0"/>
    <n v="3037"/>
    <x v="2636"/>
    <x v="1084"/>
    <n v="1196"/>
    <n v="1196"/>
    <n v="521"/>
    <n v="675"/>
    <n v="270"/>
    <n v="926"/>
    <n v="639"/>
    <n v="287"/>
    <n v="0.245"/>
    <n v="0.41699999999999998"/>
    <n v="0.157"/>
    <n v="0.36399999999999999"/>
    <n v="0.505"/>
    <n v="0.49399999999999999"/>
    <n v="0.72099999999999997"/>
    <n v="0.37"/>
    <n v="0.76300000000000001"/>
    <n v="788.46199999999999"/>
    <s v="Scale-up"/>
    <n v="2.7469999999999999"/>
    <n v="0.94799999999999995"/>
    <n v="0.98599999999999999"/>
    <n v="0.98899999999999999"/>
    <n v="0.97199999999999998"/>
    <d v="2025-06-16T22:42:37"/>
    <x v="3"/>
  </r>
  <r>
    <x v="816"/>
    <x v="1"/>
    <n v="77"/>
    <x v="2637"/>
    <x v="960"/>
    <s v=" "/>
    <s v=" "/>
    <n v="1"/>
    <n v="2"/>
    <n v="1"/>
    <s v="N/A"/>
    <n v="1"/>
    <n v="0"/>
    <s v="NaN"/>
    <n v="1.4E-2"/>
    <s v="NaN"/>
    <s v="NaN"/>
    <n v="0"/>
    <n v="1.4E-2"/>
    <s v="NaN"/>
    <s v="NaN"/>
    <s v="NaN"/>
    <s v="NaN"/>
    <s v="Scale-up"/>
    <s v="NaN"/>
    <s v="NaN"/>
    <d v="1899-12-31T00:00:00"/>
    <s v="NaN"/>
    <s v="NaN"/>
    <d v="2025-06-17T04:42:39"/>
    <x v="11"/>
  </r>
  <r>
    <x v="945"/>
    <x v="0"/>
    <n v="573"/>
    <x v="2638"/>
    <x v="1135"/>
    <n v="72"/>
    <n v="72"/>
    <n v="56"/>
    <n v="16"/>
    <n v="2"/>
    <n v="70"/>
    <n v="48"/>
    <n v="22"/>
    <n v="8.1000000000000003E-2"/>
    <n v="3.3000000000000002E-2"/>
    <n v="0.01"/>
    <n v="7.4999999999999997E-2"/>
    <n v="0.104"/>
    <n v="0.10199999999999999"/>
    <n v="0.72099999999999997"/>
    <n v="0.71099999999999997"/>
    <n v="0.91200000000000003"/>
    <n v="293.33300000000003"/>
    <s v="Scale-up"/>
    <n v="13.333"/>
    <n v="0.94299999999999995"/>
    <n v="0.85099999999999998"/>
    <n v="1"/>
    <n v="0.89300000000000002"/>
    <d v="2025-06-16T22:59:03"/>
    <x v="3"/>
  </r>
  <r>
    <x v="1244"/>
    <x v="1"/>
    <n v="98"/>
    <x v="2639"/>
    <x v="1673"/>
    <s v=" "/>
    <s v=" "/>
    <n v="100"/>
    <n v="6"/>
    <n v="8"/>
    <s v="N/A"/>
    <n v="97"/>
    <n v="2"/>
    <n v="1.111"/>
    <n v="5.3999999999999999E-2"/>
    <n v="0.14099999999999999"/>
    <n v="1.1479999999999999"/>
    <n v="1.024"/>
    <n v="1.0449999999999999"/>
    <n v="1.121"/>
    <n v="0.95399999999999996"/>
    <n v="0.879"/>
    <n v="145.47"/>
    <s v="Catch-up"/>
    <n v="0.871"/>
    <n v="0.93300000000000005"/>
    <d v="1899-12-30T21:37:26"/>
    <n v="0.93200000000000005"/>
    <n v="0.97199999999999998"/>
    <d v="2025-06-17T04:43:03"/>
    <x v="11"/>
  </r>
  <r>
    <x v="1250"/>
    <x v="0"/>
    <n v="1732"/>
    <x v="2640"/>
    <x v="1680"/>
    <n v="1035"/>
    <n v="1035"/>
    <n v="515"/>
    <n v="520"/>
    <n v="137"/>
    <n v="898"/>
    <n v="616"/>
    <n v="282"/>
    <n v="0.308"/>
    <n v="0.318"/>
    <n v="9.1999999999999998E-2"/>
    <n v="0.38500000000000001"/>
    <n v="0.53400000000000003"/>
    <n v="0.53700000000000003"/>
    <n v="0.72099999999999997"/>
    <n v="0.49199999999999999"/>
    <n v="0.85299999999999998"/>
    <n v="732.46799999999996"/>
    <s v="Scale-up"/>
    <n v="2.597"/>
    <n v="0.94799999999999995"/>
    <d v="1899-12-30T20:12:29"/>
    <n v="0.98699999999999999"/>
    <n v="0.96099999999999997"/>
    <d v="2025-06-17T05:35:23"/>
    <x v="13"/>
  </r>
  <r>
    <x v="259"/>
    <x v="1"/>
    <n v="0"/>
    <x v="2641"/>
    <x v="287"/>
    <s v=" "/>
    <s v=" "/>
    <n v="1"/>
    <n v="1"/>
    <n v="1"/>
    <s v="N/A"/>
    <n v="1"/>
    <n v="0"/>
    <s v="NaN"/>
    <s v="NaN"/>
    <s v="NaN"/>
    <s v="NaN"/>
    <n v="0"/>
    <s v="NaN"/>
    <s v="NaN"/>
    <s v="NaN"/>
    <s v="NaN"/>
    <s v="NaN"/>
    <s v="Catch-up"/>
    <s v="NaN"/>
    <s v="NaN"/>
    <s v="NaN"/>
    <s v="NaN"/>
    <s v="NaN"/>
    <d v="2025-06-17T04:43:21"/>
    <x v="11"/>
  </r>
  <r>
    <x v="685"/>
    <x v="0"/>
    <n v="2265"/>
    <x v="2642"/>
    <x v="796"/>
    <n v="339"/>
    <n v="339"/>
    <n v="79"/>
    <n v="260"/>
    <n v="39"/>
    <n v="300"/>
    <n v="244"/>
    <n v="56"/>
    <n v="6.6000000000000003E-2"/>
    <n v="0.21199999999999999"/>
    <n v="2.1000000000000001E-2"/>
    <n v="0.185"/>
    <n v="0.25700000000000001"/>
    <n v="0.221"/>
    <n v="0.72"/>
    <n v="0.23699999999999999"/>
    <n v="0.92400000000000004"/>
    <n v="302.70299999999997"/>
    <s v="Scale-up"/>
    <n v="5.4050000000000002"/>
    <n v="0.84599999999999997"/>
    <n v="0.90900000000000003"/>
    <n v="0.82599999999999996"/>
    <n v="0.871"/>
    <d v="2025-06-16T21:19:33"/>
    <x v="0"/>
  </r>
  <r>
    <x v="1212"/>
    <x v="1"/>
    <n v="68"/>
    <x v="2643"/>
    <x v="1625"/>
    <s v=" "/>
    <s v=" "/>
    <n v="1"/>
    <n v="1"/>
    <n v="15"/>
    <s v="N/A"/>
    <n v="1"/>
    <n v="-14"/>
    <s v="NaN"/>
    <s v="NaN"/>
    <n v="0.214"/>
    <s v="NaN"/>
    <n v="0"/>
    <n v="-0.22"/>
    <s v="NaN"/>
    <s v="NaN"/>
    <s v="NaN"/>
    <s v="NaN"/>
    <s v="Scale-up"/>
    <s v="NaN"/>
    <s v="NaN"/>
    <s v="NaN"/>
    <n v="0.48199999999999998"/>
    <s v="NaN"/>
    <d v="2025-06-17T04:43:40"/>
    <x v="11"/>
  </r>
  <r>
    <x v="34"/>
    <x v="0"/>
    <n v="1734"/>
    <x v="2644"/>
    <x v="887"/>
    <n v="303"/>
    <n v="303"/>
    <n v="88"/>
    <n v="215"/>
    <n v="40"/>
    <n v="263"/>
    <n v="215"/>
    <n v="48"/>
    <n v="4.8000000000000001E-2"/>
    <n v="0.10100000000000001"/>
    <n v="2.4E-2"/>
    <n v="0.09"/>
    <n v="0.125"/>
    <n v="0.13400000000000001"/>
    <n v="0.72"/>
    <n v="0.32200000000000001"/>
    <n v="0.83899999999999997"/>
    <n v="533.33299999999997"/>
    <s v="Scale-up"/>
    <n v="11.111000000000001"/>
    <n v="0.92"/>
    <n v="0.83199999999999996"/>
    <n v="0.54800000000000004"/>
    <n v="0.754"/>
    <d v="2025-06-16T21:43:04"/>
    <x v="15"/>
  </r>
  <r>
    <x v="1272"/>
    <x v="1"/>
    <n v="49"/>
    <x v="2645"/>
    <x v="1716"/>
    <s v=" "/>
    <s v=" "/>
    <n v="1"/>
    <n v="3"/>
    <n v="1"/>
    <s v="N/A"/>
    <n v="1"/>
    <n v="2"/>
    <s v="NaN"/>
    <n v="3.5000000000000003E-2"/>
    <s v="NaN"/>
    <s v="NaN"/>
    <n v="0"/>
    <n v="3.5000000000000003E-2"/>
    <s v="NaN"/>
    <s v="NaN"/>
    <s v="NaN"/>
    <s v="NaN"/>
    <s v="Scale-up"/>
    <s v="NaN"/>
    <s v="NaN"/>
    <d v="1899-12-30T20:47:02"/>
    <s v="NaN"/>
    <s v="NaN"/>
    <d v="2025-06-17T04:43:56"/>
    <x v="11"/>
  </r>
  <r>
    <x v="1273"/>
    <x v="0"/>
    <n v="2005"/>
    <x v="2646"/>
    <x v="1717"/>
    <n v="3076"/>
    <n v="3076"/>
    <n v="329"/>
    <n v="2747"/>
    <n v="125"/>
    <n v="2951"/>
    <n v="2189"/>
    <n v="762"/>
    <n v="0.19600000000000001"/>
    <n v="1.8620000000000001"/>
    <n v="0.1"/>
    <n v="1.41"/>
    <n v="1.958"/>
    <n v="1.891"/>
    <n v="0.72"/>
    <n v="9.5000000000000001E-2"/>
    <n v="0.95099999999999996"/>
    <n v="540.42600000000004"/>
    <s v="Scale-up"/>
    <n v="0.70899999999999996"/>
    <n v="0.96199999999999997"/>
    <n v="0.80300000000000005"/>
    <n v="0.91700000000000004"/>
    <n v="0.77900000000000003"/>
    <d v="2025-06-17T01:29:24"/>
    <x v="2"/>
  </r>
  <r>
    <x v="1262"/>
    <x v="1"/>
    <n v="0"/>
    <x v="2647"/>
    <x v="1702"/>
    <s v=" "/>
    <s v=" "/>
    <n v="1"/>
    <n v="1"/>
    <n v="62"/>
    <s v="N/A"/>
    <n v="1"/>
    <n v="-61"/>
    <s v="NaN"/>
    <s v="NaN"/>
    <n v="31"/>
    <s v="NaN"/>
    <n v="0"/>
    <n v="-31"/>
    <s v="NaN"/>
    <s v="NaN"/>
    <s v="NaN"/>
    <s v="NaN"/>
    <s v="Start-up"/>
    <s v="NaN"/>
    <s v="NaN"/>
    <s v="NaN"/>
    <n v="0.26200000000000001"/>
    <s v="NaN"/>
    <d v="2025-06-17T04:44:14"/>
    <x v="11"/>
  </r>
  <r>
    <x v="681"/>
    <x v="0"/>
    <n v="3099"/>
    <x v="2648"/>
    <x v="792"/>
    <n v="665"/>
    <n v="665"/>
    <n v="55"/>
    <n v="610"/>
    <n v="161"/>
    <n v="504"/>
    <n v="350"/>
    <n v="154"/>
    <n v="1.9E-2"/>
    <n v="0.20899999999999999"/>
    <n v="6.0999999999999999E-2"/>
    <n v="0.12"/>
    <n v="0.16700000000000001"/>
    <n v="0.16900000000000001"/>
    <n v="0.71899999999999997"/>
    <n v="8.3000000000000004E-2"/>
    <n v="0.73199999999999998"/>
    <n v="1283.3330000000001"/>
    <s v="Scale-up"/>
    <n v="8.3330000000000002"/>
    <n v="0.97"/>
    <n v="0.97199999999999998"/>
    <n v="0.88500000000000001"/>
    <n v="0.97"/>
    <d v="2025-06-16T21:18:39"/>
    <x v="0"/>
  </r>
  <r>
    <x v="880"/>
    <x v="1"/>
    <n v="76"/>
    <x v="2649"/>
    <x v="1045"/>
    <s v=" "/>
    <s v=" "/>
    <n v="1"/>
    <n v="1"/>
    <n v="1"/>
    <s v="N/A"/>
    <n v="3"/>
    <n v="-1"/>
    <s v="NaN"/>
    <s v="NaN"/>
    <s v="NaN"/>
    <n v="2.1000000000000001E-2"/>
    <n v="0"/>
    <s v="NaN"/>
    <s v="NaN"/>
    <s v="NaN"/>
    <s v="NaN"/>
    <s v="NaN"/>
    <s v="Scale-up"/>
    <n v="47.619"/>
    <s v="NaN"/>
    <s v="NaN"/>
    <s v="NaN"/>
    <n v="0.81799999999999995"/>
    <d v="2025-06-17T04:44:33"/>
    <x v="11"/>
  </r>
  <r>
    <x v="893"/>
    <x v="1"/>
    <n v="0"/>
    <x v="2650"/>
    <x v="1061"/>
    <s v=" "/>
    <s v=" "/>
    <n v="1"/>
    <n v="1"/>
    <n v="1"/>
    <s v="N/A"/>
    <n v="1"/>
    <n v="0"/>
    <s v="NaN"/>
    <s v="NaN"/>
    <s v="NaN"/>
    <s v="NaN"/>
    <n v="0"/>
    <s v="NaN"/>
    <s v="NaN"/>
    <s v="NaN"/>
    <s v="NaN"/>
    <s v="NaN"/>
    <s v="Scale-up"/>
    <s v="NaN"/>
    <s v="NaN"/>
    <s v="NaN"/>
    <s v="NaN"/>
    <s v="NaN"/>
    <d v="2025-06-17T04:44:51"/>
    <x v="11"/>
  </r>
  <r>
    <x v="808"/>
    <x v="1"/>
    <n v="56"/>
    <x v="2651"/>
    <x v="949"/>
    <s v=" "/>
    <s v=" "/>
    <n v="2"/>
    <n v="1"/>
    <n v="1"/>
    <s v="N/A"/>
    <n v="1"/>
    <n v="0"/>
    <n v="4.8000000000000001E-2"/>
    <s v="NaN"/>
    <s v="NaN"/>
    <s v="NaN"/>
    <n v="0"/>
    <n v="4.8000000000000001E-2"/>
    <s v="NaN"/>
    <s v="NaN"/>
    <s v="NaN"/>
    <s v="NaN"/>
    <s v="Scale-up"/>
    <s v="NaN"/>
    <n v="1"/>
    <s v="NaN"/>
    <s v="NaN"/>
    <s v="NaN"/>
    <d v="2025-06-17T04:45:12"/>
    <x v="11"/>
  </r>
  <r>
    <x v="833"/>
    <x v="1"/>
    <n v="0"/>
    <x v="2652"/>
    <x v="983"/>
    <s v=" "/>
    <s v=" "/>
    <n v="1"/>
    <n v="1"/>
    <n v="1"/>
    <s v="N/A"/>
    <n v="1"/>
    <n v="0"/>
    <s v="NaN"/>
    <s v="NaN"/>
    <s v="NaN"/>
    <s v="NaN"/>
    <n v="0"/>
    <s v="NaN"/>
    <s v="NaN"/>
    <s v="NaN"/>
    <s v="NaN"/>
    <s v="NaN"/>
    <s v="Scale-up"/>
    <s v="NaN"/>
    <s v="NaN"/>
    <s v="NaN"/>
    <s v="NaN"/>
    <s v="NaN"/>
    <d v="2025-06-17T04:45:31"/>
    <x v="11"/>
  </r>
  <r>
    <x v="1274"/>
    <x v="1"/>
    <n v="0"/>
    <x v="2653"/>
    <x v="1718"/>
    <s v=" "/>
    <s v=" "/>
    <n v="1"/>
    <n v="1"/>
    <n v="1"/>
    <s v="N/A"/>
    <n v="1"/>
    <n v="0"/>
    <s v="NaN"/>
    <s v="NaN"/>
    <n v="0"/>
    <s v="NaN"/>
    <n v="0"/>
    <s v="NaN"/>
    <s v="NaN"/>
    <s v="NaN"/>
    <s v="NaN"/>
    <s v="NaN"/>
    <s v="Scale-up"/>
    <s v="NaN"/>
    <s v="NaN"/>
    <s v="NaN"/>
    <n v="0"/>
    <s v="NaN"/>
    <d v="2025-06-17T04:45:47"/>
    <x v="11"/>
  </r>
  <r>
    <x v="1248"/>
    <x v="0"/>
    <n v="6678"/>
    <x v="2654"/>
    <x v="1678"/>
    <n v="90321"/>
    <n v="90321"/>
    <n v="7492"/>
    <n v="82829"/>
    <n v="33807"/>
    <n v="56514"/>
    <n v="37516"/>
    <n v="18998"/>
    <n v="1.492"/>
    <n v="16.954999999999998"/>
    <n v="7.1420000000000003"/>
    <n v="8.125"/>
    <n v="11.305"/>
    <n v="11.464"/>
    <n v="0.71899999999999997"/>
    <n v="8.1000000000000003E-2"/>
    <n v="0.61299999999999999"/>
    <n v="2338.2150000000001"/>
    <s v="Scale-up"/>
    <n v="0.123"/>
    <n v="0.93799999999999994"/>
    <d v="1899-12-30T23:52:48"/>
    <n v="0.997"/>
    <n v="0.99"/>
    <d v="2025-06-17T05:34:36"/>
    <x v="13"/>
  </r>
  <r>
    <x v="1275"/>
    <x v="1"/>
    <n v="77"/>
    <x v="2655"/>
    <x v="1719"/>
    <s v=" "/>
    <s v=" "/>
    <n v="1"/>
    <n v="1"/>
    <n v="1"/>
    <s v="N/A"/>
    <n v="2"/>
    <n v="-2"/>
    <s v="NaN"/>
    <s v="NaN"/>
    <s v="NaN"/>
    <n v="0.16700000000000001"/>
    <n v="0"/>
    <s v="NaN"/>
    <s v="NaN"/>
    <s v="NaN"/>
    <s v="NaN"/>
    <s v="NaN"/>
    <s v="Scale-up"/>
    <n v="5.9880000000000004"/>
    <s v="NaN"/>
    <s v="NaN"/>
    <s v="NaN"/>
    <n v="1"/>
    <d v="2025-06-17T04:46:05"/>
    <x v="11"/>
  </r>
  <r>
    <x v="23"/>
    <x v="0"/>
    <n v="707"/>
    <x v="2656"/>
    <x v="194"/>
    <n v="136"/>
    <n v="136"/>
    <n v="30"/>
    <n v="106"/>
    <n v="12"/>
    <n v="124"/>
    <n v="83"/>
    <n v="41"/>
    <n v="3.9E-2"/>
    <n v="0.158"/>
    <n v="1.6E-2"/>
    <n v="0.13"/>
    <n v="0.18099999999999999"/>
    <n v="0.17799999999999999"/>
    <n v="0.71799999999999997"/>
    <n v="0.19800000000000001"/>
    <n v="0.91900000000000004"/>
    <n v="315.38499999999999"/>
    <s v="Scale-up"/>
    <n v="7.6920000000000002"/>
    <n v="0.84299999999999997"/>
    <n v="0.95099999999999996"/>
    <n v="0.83"/>
    <n v="0.90300000000000002"/>
    <d v="2025-06-16T18:47:14"/>
    <x v="1"/>
  </r>
  <r>
    <x v="1276"/>
    <x v="1"/>
    <n v="1"/>
    <x v="2657"/>
    <x v="1720"/>
    <s v=" "/>
    <s v=" "/>
    <n v="1"/>
    <n v="1"/>
    <n v="1"/>
    <s v="N/A"/>
    <n v="2"/>
    <n v="0"/>
    <s v="NaN"/>
    <s v="NaN"/>
    <s v="NaN"/>
    <n v="0.5"/>
    <n v="0"/>
    <s v="NaN"/>
    <s v="NaN"/>
    <s v="NaN"/>
    <s v="NaN"/>
    <s v="NaN"/>
    <s v="Start-up"/>
    <n v="2"/>
    <s v="NaN"/>
    <s v="NaN"/>
    <s v="NaN"/>
    <n v="1"/>
    <d v="2025-06-17T04:46:23"/>
    <x v="11"/>
  </r>
  <r>
    <x v="203"/>
    <x v="0"/>
    <n v="2492"/>
    <x v="2658"/>
    <x v="219"/>
    <n v="93"/>
    <n v="93"/>
    <n v="11"/>
    <n v="82"/>
    <n v="19"/>
    <n v="74"/>
    <n v="59"/>
    <n v="15"/>
    <n v="3.0000000000000001E-3"/>
    <n v="4.2999999999999997E-2"/>
    <n v="7.0000000000000001E-3"/>
    <n v="2.8000000000000001E-2"/>
    <n v="3.9E-2"/>
    <n v="3.3000000000000002E-2"/>
    <n v="0.71799999999999997"/>
    <n v="6.5000000000000002E-2"/>
    <n v="0.84799999999999998"/>
    <n v="535.71400000000006"/>
    <s v="Scale-up"/>
    <n v="35.713999999999999"/>
    <n v="0.91200000000000003"/>
    <n v="0.93899999999999995"/>
    <n v="0.92400000000000004"/>
    <n v="0.77900000000000003"/>
    <d v="2025-06-16T18:52:18"/>
    <x v="1"/>
  </r>
  <r>
    <x v="1108"/>
    <x v="1"/>
    <n v="94"/>
    <x v="2659"/>
    <x v="1475"/>
    <s v=" "/>
    <s v=" "/>
    <n v="2"/>
    <n v="2"/>
    <n v="102"/>
    <s v="N/A"/>
    <n v="1"/>
    <n v="-99"/>
    <n v="4.2999999999999997E-2"/>
    <n v="2.4E-2"/>
    <n v="51"/>
    <s v="NaN"/>
    <n v="-50.933"/>
    <n v="-0.67800000000000005"/>
    <s v="NaN"/>
    <s v="NaN"/>
    <s v="NaN"/>
    <s v="NaN"/>
    <s v="Start-up"/>
    <s v="NaN"/>
    <n v="1"/>
    <d v="1899-12-31T00:00:00"/>
    <n v="0.73599999999999999"/>
    <s v="NaN"/>
    <d v="2025-06-17T04:46:42"/>
    <x v="11"/>
  </r>
  <r>
    <x v="921"/>
    <x v="0"/>
    <n v="1614"/>
    <x v="2660"/>
    <x v="1100"/>
    <n v="1548"/>
    <n v="1548"/>
    <n v="1063"/>
    <n v="485"/>
    <n v="131"/>
    <n v="1417"/>
    <n v="1022"/>
    <n v="395"/>
    <n v="0.73199999999999998"/>
    <n v="0.34399999999999997"/>
    <n v="0.10100000000000001"/>
    <n v="0.7"/>
    <n v="0.97499999999999998"/>
    <n v="0.98"/>
    <n v="0.71799999999999997"/>
    <n v="0.68"/>
    <n v="0.90600000000000003"/>
    <n v="564.28599999999994"/>
    <s v="Scale-up"/>
    <n v="1.429"/>
    <n v="0.98399999999999999"/>
    <n v="0.99299999999999999"/>
    <n v="0.98399999999999999"/>
    <n v="0.98899999999999999"/>
    <d v="2025-06-16T22:48:20"/>
    <x v="3"/>
  </r>
  <r>
    <x v="1071"/>
    <x v="1"/>
    <n v="99"/>
    <x v="2661"/>
    <x v="1379"/>
    <s v=" "/>
    <s v=" "/>
    <n v="8"/>
    <n v="26"/>
    <n v="36"/>
    <s v="N/A"/>
    <n v="32"/>
    <n v="-35"/>
    <n v="7.3999999999999996E-2"/>
    <n v="0.29499999999999998"/>
    <n v="0.23699999999999999"/>
    <n v="0.33600000000000002"/>
    <n v="0.13200000000000001"/>
    <n v="8.1000000000000003E-2"/>
    <n v="2.5449999999999999"/>
    <n v="0.20100000000000001"/>
    <n v="0.35799999999999998"/>
    <n v="151.786"/>
    <s v="Catch-up"/>
    <n v="2.976"/>
    <n v="0.86"/>
    <d v="1899-12-30T23:31:12"/>
    <n v="0.158"/>
    <n v="0.96799999999999997"/>
    <d v="2025-06-17T04:47:06"/>
    <x v="11"/>
  </r>
  <r>
    <x v="971"/>
    <x v="0"/>
    <n v="1329"/>
    <x v="2662"/>
    <x v="1174"/>
    <n v="223"/>
    <n v="223"/>
    <n v="68"/>
    <n v="155"/>
    <n v="109"/>
    <n v="114"/>
    <n v="114"/>
    <n v="0"/>
    <n v="0.109"/>
    <n v="0.20399999999999999"/>
    <n v="7.4999999999999997E-2"/>
    <n v="0.17100000000000001"/>
    <n v="0.23799999999999999"/>
    <n v="0.11"/>
    <n v="0.71799999999999997"/>
    <n v="0.34799999999999998"/>
    <n v="0.76"/>
    <n v="0"/>
    <s v="Start-up"/>
    <n v="5.8479999999999999"/>
    <n v="0.86899999999999999"/>
    <n v="0.93100000000000005"/>
    <n v="0.85499999999999998"/>
    <n v="0.874"/>
    <d v="2025-06-16T23:10:26"/>
    <x v="8"/>
  </r>
  <r>
    <x v="1048"/>
    <x v="1"/>
    <n v="49"/>
    <x v="2663"/>
    <x v="1301"/>
    <s v=" "/>
    <s v=" "/>
    <n v="1"/>
    <n v="2"/>
    <n v="1"/>
    <s v="N/A"/>
    <n v="1"/>
    <n v="0"/>
    <s v="NaN"/>
    <n v="3.5999999999999997E-2"/>
    <s v="NaN"/>
    <s v="NaN"/>
    <n v="0"/>
    <n v="3.5999999999999997E-2"/>
    <s v="NaN"/>
    <s v="NaN"/>
    <s v="NaN"/>
    <s v="NaN"/>
    <s v="Scale-up"/>
    <s v="NaN"/>
    <s v="NaN"/>
    <d v="1899-12-31T00:00:00"/>
    <s v="NaN"/>
    <s v="NaN"/>
    <d v="2025-06-17T04:47:27"/>
    <x v="11"/>
  </r>
  <r>
    <x v="871"/>
    <x v="0"/>
    <n v="3676"/>
    <x v="2664"/>
    <x v="1601"/>
    <n v="780"/>
    <n v="780"/>
    <n v="457"/>
    <n v="323"/>
    <n v="104"/>
    <n v="676"/>
    <n v="604"/>
    <n v="72"/>
    <n v="0.20200000000000001"/>
    <n v="0.314"/>
    <n v="6.6000000000000003E-2"/>
    <n v="0.32300000000000001"/>
    <n v="0.45"/>
    <n v="0.38500000000000001"/>
    <n v="0.71799999999999997"/>
    <n v="0.39100000000000001"/>
    <n v="0.872"/>
    <n v="222.91"/>
    <s v="Scale-up"/>
    <n v="3.0960000000000001"/>
    <n v="0.59399999999999997"/>
    <n v="0.86899999999999999"/>
    <n v="0.77300000000000002"/>
    <n v="0.66600000000000004"/>
    <d v="2025-06-17T06:15:54"/>
    <x v="10"/>
  </r>
  <r>
    <x v="1223"/>
    <x v="1"/>
    <n v="90"/>
    <x v="2665"/>
    <x v="1645"/>
    <s v=" "/>
    <s v=" "/>
    <n v="1"/>
    <n v="6"/>
    <n v="134"/>
    <s v="N/A"/>
    <n v="6"/>
    <n v="-134"/>
    <s v="NaN"/>
    <n v="0.05"/>
    <n v="1.149"/>
    <n v="9.2999999999999999E-2"/>
    <n v="-1.099"/>
    <n v="-0.92400000000000004"/>
    <s v="NaN"/>
    <s v="NaN"/>
    <s v="NaN"/>
    <s v="NaN"/>
    <s v="Start-up"/>
    <n v="10.753"/>
    <s v="NaN"/>
    <d v="1899-12-30T22:00:29"/>
    <n v="5.8999999999999997E-2"/>
    <n v="0.64"/>
    <d v="2025-06-17T04:47:47"/>
    <x v="11"/>
  </r>
  <r>
    <x v="1038"/>
    <x v="1"/>
    <n v="1"/>
    <x v="2666"/>
    <x v="1283"/>
    <s v=" "/>
    <s v=" "/>
    <n v="1"/>
    <n v="1"/>
    <n v="1"/>
    <s v="N/A"/>
    <n v="1"/>
    <n v="-1"/>
    <s v="NaN"/>
    <s v="NaN"/>
    <s v="NaN"/>
    <s v="NaN"/>
    <n v="0"/>
    <s v="NaN"/>
    <s v="NaN"/>
    <s v="NaN"/>
    <s v="NaN"/>
    <s v="NaN"/>
    <s v="Scale-up"/>
    <s v="NaN"/>
    <s v="NaN"/>
    <s v="NaN"/>
    <s v="NaN"/>
    <s v="NaN"/>
    <d v="2025-06-17T04:48:06"/>
    <x v="11"/>
  </r>
  <r>
    <x v="811"/>
    <x v="1"/>
    <n v="21"/>
    <x v="2667"/>
    <x v="954"/>
    <s v=" "/>
    <s v=" "/>
    <n v="1"/>
    <n v="1"/>
    <n v="1"/>
    <s v="N/A"/>
    <n v="1"/>
    <n v="-1"/>
    <s v="NaN"/>
    <s v="NaN"/>
    <s v="NaN"/>
    <s v="NaN"/>
    <n v="0"/>
    <n v="-4.4999999999999998E-2"/>
    <s v="NaN"/>
    <s v="NaN"/>
    <s v="NaN"/>
    <s v="NaN"/>
    <s v="Start-up"/>
    <s v="NaN"/>
    <s v="NaN"/>
    <s v="NaN"/>
    <s v="NaN"/>
    <s v="NaN"/>
    <d v="2025-06-17T04:48:27"/>
    <x v="11"/>
  </r>
  <r>
    <x v="102"/>
    <x v="0"/>
    <n v="262"/>
    <x v="2668"/>
    <x v="108"/>
    <n v="531"/>
    <n v="531"/>
    <n v="53"/>
    <n v="478"/>
    <n v="50"/>
    <n v="481"/>
    <n v="332"/>
    <n v="149"/>
    <n v="0.187"/>
    <n v="1.8220000000000001"/>
    <n v="0.222"/>
    <n v="1.28"/>
    <n v="1.7869999999999999"/>
    <n v="1.786"/>
    <n v="0.71599999999999997"/>
    <n v="9.2999999999999999E-2"/>
    <n v="0.88900000000000001"/>
    <n v="116.40600000000001"/>
    <s v="Scale-up"/>
    <n v="0.78100000000000003"/>
    <n v="0.95699999999999996"/>
    <n v="0.97699999999999998"/>
    <n v="0.93799999999999994"/>
    <n v="0.97799999999999998"/>
    <d v="2025-06-16T18:30:23"/>
    <x v="1"/>
  </r>
  <r>
    <x v="926"/>
    <x v="1"/>
    <n v="0"/>
    <x v="2669"/>
    <x v="1107"/>
    <s v=" "/>
    <s v=" "/>
    <n v="1"/>
    <n v="1"/>
    <n v="1"/>
    <s v="N/A"/>
    <n v="1"/>
    <n v="0"/>
    <s v="NaN"/>
    <s v="NaN"/>
    <s v="NaN"/>
    <s v="NaN"/>
    <n v="0"/>
    <s v="NaN"/>
    <s v="NaN"/>
    <s v="NaN"/>
    <s v="NaN"/>
    <s v="NaN"/>
    <s v="Scale-up"/>
    <s v="NaN"/>
    <s v="NaN"/>
    <s v="NaN"/>
    <s v="NaN"/>
    <s v="NaN"/>
    <d v="2025-06-17T04:48:45"/>
    <x v="11"/>
  </r>
  <r>
    <x v="1012"/>
    <x v="0"/>
    <n v="3996"/>
    <x v="2670"/>
    <x v="1245"/>
    <n v="1007"/>
    <n v="1007"/>
    <n v="633"/>
    <n v="374"/>
    <n v="129"/>
    <n v="878"/>
    <n v="694"/>
    <n v="184"/>
    <n v="0.17399999999999999"/>
    <n v="9.9000000000000005E-2"/>
    <n v="0.03"/>
    <n v="0.17399999999999999"/>
    <n v="0.24299999999999999"/>
    <n v="0.23899999999999999"/>
    <n v="0.71599999999999997"/>
    <n v="0.63700000000000001"/>
    <n v="0.89"/>
    <n v="1057.471"/>
    <s v="Scale-up"/>
    <n v="5.7469999999999999"/>
    <n v="0.91400000000000003"/>
    <n v="0.94499999999999995"/>
    <n v="0.90300000000000002"/>
    <n v="0.93300000000000005"/>
    <d v="2025-06-17T01:03:16"/>
    <x v="5"/>
  </r>
  <r>
    <x v="776"/>
    <x v="1"/>
    <n v="16"/>
    <x v="2671"/>
    <x v="1721"/>
    <s v=" "/>
    <s v=" "/>
    <n v="1"/>
    <n v="1"/>
    <n v="1"/>
    <s v="N/A"/>
    <n v="1"/>
    <n v="-2"/>
    <s v="NaN"/>
    <s v="NaN"/>
    <s v="NaN"/>
    <s v="NaN"/>
    <n v="0"/>
    <n v="-8.3000000000000004E-2"/>
    <s v="NaN"/>
    <s v="NaN"/>
    <s v="NaN"/>
    <s v="NaN"/>
    <s v="Scale-up"/>
    <s v="NaN"/>
    <s v="NaN"/>
    <s v="NaN"/>
    <s v="NaN"/>
    <s v="NaN"/>
    <d v="2025-06-17T04:49:04"/>
    <x v="11"/>
  </r>
  <r>
    <x v="1162"/>
    <x v="0"/>
    <n v="468"/>
    <x v="2672"/>
    <x v="1558"/>
    <n v="692"/>
    <n v="692"/>
    <n v="247"/>
    <n v="445"/>
    <n v="98"/>
    <n v="594"/>
    <n v="374"/>
    <n v="220"/>
    <n v="0.56599999999999995"/>
    <n v="0.876"/>
    <n v="0.217"/>
    <n v="0.877"/>
    <n v="1.2250000000000001"/>
    <n v="1.2170000000000001"/>
    <n v="0.71599999999999997"/>
    <n v="0.39300000000000002"/>
    <n v="0.85"/>
    <n v="250.85499999999999"/>
    <s v="Scale-up"/>
    <n v="1.1399999999999999"/>
    <n v="0.97799999999999998"/>
    <n v="0.97899999999999998"/>
    <n v="0.97099999999999997"/>
    <n v="0.97699999999999998"/>
    <d v="2025-06-17T05:58:15"/>
    <x v="10"/>
  </r>
  <r>
    <x v="1277"/>
    <x v="1"/>
    <n v="83"/>
    <x v="2673"/>
    <x v="1722"/>
    <s v=" "/>
    <s v=" "/>
    <n v="3"/>
    <n v="2"/>
    <n v="1"/>
    <s v="N/A"/>
    <n v="2"/>
    <n v="4"/>
    <n v="8.2000000000000003E-2"/>
    <n v="0.5"/>
    <n v="0"/>
    <n v="2.9000000000000001E-2"/>
    <n v="0.58199999999999996"/>
    <n v="6.3E-2"/>
    <n v="0.05"/>
    <n v="0.14099999999999999"/>
    <n v="1"/>
    <n v="620.69000000000005"/>
    <s v="Scale-up"/>
    <n v="34.482999999999997"/>
    <n v="0.82399999999999995"/>
    <d v="1899-12-31T00:00:00"/>
    <n v="0"/>
    <n v="1"/>
    <d v="2025-06-17T04:49:25"/>
    <x v="11"/>
  </r>
  <r>
    <x v="1241"/>
    <x v="0"/>
    <n v="384"/>
    <x v="2674"/>
    <x v="1668"/>
    <n v="445"/>
    <n v="445"/>
    <n v="311"/>
    <n v="134"/>
    <n v="0"/>
    <n v="445"/>
    <n v="259"/>
    <n v="186"/>
    <n v="0.81699999999999995"/>
    <n v="0.32500000000000001"/>
    <n v="0"/>
    <n v="0.81799999999999995"/>
    <n v="1.1419999999999999"/>
    <n v="1.127"/>
    <n v="0.71599999999999997"/>
    <n v="0.71499999999999997"/>
    <n v="1"/>
    <n v="227.38399999999999"/>
    <s v="Scale-up"/>
    <n v="1.222"/>
    <n v="0.97299999999999998"/>
    <n v="0.95499999999999996"/>
    <n v="0"/>
    <n v="0.94399999999999995"/>
    <d v="2025-06-17T06:54:41"/>
    <x v="10"/>
  </r>
  <r>
    <x v="127"/>
    <x v="1"/>
    <n v="0"/>
    <x v="2675"/>
    <x v="137"/>
    <s v=" "/>
    <s v=" "/>
    <n v="1"/>
    <n v="1"/>
    <n v="1"/>
    <s v="N/A"/>
    <n v="1"/>
    <n v="0"/>
    <s v="NaN"/>
    <s v="NaN"/>
    <s v="NaN"/>
    <s v="NaN"/>
    <n v="0"/>
    <s v="NaN"/>
    <s v="NaN"/>
    <s v="NaN"/>
    <s v="NaN"/>
    <s v="NaN"/>
    <s v="Catch-up"/>
    <s v="NaN"/>
    <s v="NaN"/>
    <s v="NaN"/>
    <s v="NaN"/>
    <s v="NaN"/>
    <d v="2025-06-17T04:49:43"/>
    <x v="11"/>
  </r>
  <r>
    <x v="750"/>
    <x v="0"/>
    <n v="749"/>
    <x v="2676"/>
    <x v="871"/>
    <n v="86"/>
    <n v="86"/>
    <n v="43"/>
    <n v="43"/>
    <n v="2"/>
    <n v="84"/>
    <n v="63"/>
    <n v="21"/>
    <n v="6.5000000000000002E-2"/>
    <n v="7.2999999999999995E-2"/>
    <n v="8.0000000000000002E-3"/>
    <n v="9.2999999999999999E-2"/>
    <n v="0.13"/>
    <n v="0.13400000000000001"/>
    <n v="0.71499999999999997"/>
    <n v="0.47099999999999997"/>
    <n v="0.94199999999999995"/>
    <n v="225.80600000000001"/>
    <s v="Scale-up"/>
    <n v="10.753"/>
    <n v="0.97299999999999998"/>
    <n v="0.96699999999999997"/>
    <n v="1"/>
    <n v="0.96599999999999997"/>
    <d v="2025-06-16T21:37:33"/>
    <x v="0"/>
  </r>
  <r>
    <x v="1035"/>
    <x v="1"/>
    <n v="0"/>
    <x v="2677"/>
    <x v="1278"/>
    <s v=" "/>
    <s v=" "/>
    <n v="1"/>
    <n v="1"/>
    <n v="1"/>
    <s v="N/A"/>
    <n v="1"/>
    <n v="0"/>
    <s v="NaN"/>
    <s v="NaN"/>
    <s v="NaN"/>
    <s v="NaN"/>
    <n v="0"/>
    <s v="NaN"/>
    <s v="NaN"/>
    <s v="NaN"/>
    <s v="NaN"/>
    <s v="NaN"/>
    <s v="Scale-up"/>
    <s v="NaN"/>
    <s v="NaN"/>
    <s v="NaN"/>
    <s v="NaN"/>
    <s v="NaN"/>
    <d v="2025-06-17T04:50:01"/>
    <x v="11"/>
  </r>
  <r>
    <x v="150"/>
    <x v="0"/>
    <n v="824"/>
    <x v="2678"/>
    <x v="268"/>
    <n v="155"/>
    <n v="155"/>
    <n v="15"/>
    <n v="140"/>
    <n v="31"/>
    <n v="124"/>
    <n v="94"/>
    <n v="30"/>
    <n v="1.4E-2"/>
    <n v="0.19"/>
    <n v="4.2999999999999997E-2"/>
    <n v="0.115"/>
    <n v="0.161"/>
    <n v="0.16"/>
    <n v="0.71399999999999997"/>
    <n v="6.9000000000000006E-2"/>
    <n v="0.78900000000000003"/>
    <n v="260.87"/>
    <s v="Scale-up"/>
    <n v="8.6959999999999997"/>
    <n v="0.95099999999999996"/>
    <n v="0.97899999999999998"/>
    <n v="0.85299999999999998"/>
    <n v="0.95099999999999996"/>
    <d v="2025-06-16T19:03:12"/>
    <x v="1"/>
  </r>
  <r>
    <x v="1064"/>
    <x v="1"/>
    <n v="0"/>
    <x v="2679"/>
    <x v="1352"/>
    <s v=" "/>
    <s v=" "/>
    <n v="1"/>
    <n v="1"/>
    <n v="1"/>
    <s v="N/A"/>
    <n v="1"/>
    <n v="0"/>
    <s v="NaN"/>
    <s v="NaN"/>
    <s v="NaN"/>
    <s v="NaN"/>
    <n v="0"/>
    <s v="NaN"/>
    <s v="NaN"/>
    <s v="NaN"/>
    <s v="NaN"/>
    <s v="NaN"/>
    <s v="Scale-up"/>
    <s v="NaN"/>
    <s v="NaN"/>
    <s v="NaN"/>
    <s v="NaN"/>
    <s v="NaN"/>
    <d v="2025-06-17T04:50:19"/>
    <x v="11"/>
  </r>
  <r>
    <x v="521"/>
    <x v="0"/>
    <n v="2238"/>
    <x v="2680"/>
    <x v="600"/>
    <n v="47"/>
    <n v="47"/>
    <n v="12"/>
    <n v="35"/>
    <n v="10"/>
    <n v="37"/>
    <n v="22"/>
    <n v="15"/>
    <n v="6.0000000000000001E-3"/>
    <n v="1.4999999999999999E-2"/>
    <n v="7.0000000000000001E-3"/>
    <n v="0.01"/>
    <n v="1.4E-2"/>
    <n v="1.6E-2"/>
    <n v="0.71399999999999997"/>
    <n v="0.28599999999999998"/>
    <n v="0.66700000000000004"/>
    <n v="1500"/>
    <s v="Scale-up"/>
    <n v="100"/>
    <n v="0.83299999999999996"/>
    <n v="0.97"/>
    <n v="0.878"/>
    <n v="0.96499999999999997"/>
    <d v="2025-06-16T20:38:25"/>
    <x v="0"/>
  </r>
  <r>
    <x v="1278"/>
    <x v="1"/>
    <n v="0"/>
    <x v="2681"/>
    <x v="1723"/>
    <s v=" "/>
    <s v=" "/>
    <n v="1"/>
    <n v="1"/>
    <n v="1"/>
    <s v="N/A"/>
    <n v="1"/>
    <n v="0"/>
    <s v="NaN"/>
    <s v="NaN"/>
    <s v="NaN"/>
    <s v="NaN"/>
    <n v="0"/>
    <s v="NaN"/>
    <s v="NaN"/>
    <s v="NaN"/>
    <s v="NaN"/>
    <s v="NaN"/>
    <s v="Scale-up"/>
    <s v="NaN"/>
    <s v="NaN"/>
    <s v="NaN"/>
    <s v="NaN"/>
    <s v="NaN"/>
    <d v="2025-06-17T04:50:37"/>
    <x v="11"/>
  </r>
  <r>
    <x v="1279"/>
    <x v="0"/>
    <n v="3660"/>
    <x v="2682"/>
    <x v="1724"/>
    <n v="528"/>
    <n v="528"/>
    <n v="102"/>
    <n v="426"/>
    <n v="166"/>
    <n v="362"/>
    <n v="238"/>
    <n v="124"/>
    <n v="3.5000000000000003E-2"/>
    <n v="0.13600000000000001"/>
    <n v="5.8999999999999997E-2"/>
    <n v="0.08"/>
    <n v="0.112"/>
    <n v="0.121"/>
    <n v="0.71399999999999997"/>
    <n v="0.20499999999999999"/>
    <n v="0.65500000000000003"/>
    <n v="1550"/>
    <s v="Scale-up"/>
    <n v="12.5"/>
    <n v="0.96699999999999997"/>
    <d v="1899-12-30T23:45:36"/>
    <n v="0.82899999999999996"/>
    <n v="0.98399999999999999"/>
    <d v="2025-06-17T04:58:48"/>
    <x v="11"/>
  </r>
  <r>
    <x v="1280"/>
    <x v="1"/>
    <n v="50"/>
    <x v="2683"/>
    <x v="1725"/>
    <s v=" "/>
    <s v=" "/>
    <n v="1"/>
    <n v="1"/>
    <n v="1"/>
    <s v="N/A"/>
    <n v="2"/>
    <n v="0"/>
    <s v="NaN"/>
    <s v="NaN"/>
    <n v="0"/>
    <n v="4.4999999999999998E-2"/>
    <n v="0"/>
    <s v="NaN"/>
    <s v="NaN"/>
    <s v="NaN"/>
    <s v="NaN"/>
    <s v="NaN"/>
    <s v="Scale-up"/>
    <n v="22.222000000000001"/>
    <s v="NaN"/>
    <s v="NaN"/>
    <n v="0"/>
    <n v="1"/>
    <d v="2025-06-17T04:50:55"/>
    <x v="11"/>
  </r>
  <r>
    <x v="203"/>
    <x v="0"/>
    <n v="3694"/>
    <x v="2684"/>
    <x v="1726"/>
    <n v="95"/>
    <n v="95"/>
    <n v="11"/>
    <n v="84"/>
    <n v="19"/>
    <n v="76"/>
    <n v="61"/>
    <n v="15"/>
    <n v="3.0000000000000001E-3"/>
    <n v="3.2000000000000001E-2"/>
    <n v="7.0000000000000001E-3"/>
    <n v="0.02"/>
    <n v="2.8000000000000001E-2"/>
    <n v="2.8000000000000001E-2"/>
    <n v="0.71399999999999997"/>
    <n v="8.5999999999999993E-2"/>
    <n v="0.8"/>
    <n v="750"/>
    <s v="Scale-up"/>
    <n v="50"/>
    <n v="0.91200000000000003"/>
    <n v="0.79900000000000004"/>
    <n v="0.92400000000000004"/>
    <n v="0.68600000000000005"/>
    <d v="2025-06-17T02:06:43"/>
    <x v="2"/>
  </r>
  <r>
    <x v="1281"/>
    <x v="1"/>
    <n v="0"/>
    <x v="2685"/>
    <x v="1727"/>
    <s v=" "/>
    <s v=" "/>
    <n v="1"/>
    <n v="1"/>
    <n v="1"/>
    <s v="N/A"/>
    <n v="1"/>
    <n v="0"/>
    <s v="NaN"/>
    <s v="NaN"/>
    <n v="0"/>
    <s v="NaN"/>
    <n v="0"/>
    <s v="NaN"/>
    <s v="NaN"/>
    <s v="NaN"/>
    <s v="NaN"/>
    <s v="NaN"/>
    <s v="Scale-up"/>
    <s v="NaN"/>
    <s v="NaN"/>
    <s v="NaN"/>
    <n v="0"/>
    <s v="NaN"/>
    <d v="2025-06-17T04:51:11"/>
    <x v="11"/>
  </r>
  <r>
    <x v="1260"/>
    <x v="0"/>
    <n v="3407"/>
    <x v="2686"/>
    <x v="1700"/>
    <n v="144778"/>
    <n v="144778"/>
    <n v="0"/>
    <n v="144778"/>
    <n v="130084"/>
    <n v="14694"/>
    <n v="10233"/>
    <n v="4461"/>
    <n v="0"/>
    <n v="49.634"/>
    <n v="45.420999999999999"/>
    <n v="3.0049999999999999"/>
    <n v="4.2130000000000001"/>
    <n v="6.2670000000000003"/>
    <n v="0.71299999999999997"/>
    <n v="0"/>
    <n v="8.5000000000000006E-2"/>
    <n v="1484.5260000000001"/>
    <s v="Scale-up"/>
    <n v="0.33300000000000002"/>
    <n v="0"/>
    <d v="1899-12-30T19:03:22"/>
    <n v="0.75600000000000001"/>
    <n v="0.82"/>
    <d v="2025-06-17T05:12:21"/>
    <x v="14"/>
  </r>
  <r>
    <x v="1282"/>
    <x v="1"/>
    <n v="77"/>
    <x v="2687"/>
    <x v="1728"/>
    <s v=" "/>
    <s v=" "/>
    <n v="1"/>
    <n v="5"/>
    <n v="1"/>
    <s v="N/A"/>
    <n v="1"/>
    <n v="4"/>
    <s v="NaN"/>
    <n v="4.3999999999999997E-2"/>
    <s v="NaN"/>
    <s v="NaN"/>
    <n v="0"/>
    <n v="4.3999999999999997E-2"/>
    <s v="NaN"/>
    <s v="NaN"/>
    <s v="NaN"/>
    <s v="NaN"/>
    <s v="Scale-up"/>
    <s v="NaN"/>
    <s v="NaN"/>
    <d v="1899-12-30T21:30:14"/>
    <s v="NaN"/>
    <s v="NaN"/>
    <d v="2025-06-17T04:51:29"/>
    <x v="11"/>
  </r>
  <r>
    <x v="361"/>
    <x v="0"/>
    <n v="7128"/>
    <x v="2688"/>
    <x v="1729"/>
    <n v="2324"/>
    <n v="2324"/>
    <n v="101"/>
    <n v="2223"/>
    <n v="418"/>
    <n v="1906"/>
    <n v="1499"/>
    <n v="407"/>
    <n v="3.7999999999999999E-2"/>
    <n v="0.59699999999999998"/>
    <n v="0.14399999999999999"/>
    <n v="0.35"/>
    <n v="0.49099999999999999"/>
    <n v="0.48899999999999999"/>
    <n v="0.71299999999999997"/>
    <n v="0.06"/>
    <n v="0.77300000000000002"/>
    <n v="1162.857"/>
    <s v="Scale-up"/>
    <n v="2.8570000000000002"/>
    <n v="0.70799999999999996"/>
    <n v="0.754"/>
    <n v="0.22800000000000001"/>
    <n v="0.32800000000000001"/>
    <d v="2025-06-17T03:51:01"/>
    <x v="2"/>
  </r>
  <r>
    <x v="1283"/>
    <x v="1"/>
    <n v="84"/>
    <x v="2689"/>
    <x v="1730"/>
    <s v=" "/>
    <s v=" "/>
    <n v="6"/>
    <n v="3"/>
    <n v="1"/>
    <s v="N/A"/>
    <n v="2"/>
    <n v="6"/>
    <n v="4.1000000000000002E-2"/>
    <n v="2.5999999999999999E-2"/>
    <s v="NaN"/>
    <n v="1.2E-2"/>
    <n v="6.7000000000000004E-2"/>
    <n v="6.9000000000000006E-2"/>
    <s v="NaN"/>
    <s v="NaN"/>
    <s v="NaN"/>
    <s v="NaN"/>
    <s v="Scale-up"/>
    <n v="83.332999999999998"/>
    <n v="0.75900000000000001"/>
    <d v="1899-12-30T22:48:00"/>
    <s v="NaN"/>
    <n v="1"/>
    <d v="2025-06-17T04:51:48"/>
    <x v="11"/>
  </r>
  <r>
    <x v="1242"/>
    <x v="0"/>
    <n v="5563"/>
    <x v="2690"/>
    <x v="1671"/>
    <n v="966"/>
    <n v="966"/>
    <n v="67"/>
    <n v="899"/>
    <n v="304"/>
    <n v="662"/>
    <n v="486"/>
    <n v="176"/>
    <n v="1.2E-2"/>
    <n v="0.161"/>
    <n v="5.5E-2"/>
    <n v="8.4000000000000005E-2"/>
    <n v="0.11799999999999999"/>
    <n v="0.11600000000000001"/>
    <n v="0.71199999999999997"/>
    <n v="6.9000000000000006E-2"/>
    <n v="0.68200000000000005"/>
    <n v="2095.2379999999998"/>
    <s v="Scale-up"/>
    <n v="11.904999999999999"/>
    <n v="0.79300000000000004"/>
    <d v="1899-12-30T23:06:43"/>
    <n v="0.94799999999999995"/>
    <n v="0.91500000000000004"/>
    <d v="2025-06-17T05:30:21"/>
    <x v="13"/>
  </r>
  <r>
    <x v="1284"/>
    <x v="1"/>
    <n v="0"/>
    <x v="2691"/>
    <x v="1731"/>
    <s v=" "/>
    <s v=" "/>
    <n v="1"/>
    <n v="1"/>
    <n v="1"/>
    <s v="N/A"/>
    <n v="1"/>
    <n v="0"/>
    <s v="NaN"/>
    <s v="NaN"/>
    <s v="NaN"/>
    <s v="NaN"/>
    <n v="0"/>
    <s v="NaN"/>
    <s v="NaN"/>
    <s v="NaN"/>
    <s v="NaN"/>
    <s v="NaN"/>
    <s v="Scale-up"/>
    <s v="NaN"/>
    <s v="NaN"/>
    <s v="NaN"/>
    <s v="NaN"/>
    <s v="NaN"/>
    <d v="2025-06-17T04:52:06"/>
    <x v="11"/>
  </r>
  <r>
    <x v="158"/>
    <x v="0"/>
    <n v="3802"/>
    <x v="2692"/>
    <x v="1732"/>
    <n v="3233"/>
    <n v="3233"/>
    <n v="358"/>
    <n v="2875"/>
    <n v="377"/>
    <n v="2856"/>
    <n v="2034"/>
    <n v="822"/>
    <n v="0.10299999999999999"/>
    <n v="0.872"/>
    <n v="9.4E-2"/>
    <n v="0.626"/>
    <n v="0.88100000000000001"/>
    <n v="0.83099999999999996"/>
    <n v="0.71099999999999997"/>
    <n v="0.106"/>
    <n v="0.90400000000000003"/>
    <n v="1313.0989999999999"/>
    <s v="Scale-up"/>
    <n v="1.597"/>
    <n v="0.92800000000000005"/>
    <n v="0.95499999999999996"/>
    <n v="0.98499999999999999"/>
    <n v="0.92700000000000005"/>
    <d v="2025-06-17T02:10:19"/>
    <x v="2"/>
  </r>
  <r>
    <x v="1161"/>
    <x v="1"/>
    <n v="0"/>
    <x v="2693"/>
    <x v="1557"/>
    <s v=" "/>
    <s v=" "/>
    <n v="1"/>
    <n v="1"/>
    <n v="1"/>
    <s v="N/A"/>
    <n v="1"/>
    <n v="-1"/>
    <s v="NaN"/>
    <s v="NaN"/>
    <s v="NaN"/>
    <s v="NaN"/>
    <n v="0"/>
    <s v="NaN"/>
    <s v="NaN"/>
    <s v="NaN"/>
    <s v="NaN"/>
    <s v="NaN"/>
    <s v="Scale-up"/>
    <s v="NaN"/>
    <s v="NaN"/>
    <s v="NaN"/>
    <s v="NaN"/>
    <s v="NaN"/>
    <d v="2025-06-17T04:52:25"/>
    <x v="11"/>
  </r>
  <r>
    <x v="230"/>
    <x v="0"/>
    <n v="2198"/>
    <x v="2694"/>
    <x v="1733"/>
    <n v="610"/>
    <n v="610"/>
    <n v="60"/>
    <n v="550"/>
    <n v="52"/>
    <n v="558"/>
    <n v="425"/>
    <n v="133"/>
    <n v="3.3000000000000002E-2"/>
    <n v="0.29599999999999999"/>
    <n v="3.1E-2"/>
    <n v="0.21199999999999999"/>
    <n v="0.29799999999999999"/>
    <n v="0.29499999999999998"/>
    <n v="0.71099999999999997"/>
    <n v="0.1"/>
    <n v="0.90600000000000003"/>
    <n v="627.35799999999995"/>
    <s v="Scale-up"/>
    <n v="4.7169999999999996"/>
    <n v="0.96299999999999997"/>
    <n v="0.90900000000000003"/>
    <n v="0.78100000000000003"/>
    <n v="0.86899999999999999"/>
    <d v="2025-06-17T02:16:06"/>
    <x v="2"/>
  </r>
  <r>
    <x v="1285"/>
    <x v="1"/>
    <n v="0"/>
    <x v="2695"/>
    <x v="1734"/>
    <s v=" "/>
    <s v=" "/>
    <n v="1"/>
    <n v="1"/>
    <n v="1"/>
    <s v="N/A"/>
    <n v="1"/>
    <n v="0"/>
    <s v="NaN"/>
    <s v="NaN"/>
    <s v="NaN"/>
    <s v="NaN"/>
    <n v="0"/>
    <s v="NaN"/>
    <s v="NaN"/>
    <s v="NaN"/>
    <s v="NaN"/>
    <s v="NaN"/>
    <s v="Scale-up"/>
    <s v="NaN"/>
    <s v="NaN"/>
    <s v="NaN"/>
    <s v="NaN"/>
    <s v="NaN"/>
    <d v="2025-06-17T04:52:42"/>
    <x v="11"/>
  </r>
  <r>
    <x v="381"/>
    <x v="0"/>
    <n v="985"/>
    <x v="2696"/>
    <x v="1735"/>
    <n v="137"/>
    <n v="137"/>
    <n v="42"/>
    <n v="95"/>
    <n v="6"/>
    <n v="131"/>
    <n v="84"/>
    <n v="47"/>
    <n v="5.2999999999999999E-2"/>
    <n v="0.111"/>
    <n v="1.4999999999999999E-2"/>
    <n v="0.106"/>
    <n v="0.14899999999999999"/>
    <n v="0.156"/>
    <n v="0.71099999999999997"/>
    <n v="0.32300000000000001"/>
    <n v="0.90900000000000003"/>
    <n v="443.39600000000002"/>
    <s v="Scale-up"/>
    <n v="9.4339999999999993"/>
    <n v="0.84099999999999997"/>
    <n v="0.82099999999999995"/>
    <n v="0.94299999999999995"/>
    <n v="0.876"/>
    <d v="2025-06-17T03:39:28"/>
    <x v="2"/>
  </r>
  <r>
    <x v="1286"/>
    <x v="1"/>
    <n v="0"/>
    <x v="2697"/>
    <x v="1736"/>
    <s v=" "/>
    <s v=" "/>
    <n v="1"/>
    <n v="1"/>
    <n v="1"/>
    <s v="N/A"/>
    <n v="1"/>
    <n v="0"/>
    <s v="NaN"/>
    <s v="NaN"/>
    <s v="NaN"/>
    <s v="NaN"/>
    <n v="0"/>
    <s v="NaN"/>
    <s v="NaN"/>
    <s v="NaN"/>
    <s v="NaN"/>
    <s v="NaN"/>
    <s v="Scale-up"/>
    <s v="NaN"/>
    <s v="NaN"/>
    <s v="NaN"/>
    <s v="NaN"/>
    <s v="NaN"/>
    <d v="2025-06-17T04:52:59"/>
    <x v="11"/>
  </r>
  <r>
    <x v="353"/>
    <x v="0"/>
    <n v="1688"/>
    <x v="2698"/>
    <x v="88"/>
    <n v="387"/>
    <n v="387"/>
    <n v="108"/>
    <n v="279"/>
    <n v="32"/>
    <n v="355"/>
    <n v="298"/>
    <n v="57"/>
    <n v="0.06"/>
    <n v="0.18099999999999999"/>
    <n v="0.02"/>
    <n v="0.157"/>
    <n v="0.221"/>
    <n v="0.216"/>
    <n v="0.71"/>
    <n v="0.249"/>
    <n v="0.91700000000000004"/>
    <n v="363.05700000000002"/>
    <s v="Scale-up"/>
    <n v="6.3689999999999998"/>
    <n v="0.97099999999999997"/>
    <n v="0.93500000000000005"/>
    <n v="0.83799999999999997"/>
    <n v="0.751"/>
    <d v="2025-06-16T19:31:04"/>
    <x v="1"/>
  </r>
  <r>
    <x v="1287"/>
    <x v="1"/>
    <n v="0"/>
    <x v="2699"/>
    <x v="1737"/>
    <s v=" "/>
    <s v=" "/>
    <n v="1"/>
    <n v="1"/>
    <n v="1"/>
    <s v="N/A"/>
    <n v="1"/>
    <n v="0"/>
    <s v="NaN"/>
    <s v="NaN"/>
    <n v="0"/>
    <s v="NaN"/>
    <n v="0"/>
    <s v="NaN"/>
    <s v="NaN"/>
    <s v="NaN"/>
    <s v="NaN"/>
    <s v="NaN"/>
    <s v="Scale-up"/>
    <s v="NaN"/>
    <s v="NaN"/>
    <s v="NaN"/>
    <n v="0"/>
    <s v="NaN"/>
    <d v="2025-06-17T04:53:16"/>
    <x v="11"/>
  </r>
  <r>
    <x v="571"/>
    <x v="0"/>
    <n v="3464"/>
    <x v="2700"/>
    <x v="658"/>
    <n v="217"/>
    <n v="217"/>
    <n v="44"/>
    <n v="173"/>
    <n v="19"/>
    <n v="198"/>
    <n v="157"/>
    <n v="41"/>
    <n v="0.02"/>
    <n v="0.05"/>
    <n v="5.0000000000000001E-3"/>
    <n v="4.5999999999999999E-2"/>
    <n v="6.5000000000000002E-2"/>
    <n v="5.8999999999999997E-2"/>
    <n v="0.70799999999999996"/>
    <n v="0.28599999999999998"/>
    <n v="0.92900000000000005"/>
    <n v="891.30399999999997"/>
    <s v="Scale-up"/>
    <n v="21.739000000000001"/>
    <n v="0.94699999999999995"/>
    <n v="0.95399999999999996"/>
    <n v="0.85099999999999998"/>
    <n v="0.93899999999999995"/>
    <d v="2025-06-16T20:51:12"/>
    <x v="0"/>
  </r>
  <r>
    <x v="1288"/>
    <x v="1"/>
    <n v="98"/>
    <x v="2701"/>
    <x v="1738"/>
    <s v=" "/>
    <s v=" "/>
    <n v="1"/>
    <n v="102"/>
    <n v="1"/>
    <s v="N/A"/>
    <n v="1"/>
    <n v="101"/>
    <n v="0"/>
    <n v="1.038"/>
    <n v="0"/>
    <s v="NaN"/>
    <n v="1.038"/>
    <n v="1.038"/>
    <s v="NaN"/>
    <s v="NaN"/>
    <s v="NaN"/>
    <s v="NaN"/>
    <s v="Scale-up"/>
    <s v="NaN"/>
    <n v="0"/>
    <d v="1899-12-30T23:25:26"/>
    <n v="0"/>
    <s v="NaN"/>
    <d v="2025-06-17T04:53:33"/>
    <x v="11"/>
  </r>
  <r>
    <x v="977"/>
    <x v="0"/>
    <n v="1190"/>
    <x v="2702"/>
    <x v="1186"/>
    <n v="357"/>
    <n v="357"/>
    <n v="106"/>
    <n v="251"/>
    <n v="64"/>
    <n v="293"/>
    <n v="197"/>
    <n v="96"/>
    <n v="0.08"/>
    <n v="0.20899999999999999"/>
    <n v="5.6000000000000001E-2"/>
    <n v="0.16500000000000001"/>
    <n v="0.23300000000000001"/>
    <n v="0.224"/>
    <n v="0.70799999999999996"/>
    <n v="0.27700000000000002"/>
    <n v="0.80600000000000005"/>
    <n v="581.81799999999998"/>
    <s v="Scale-up"/>
    <n v="6.0609999999999999"/>
    <n v="0.94799999999999995"/>
    <n v="0.877"/>
    <n v="0.92400000000000004"/>
    <n v="0.753"/>
    <d v="2025-06-16T23:13:03"/>
    <x v="8"/>
  </r>
  <r>
    <x v="147"/>
    <x v="1"/>
    <n v="0"/>
    <x v="2703"/>
    <x v="158"/>
    <s v=" "/>
    <s v=" "/>
    <n v="1"/>
    <n v="1"/>
    <n v="1"/>
    <s v="N/A"/>
    <n v="1"/>
    <n v="0"/>
    <s v="NaN"/>
    <s v="NaN"/>
    <s v="NaN"/>
    <s v="NaN"/>
    <n v="0"/>
    <s v="NaN"/>
    <s v="NaN"/>
    <s v="NaN"/>
    <s v="NaN"/>
    <s v="NaN"/>
    <s v="Plan-up"/>
    <s v="NaN"/>
    <s v="NaN"/>
    <s v="NaN"/>
    <s v="NaN"/>
    <s v="NaN"/>
    <d v="2025-06-17T04:53:50"/>
    <x v="11"/>
  </r>
  <r>
    <x v="1289"/>
    <x v="1"/>
    <n v="0"/>
    <x v="2704"/>
    <x v="1739"/>
    <s v=" "/>
    <s v=" "/>
    <n v="1"/>
    <n v="1"/>
    <n v="1"/>
    <s v="N/A"/>
    <n v="1"/>
    <n v="0"/>
    <s v="NaN"/>
    <s v="NaN"/>
    <s v="NaN"/>
    <s v="NaN"/>
    <n v="0"/>
    <s v="NaN"/>
    <s v="NaN"/>
    <s v="NaN"/>
    <s v="NaN"/>
    <s v="NaN"/>
    <s v="Scale-up"/>
    <s v="NaN"/>
    <s v="NaN"/>
    <s v="NaN"/>
    <s v="NaN"/>
    <s v="NaN"/>
    <d v="2025-06-17T04:54:07"/>
    <x v="11"/>
  </r>
  <r>
    <x v="1290"/>
    <x v="1"/>
    <n v="40"/>
    <x v="2705"/>
    <x v="1740"/>
    <s v=" "/>
    <s v=" "/>
    <n v="11"/>
    <n v="1"/>
    <n v="1"/>
    <s v="N/A"/>
    <n v="1"/>
    <n v="9"/>
    <n v="0.20799999999999999"/>
    <n v="0"/>
    <s v="NaN"/>
    <s v="NaN"/>
    <n v="0.20799999999999999"/>
    <n v="0.17799999999999999"/>
    <s v="NaN"/>
    <s v="NaN"/>
    <s v="NaN"/>
    <s v="NaN"/>
    <s v="Indeterminate"/>
    <s v="NaN"/>
    <n v="0.88900000000000001"/>
    <d v="1899-12-30T00:00:00"/>
    <s v="NaN"/>
    <s v="NaN"/>
    <d v="2025-06-17T04:54:24"/>
    <x v="11"/>
  </r>
  <r>
    <x v="882"/>
    <x v="0"/>
    <n v="5607"/>
    <x v="2706"/>
    <x v="1605"/>
    <n v="2901"/>
    <n v="2901"/>
    <n v="1155"/>
    <n v="1746"/>
    <n v="493"/>
    <n v="2408"/>
    <n v="2001"/>
    <n v="407"/>
    <n v="0.45500000000000002"/>
    <n v="0.68200000000000005"/>
    <n v="0.11"/>
    <n v="0.72699999999999998"/>
    <n v="1.0269999999999999"/>
    <n v="0.81899999999999995"/>
    <n v="0.70799999999999996"/>
    <n v="0.4"/>
    <n v="0.90300000000000002"/>
    <n v="559.83500000000004"/>
    <s v="Scale-up"/>
    <n v="1.3759999999999999"/>
    <n v="0.98399999999999999"/>
    <n v="0.995"/>
    <n v="0.81299999999999994"/>
    <n v="0.97599999999999998"/>
    <d v="2025-06-17T06:18:18"/>
    <x v="10"/>
  </r>
  <r>
    <x v="226"/>
    <x v="1"/>
    <n v="0"/>
    <x v="2707"/>
    <x v="248"/>
    <s v=" "/>
    <s v=" "/>
    <n v="1"/>
    <n v="1"/>
    <n v="1"/>
    <s v="N/A"/>
    <n v="1"/>
    <n v="0"/>
    <s v="NaN"/>
    <s v="NaN"/>
    <s v="NaN"/>
    <s v="NaN"/>
    <n v="0"/>
    <s v="NaN"/>
    <s v="NaN"/>
    <s v="NaN"/>
    <s v="NaN"/>
    <s v="NaN"/>
    <s v="Catch-up"/>
    <s v="NaN"/>
    <s v="NaN"/>
    <s v="NaN"/>
    <s v="NaN"/>
    <s v="NaN"/>
    <d v="2025-06-17T04:54:42"/>
    <x v="11"/>
  </r>
  <r>
    <x v="1291"/>
    <x v="0"/>
    <n v="143"/>
    <x v="2708"/>
    <x v="1741"/>
    <n v="196"/>
    <n v="196"/>
    <n v="110"/>
    <n v="86"/>
    <n v="0"/>
    <n v="196"/>
    <n v="196"/>
    <n v="0"/>
    <n v="0.97199999999999998"/>
    <n v="0.66700000000000004"/>
    <n v="0"/>
    <n v="1.1599999999999999"/>
    <n v="1.639"/>
    <n v="1.621"/>
    <n v="0.70799999999999996"/>
    <n v="0.59299999999999997"/>
    <n v="1"/>
    <n v="0"/>
    <s v="Start-up"/>
    <n v="0.86199999999999999"/>
    <n v="0.73799999999999999"/>
    <n v="0.79"/>
    <n v="0"/>
    <n v="0.60699999999999998"/>
    <d v="2025-06-17T04:23:43"/>
    <x v="7"/>
  </r>
  <r>
    <x v="246"/>
    <x v="1"/>
    <n v="0"/>
    <x v="2709"/>
    <x v="270"/>
    <s v=" "/>
    <s v=" "/>
    <n v="1"/>
    <n v="1"/>
    <n v="1"/>
    <s v="N/A"/>
    <n v="2"/>
    <n v="0"/>
    <s v="NaN"/>
    <s v="NaN"/>
    <s v="NaN"/>
    <n v="1"/>
    <n v="0"/>
    <s v="NaN"/>
    <s v="NaN"/>
    <s v="NaN"/>
    <s v="NaN"/>
    <s v="NaN"/>
    <s v="Catch-up"/>
    <n v="1"/>
    <s v="NaN"/>
    <s v="NaN"/>
    <s v="NaN"/>
    <n v="1"/>
    <d v="2025-06-17T04:55:00"/>
    <x v="11"/>
  </r>
  <r>
    <x v="24"/>
    <x v="0"/>
    <n v="1136"/>
    <x v="2710"/>
    <x v="24"/>
    <n v="1019"/>
    <n v="1019"/>
    <n v="84"/>
    <n v="935"/>
    <n v="181"/>
    <n v="838"/>
    <n v="442"/>
    <n v="396"/>
    <n v="0.108"/>
    <n v="1.58"/>
    <n v="0.40200000000000002"/>
    <n v="0.90900000000000003"/>
    <n v="1.286"/>
    <n v="1.387"/>
    <n v="0.70699999999999996"/>
    <n v="6.4000000000000001E-2"/>
    <n v="0.76200000000000001"/>
    <n v="435.64400000000001"/>
    <s v="Scale-up"/>
    <n v="1.1000000000000001"/>
    <n v="0.88100000000000001"/>
    <n v="0.91600000000000004"/>
    <n v="0.93899999999999995"/>
    <n v="0.99"/>
    <d v="2025-06-16T18:13:25"/>
    <x v="1"/>
  </r>
  <r>
    <x v="329"/>
    <x v="1"/>
    <n v="60"/>
    <x v="2711"/>
    <x v="369"/>
    <s v=" "/>
    <s v=" "/>
    <n v="1"/>
    <n v="2"/>
    <n v="1"/>
    <s v="N/A"/>
    <n v="1"/>
    <n v="1"/>
    <s v="NaN"/>
    <n v="1.6E-2"/>
    <n v="0"/>
    <s v="NaN"/>
    <n v="1.6E-2"/>
    <n v="1.6E-2"/>
    <s v="NaN"/>
    <s v="NaN"/>
    <s v="NaN"/>
    <s v="NaN"/>
    <s v="Catch-up"/>
    <s v="NaN"/>
    <s v="NaN"/>
    <d v="1899-12-31T00:00:00"/>
    <n v="0"/>
    <s v="NaN"/>
    <d v="2025-06-17T04:55:18"/>
    <x v="11"/>
  </r>
  <r>
    <x v="1292"/>
    <x v="1"/>
    <n v="0"/>
    <x v="2712"/>
    <x v="1742"/>
    <s v=" "/>
    <s v=" "/>
    <n v="1"/>
    <n v="1"/>
    <n v="1"/>
    <s v="N/A"/>
    <n v="1"/>
    <n v="0"/>
    <s v="NaN"/>
    <s v="NaN"/>
    <s v="NaN"/>
    <s v="NaN"/>
    <n v="0"/>
    <s v="NaN"/>
    <s v="NaN"/>
    <s v="NaN"/>
    <s v="NaN"/>
    <s v="NaN"/>
    <s v="Start-up"/>
    <s v="NaN"/>
    <s v="NaN"/>
    <s v="NaN"/>
    <s v="NaN"/>
    <s v="NaN"/>
    <d v="2025-06-17T04:55:36"/>
    <x v="11"/>
  </r>
  <r>
    <x v="1055"/>
    <x v="1"/>
    <n v="89"/>
    <x v="2713"/>
    <x v="1330"/>
    <s v=" "/>
    <s v=" "/>
    <n v="1"/>
    <n v="1"/>
    <n v="1"/>
    <s v="N/A"/>
    <n v="5"/>
    <n v="-2"/>
    <s v="NaN"/>
    <s v="NaN"/>
    <s v="NaN"/>
    <n v="4.5999999999999999E-2"/>
    <n v="0"/>
    <n v="6.2E-2"/>
    <s v="NaN"/>
    <s v="NaN"/>
    <s v="NaN"/>
    <s v="NaN"/>
    <s v="Scale-up"/>
    <n v="21.739000000000001"/>
    <s v="NaN"/>
    <s v="NaN"/>
    <s v="NaN"/>
    <n v="0.88600000000000001"/>
    <d v="2025-06-17T04:55:54"/>
    <x v="11"/>
  </r>
  <r>
    <x v="1293"/>
    <x v="0"/>
    <n v="2820"/>
    <x v="2714"/>
    <x v="1743"/>
    <n v="645"/>
    <n v="645"/>
    <n v="269"/>
    <n v="376"/>
    <n v="144"/>
    <n v="501"/>
    <n v="434"/>
    <n v="67"/>
    <n v="0.157"/>
    <n v="0.185"/>
    <n v="5.5E-2"/>
    <n v="0.20300000000000001"/>
    <n v="0.28699999999999998"/>
    <n v="0.24199999999999999"/>
    <n v="0.70699999999999996"/>
    <n v="0.45900000000000002"/>
    <n v="0.83899999999999997"/>
    <n v="330.04899999999998"/>
    <s v="Scale-up"/>
    <n v="4.9260000000000002"/>
    <n v="0.93700000000000006"/>
    <d v="1899-12-30T21:54:43"/>
    <n v="0.94299999999999995"/>
    <n v="0.85299999999999998"/>
    <d v="2025-06-17T05:02:21"/>
    <x v="11"/>
  </r>
  <r>
    <x v="1294"/>
    <x v="1"/>
    <n v="0"/>
    <x v="2715"/>
    <x v="1744"/>
    <s v=" "/>
    <s v=" "/>
    <n v="1"/>
    <n v="1"/>
    <n v="1"/>
    <s v="N/A"/>
    <n v="1"/>
    <n v="0"/>
    <s v="NaN"/>
    <s v="NaN"/>
    <s v="NaN"/>
    <s v="NaN"/>
    <n v="0"/>
    <s v="NaN"/>
    <s v="NaN"/>
    <s v="NaN"/>
    <s v="NaN"/>
    <s v="NaN"/>
    <s v="Scale-up"/>
    <s v="NaN"/>
    <s v="NaN"/>
    <s v="NaN"/>
    <s v="NaN"/>
    <s v="NaN"/>
    <d v="2025-06-17T04:56:15"/>
    <x v="11"/>
  </r>
  <r>
    <x v="1295"/>
    <x v="0"/>
    <n v="2757"/>
    <x v="2716"/>
    <x v="1745"/>
    <n v="4721"/>
    <n v="4721"/>
    <n v="404"/>
    <n v="4317"/>
    <n v="468"/>
    <n v="4253"/>
    <n v="2936"/>
    <n v="1317"/>
    <n v="0.161"/>
    <n v="1.518"/>
    <n v="0.193"/>
    <n v="1.0509999999999999"/>
    <n v="1.486"/>
    <n v="1.5"/>
    <n v="0.70699999999999996"/>
    <n v="9.6000000000000002E-2"/>
    <n v="0.88500000000000001"/>
    <n v="1253.0920000000001"/>
    <s v="Scale-up"/>
    <n v="0.95099999999999996"/>
    <n v="0.95799999999999996"/>
    <n v="0.99299999999999999"/>
    <n v="0.96399999999999997"/>
    <n v="0.99199999999999999"/>
    <d v="2025-06-17T03:57:21"/>
    <x v="2"/>
  </r>
  <r>
    <x v="1296"/>
    <x v="1"/>
    <n v="60"/>
    <x v="2717"/>
    <x v="1746"/>
    <s v=" "/>
    <s v=" "/>
    <n v="2"/>
    <n v="1"/>
    <n v="1"/>
    <s v="N/A"/>
    <n v="2"/>
    <n v="0"/>
    <s v="NaN"/>
    <s v="NaN"/>
    <s v="NaN"/>
    <s v="NaN"/>
    <n v="0"/>
    <n v="2.5000000000000001E-2"/>
    <s v="NaN"/>
    <s v="NaN"/>
    <s v="NaN"/>
    <s v="NaN"/>
    <s v="Scale-up"/>
    <s v="NaN"/>
    <s v="NaN"/>
    <s v="NaN"/>
    <s v="NaN"/>
    <s v="NaN"/>
    <d v="2025-06-17T04:56:36"/>
    <x v="11"/>
  </r>
  <r>
    <x v="977"/>
    <x v="0"/>
    <n v="2953"/>
    <x v="2718"/>
    <x v="1462"/>
    <n v="435"/>
    <n v="435"/>
    <n v="123"/>
    <n v="312"/>
    <n v="70"/>
    <n v="365"/>
    <n v="226"/>
    <n v="139"/>
    <n v="7.2999999999999995E-2"/>
    <n v="0.13800000000000001"/>
    <n v="4.8000000000000001E-2"/>
    <n v="0.115"/>
    <n v="0.16300000000000001"/>
    <n v="0.16300000000000001"/>
    <n v="0.70599999999999996"/>
    <n v="0.34599999999999997"/>
    <n v="0.77300000000000002"/>
    <n v="1208.6959999999999"/>
    <s v="Scale-up"/>
    <n v="8.6959999999999997"/>
    <n v="0.94599999999999995"/>
    <n v="0.84699999999999998"/>
    <n v="0.89800000000000002"/>
    <n v="0.751"/>
    <d v="2025-06-17T07:09:44"/>
    <x v="9"/>
  </r>
  <r>
    <x v="797"/>
    <x v="1"/>
    <n v="84"/>
    <x v="2719"/>
    <x v="933"/>
    <s v=" "/>
    <s v=" "/>
    <n v="13"/>
    <n v="31"/>
    <n v="1"/>
    <s v="N/A"/>
    <n v="49"/>
    <n v="-6"/>
    <n v="0.17299999999999999"/>
    <n v="0.43099999999999999"/>
    <n v="0"/>
    <n v="0.71599999999999997"/>
    <n v="0.60399999999999998"/>
    <n v="0.58199999999999996"/>
    <n v="1.1850000000000001"/>
    <n v="0.28599999999999998"/>
    <n v="1"/>
    <n v="4.1900000000000004"/>
    <s v="Plan-up"/>
    <n v="1.397"/>
    <n v="0.96099999999999997"/>
    <d v="1899-12-30T20:57:07"/>
    <n v="0"/>
    <n v="0.92"/>
    <d v="2025-06-17T04:57:03"/>
    <x v="11"/>
  </r>
  <r>
    <x v="1119"/>
    <x v="0"/>
    <n v="1669"/>
    <x v="2720"/>
    <x v="1505"/>
    <n v="222"/>
    <n v="222"/>
    <n v="94"/>
    <n v="128"/>
    <n v="27"/>
    <n v="195"/>
    <n v="161"/>
    <n v="34"/>
    <n v="0.106"/>
    <n v="9.6000000000000002E-2"/>
    <n v="2.5000000000000001E-2"/>
    <n v="0.125"/>
    <n v="0.17699999999999999"/>
    <n v="0.152"/>
    <n v="0.70599999999999996"/>
    <n v="0.52500000000000002"/>
    <n v="0.876"/>
    <n v="272"/>
    <s v="Scale-up"/>
    <n v="8"/>
    <n v="0.51400000000000001"/>
    <n v="0.59199999999999997"/>
    <n v="0.36899999999999999"/>
    <n v="0.51700000000000002"/>
    <d v="2025-06-17T06:55:22"/>
    <x v="4"/>
  </r>
  <r>
    <x v="864"/>
    <x v="1"/>
    <n v="0"/>
    <x v="2721"/>
    <x v="1747"/>
    <s v=" "/>
    <s v=" "/>
    <n v="1"/>
    <n v="1"/>
    <n v="1"/>
    <s v="N/A"/>
    <n v="4"/>
    <n v="-3"/>
    <s v="NaN"/>
    <s v="NaN"/>
    <s v="NaN"/>
    <n v="2"/>
    <n v="0"/>
    <s v="NaN"/>
    <s v="NaN"/>
    <s v="NaN"/>
    <s v="NaN"/>
    <s v="NaN"/>
    <s v="Scale-up"/>
    <n v="0.5"/>
    <s v="NaN"/>
    <s v="NaN"/>
    <s v="NaN"/>
    <n v="0.6"/>
    <d v="2025-06-17T04:57:25"/>
    <x v="11"/>
  </r>
  <r>
    <x v="237"/>
    <x v="0"/>
    <n v="4599"/>
    <x v="2722"/>
    <x v="1748"/>
    <n v="70"/>
    <n v="70"/>
    <n v="15"/>
    <n v="55"/>
    <n v="7"/>
    <n v="63"/>
    <n v="20"/>
    <n v="43"/>
    <n v="4.0000000000000001E-3"/>
    <n v="1.7000000000000001E-2"/>
    <n v="4.0000000000000001E-3"/>
    <n v="1.2E-2"/>
    <n v="1.7000000000000001E-2"/>
    <n v="1.9E-2"/>
    <n v="0.70599999999999996"/>
    <n v="0.19"/>
    <n v="0.81"/>
    <n v="3583.3330000000001"/>
    <s v="Scale-up"/>
    <n v="83.332999999999998"/>
    <n v="0.91900000000000004"/>
    <n v="0.89700000000000002"/>
    <n v="0.63200000000000001"/>
    <n v="0.65600000000000003"/>
    <d v="2025-06-17T02:14:34"/>
    <x v="2"/>
  </r>
  <r>
    <x v="1254"/>
    <x v="1"/>
    <n v="0"/>
    <x v="2723"/>
    <x v="1687"/>
    <s v=" "/>
    <s v=" "/>
    <n v="1"/>
    <n v="1"/>
    <n v="1"/>
    <s v="N/A"/>
    <n v="1"/>
    <n v="0"/>
    <s v="NaN"/>
    <s v="NaN"/>
    <s v="NaN"/>
    <s v="NaN"/>
    <n v="0"/>
    <s v="NaN"/>
    <s v="NaN"/>
    <s v="NaN"/>
    <s v="NaN"/>
    <s v="NaN"/>
    <s v="Scale-up"/>
    <s v="NaN"/>
    <s v="NaN"/>
    <s v="NaN"/>
    <s v="NaN"/>
    <s v="NaN"/>
    <d v="2025-06-17T04:57:44"/>
    <x v="11"/>
  </r>
  <r>
    <x v="1297"/>
    <x v="0"/>
    <n v="2107"/>
    <x v="2724"/>
    <x v="1749"/>
    <n v="1623"/>
    <n v="1623"/>
    <n v="340"/>
    <n v="1283"/>
    <n v="88"/>
    <n v="1535"/>
    <n v="1130"/>
    <n v="405"/>
    <n v="0.17399999999999999"/>
    <n v="0.72199999999999998"/>
    <n v="4.2999999999999997E-2"/>
    <n v="0.60199999999999998"/>
    <n v="0.85299999999999998"/>
    <n v="0.85099999999999998"/>
    <n v="0.70599999999999996"/>
    <n v="0.19400000000000001"/>
    <n v="0.95199999999999996"/>
    <n v="672.75699999999995"/>
    <s v="Scale-up"/>
    <n v="1.661"/>
    <n v="0.97399999999999998"/>
    <n v="0.996"/>
    <n v="0.99"/>
    <n v="0.997"/>
    <d v="2025-06-17T02:34:10"/>
    <x v="2"/>
  </r>
  <r>
    <x v="1298"/>
    <x v="1"/>
    <n v="0"/>
    <x v="2725"/>
    <x v="1750"/>
    <s v=" "/>
    <s v=" "/>
    <n v="1"/>
    <n v="1"/>
    <n v="1"/>
    <s v="N/A"/>
    <n v="1"/>
    <n v="0"/>
    <s v="NaN"/>
    <s v="NaN"/>
    <s v="NaN"/>
    <s v="NaN"/>
    <n v="0"/>
    <s v="NaN"/>
    <s v="NaN"/>
    <s v="NaN"/>
    <s v="NaN"/>
    <s v="NaN"/>
    <s v="Scale-up"/>
    <s v="NaN"/>
    <s v="NaN"/>
    <s v="NaN"/>
    <s v="NaN"/>
    <s v="NaN"/>
    <d v="2025-06-17T04:58:01"/>
    <x v="11"/>
  </r>
  <r>
    <x v="248"/>
    <x v="0"/>
    <n v="2842"/>
    <x v="2726"/>
    <x v="1751"/>
    <n v="399"/>
    <n v="399"/>
    <n v="85"/>
    <n v="314"/>
    <n v="26"/>
    <n v="373"/>
    <n v="233"/>
    <n v="140"/>
    <n v="3.9E-2"/>
    <n v="0.13200000000000001"/>
    <n v="1.0999999999999999E-2"/>
    <n v="0.113"/>
    <n v="0.16"/>
    <n v="0.16"/>
    <n v="0.70599999999999996"/>
    <n v="0.22800000000000001"/>
    <n v="0.93600000000000005"/>
    <n v="1238.9380000000001"/>
    <s v="Scale-up"/>
    <n v="8.85"/>
    <n v="0.98299999999999998"/>
    <n v="0.88700000000000001"/>
    <n v="0.84199999999999997"/>
    <n v="0.94899999999999995"/>
    <d v="2025-06-17T02:36:47"/>
    <x v="2"/>
  </r>
  <r>
    <x v="1028"/>
    <x v="1"/>
    <n v="84"/>
    <x v="2727"/>
    <x v="1266"/>
    <s v=" "/>
    <s v=" "/>
    <n v="4"/>
    <n v="4"/>
    <n v="5"/>
    <s v="N/A"/>
    <n v="19"/>
    <n v="-15"/>
    <n v="3.9E-2"/>
    <n v="3.4000000000000002E-2"/>
    <n v="4.7E-2"/>
    <n v="0.215"/>
    <n v="2.5999999999999999E-2"/>
    <n v="2.1999999999999999E-2"/>
    <n v="8.2690000000000001"/>
    <n v="0.53400000000000003"/>
    <n v="0.35599999999999998"/>
    <n v="883.721"/>
    <s v="Catch-up"/>
    <n v="4.6509999999999998"/>
    <n v="0.95599999999999996"/>
    <d v="1899-12-30T18:04:19"/>
    <n v="0.94599999999999995"/>
    <n v="0.72099999999999997"/>
    <d v="2025-06-17T04:58:28"/>
    <x v="11"/>
  </r>
  <r>
    <x v="545"/>
    <x v="0"/>
    <n v="3046"/>
    <x v="2728"/>
    <x v="630"/>
    <n v="231"/>
    <n v="231"/>
    <n v="48"/>
    <n v="183"/>
    <n v="42"/>
    <n v="189"/>
    <n v="137"/>
    <n v="52"/>
    <n v="1.4999999999999999E-2"/>
    <n v="5.8999999999999997E-2"/>
    <n v="1.2999999999999999E-2"/>
    <n v="4.2999999999999997E-2"/>
    <n v="6.0999999999999999E-2"/>
    <n v="0.06"/>
    <n v="0.70499999999999996"/>
    <n v="0.20300000000000001"/>
    <n v="0.82399999999999995"/>
    <n v="1209.3019999999999"/>
    <s v="Scale-up"/>
    <n v="23.256"/>
    <n v="0.89400000000000002"/>
    <n v="0.94099999999999995"/>
    <n v="0.95399999999999996"/>
    <n v="0.89700000000000002"/>
    <d v="2025-06-16T20:44:39"/>
    <x v="0"/>
  </r>
  <r>
    <x v="1279"/>
    <x v="1"/>
    <n v="94"/>
    <x v="2729"/>
    <x v="1724"/>
    <s v=" "/>
    <s v=" "/>
    <n v="1"/>
    <n v="8"/>
    <n v="2"/>
    <s v="N/A"/>
    <n v="6"/>
    <n v="1"/>
    <s v="NaN"/>
    <n v="8.2000000000000003E-2"/>
    <n v="1.6E-2"/>
    <n v="5.3999999999999999E-2"/>
    <n v="6.6000000000000003E-2"/>
    <n v="7.0000000000000007E-2"/>
    <s v="NaN"/>
    <s v="NaN"/>
    <s v="NaN"/>
    <s v="NaN"/>
    <s v="Scale-up"/>
    <n v="18.518999999999998"/>
    <s v="NaN"/>
    <d v="1899-12-30T21:48:58"/>
    <n v="1"/>
    <n v="0.82599999999999996"/>
    <d v="2025-06-17T04:58:48"/>
    <x v="11"/>
  </r>
  <r>
    <x v="110"/>
    <x v="1"/>
    <n v="78"/>
    <x v="2730"/>
    <x v="116"/>
    <s v=" "/>
    <s v=" "/>
    <n v="1"/>
    <n v="1"/>
    <n v="1"/>
    <s v="N/A"/>
    <n v="1"/>
    <n v="1"/>
    <s v="NaN"/>
    <s v="NaN"/>
    <s v="NaN"/>
    <s v="NaN"/>
    <n v="0"/>
    <s v="NaN"/>
    <s v="NaN"/>
    <s v="NaN"/>
    <s v="NaN"/>
    <s v="NaN"/>
    <s v="Catch-up"/>
    <s v="NaN"/>
    <s v="NaN"/>
    <s v="NaN"/>
    <s v="NaN"/>
    <s v="NaN"/>
    <d v="2025-06-17T04:59:07"/>
    <x v="11"/>
  </r>
  <r>
    <x v="1299"/>
    <x v="1"/>
    <n v="67"/>
    <x v="2731"/>
    <x v="1752"/>
    <s v=" "/>
    <s v=" "/>
    <n v="1"/>
    <n v="1"/>
    <n v="1"/>
    <s v="N/A"/>
    <n v="3"/>
    <n v="-3"/>
    <s v="NaN"/>
    <s v="NaN"/>
    <s v="NaN"/>
    <n v="0.3"/>
    <n v="0"/>
    <s v="NaN"/>
    <s v="NaN"/>
    <s v="NaN"/>
    <s v="NaN"/>
    <s v="NaN"/>
    <s v="Scale-up"/>
    <n v="3.3330000000000002"/>
    <s v="NaN"/>
    <s v="NaN"/>
    <s v="NaN"/>
    <n v="0.75"/>
    <d v="2025-06-17T04:59:26"/>
    <x v="11"/>
  </r>
  <r>
    <x v="594"/>
    <x v="0"/>
    <n v="5356"/>
    <x v="2732"/>
    <x v="1753"/>
    <n v="406"/>
    <n v="406"/>
    <n v="75"/>
    <n v="331"/>
    <n v="103"/>
    <n v="303"/>
    <n v="216"/>
    <n v="87"/>
    <n v="1.2999999999999999E-2"/>
    <n v="6.3E-2"/>
    <n v="2.1999999999999999E-2"/>
    <n v="3.7999999999999999E-2"/>
    <n v="5.3999999999999999E-2"/>
    <n v="5.3999999999999999E-2"/>
    <n v="0.70399999999999996"/>
    <n v="0.17100000000000001"/>
    <n v="0.71099999999999997"/>
    <n v="2289.4740000000002"/>
    <s v="Scale-up"/>
    <n v="26.315999999999999"/>
    <n v="0.83799999999999997"/>
    <n v="0.997"/>
    <n v="0.94199999999999995"/>
    <n v="0.98699999999999999"/>
    <d v="2025-06-17T02:23:59"/>
    <x v="2"/>
  </r>
  <r>
    <x v="947"/>
    <x v="1"/>
    <n v="0"/>
    <x v="2733"/>
    <x v="1138"/>
    <s v=" "/>
    <s v=" "/>
    <n v="1"/>
    <n v="1"/>
    <n v="1"/>
    <s v="N/A"/>
    <n v="1"/>
    <n v="0"/>
    <s v="NaN"/>
    <n v="0"/>
    <s v="NaN"/>
    <s v="NaN"/>
    <n v="0"/>
    <s v="NaN"/>
    <s v="NaN"/>
    <s v="NaN"/>
    <s v="NaN"/>
    <s v="NaN"/>
    <s v="Scale-up"/>
    <s v="NaN"/>
    <s v="NaN"/>
    <d v="1899-12-30T00:00:00"/>
    <s v="NaN"/>
    <s v="NaN"/>
    <d v="2025-06-17T04:59:42"/>
    <x v="11"/>
  </r>
  <r>
    <x v="1300"/>
    <x v="0"/>
    <n v="1855"/>
    <x v="2734"/>
    <x v="1754"/>
    <n v="2041"/>
    <n v="2041"/>
    <n v="283"/>
    <n v="1758"/>
    <n v="0"/>
    <n v="2041"/>
    <n v="1417"/>
    <n v="624"/>
    <n v="0.20100000000000001"/>
    <n v="1.29"/>
    <n v="0"/>
    <n v="1.048"/>
    <n v="1.4910000000000001"/>
    <n v="1.4890000000000001"/>
    <n v="0.70299999999999996"/>
    <n v="0.13500000000000001"/>
    <n v="1"/>
    <n v="595.41999999999996"/>
    <s v="Scale-up"/>
    <n v="0.95399999999999996"/>
    <n v="0.95099999999999996"/>
    <n v="0.98"/>
    <n v="0"/>
    <n v="0.98299999999999998"/>
    <d v="2025-06-17T02:36:30"/>
    <x v="2"/>
  </r>
  <r>
    <x v="1301"/>
    <x v="1"/>
    <n v="39"/>
    <x v="2735"/>
    <x v="1755"/>
    <s v=" "/>
    <s v=" "/>
    <n v="1"/>
    <n v="2"/>
    <n v="1"/>
    <s v="N/A"/>
    <n v="1"/>
    <n v="1"/>
    <s v="NaN"/>
    <n v="2.5000000000000001E-2"/>
    <s v="NaN"/>
    <s v="NaN"/>
    <n v="0"/>
    <n v="2.5000000000000001E-2"/>
    <s v="NaN"/>
    <s v="NaN"/>
    <s v="NaN"/>
    <s v="NaN"/>
    <s v="Scale-up"/>
    <s v="NaN"/>
    <s v="NaN"/>
    <d v="1899-12-31T00:00:00"/>
    <s v="NaN"/>
    <s v="NaN"/>
    <d v="2025-06-17T05:00:02"/>
    <x v="11"/>
  </r>
  <r>
    <x v="1006"/>
    <x v="0"/>
    <n v="5752"/>
    <x v="2736"/>
    <x v="1756"/>
    <n v="14625"/>
    <n v="14625"/>
    <n v="0"/>
    <n v="14625"/>
    <n v="5099"/>
    <n v="9526"/>
    <n v="7316"/>
    <n v="2210"/>
    <n v="0"/>
    <n v="3.0049999999999999"/>
    <n v="0.96"/>
    <n v="1.4350000000000001"/>
    <n v="2.0449999999999999"/>
    <n v="2.0510000000000002"/>
    <n v="0.70199999999999996"/>
    <n v="0"/>
    <n v="0.68100000000000005"/>
    <n v="1540.07"/>
    <s v="Scale-up"/>
    <n v="0.69699999999999995"/>
    <n v="0"/>
    <n v="0.97799999999999998"/>
    <n v="0.88800000000000001"/>
    <n v="0.97599999999999998"/>
    <d v="2025-06-17T04:39:38"/>
    <x v="12"/>
  </r>
  <r>
    <x v="621"/>
    <x v="1"/>
    <n v="93"/>
    <x v="2737"/>
    <x v="714"/>
    <s v=" "/>
    <s v=" "/>
    <n v="2"/>
    <n v="3"/>
    <n v="1"/>
    <s v="N/A"/>
    <n v="1"/>
    <n v="2"/>
    <n v="1.2E-2"/>
    <n v="3.5999999999999997E-2"/>
    <s v="NaN"/>
    <s v="NaN"/>
    <n v="4.8000000000000001E-2"/>
    <n v="3.5000000000000003E-2"/>
    <s v="NaN"/>
    <s v="NaN"/>
    <s v="NaN"/>
    <s v="NaN"/>
    <s v="Catch-up"/>
    <s v="NaN"/>
    <n v="1"/>
    <d v="1899-12-30T23:41:17"/>
    <s v="NaN"/>
    <s v="NaN"/>
    <d v="2025-06-17T05:00:22"/>
    <x v="11"/>
  </r>
  <r>
    <x v="233"/>
    <x v="0"/>
    <n v="5553"/>
    <x v="2738"/>
    <x v="1757"/>
    <n v="300"/>
    <n v="300"/>
    <n v="78"/>
    <n v="222"/>
    <n v="21"/>
    <n v="279"/>
    <n v="220"/>
    <n v="59"/>
    <n v="1.2E-2"/>
    <n v="3.9E-2"/>
    <n v="4.0000000000000001E-3"/>
    <n v="3.3000000000000002E-2"/>
    <n v="4.7E-2"/>
    <n v="4.5999999999999999E-2"/>
    <n v="0.70199999999999996"/>
    <n v="0.23499999999999999"/>
    <n v="0.92200000000000004"/>
    <n v="1787.8789999999999"/>
    <s v="Scale-up"/>
    <n v="30.303000000000001"/>
    <n v="0.68400000000000005"/>
    <n v="0.89900000000000002"/>
    <n v="0.83"/>
    <n v="0.74199999999999999"/>
    <d v="2025-06-17T02:35:12"/>
    <x v="2"/>
  </r>
  <r>
    <x v="400"/>
    <x v="1"/>
    <n v="95"/>
    <x v="2739"/>
    <x v="452"/>
    <s v=" "/>
    <s v=" "/>
    <n v="2"/>
    <n v="6"/>
    <n v="1"/>
    <s v="N/A"/>
    <n v="17"/>
    <n v="-10"/>
    <n v="4.2999999999999997E-2"/>
    <n v="4.9000000000000002E-2"/>
    <s v="NaN"/>
    <n v="0.16300000000000001"/>
    <n v="9.1999999999999998E-2"/>
    <n v="7.3999999999999996E-2"/>
    <s v="NaN"/>
    <s v="NaN"/>
    <s v="NaN"/>
    <s v="NaN"/>
    <s v="Catch-up"/>
    <n v="6.1349999999999998"/>
    <n v="1"/>
    <d v="1899-12-30T23:21:07"/>
    <s v="NaN"/>
    <n v="0.76"/>
    <d v="2025-06-17T05:00:43"/>
    <x v="11"/>
  </r>
  <r>
    <x v="1302"/>
    <x v="0"/>
    <n v="1703"/>
    <x v="2740"/>
    <x v="1758"/>
    <n v="695"/>
    <n v="695"/>
    <n v="170"/>
    <n v="525"/>
    <n v="62"/>
    <n v="633"/>
    <n v="406"/>
    <n v="227"/>
    <n v="0.159"/>
    <n v="0.56599999999999995"/>
    <n v="0.06"/>
    <n v="0.46600000000000003"/>
    <n v="0.66500000000000004"/>
    <n v="0.63600000000000001"/>
    <n v="0.70099999999999996"/>
    <n v="0.219"/>
    <n v="0.91700000000000004"/>
    <n v="487.12400000000002"/>
    <s v="Scale-up"/>
    <n v="2.1459999999999999"/>
    <n v="0.9"/>
    <n v="0.94699999999999995"/>
    <n v="0.73399999999999999"/>
    <n v="0.92800000000000005"/>
    <d v="2025-06-17T04:10:14"/>
    <x v="2"/>
  </r>
  <r>
    <x v="438"/>
    <x v="1"/>
    <n v="0"/>
    <x v="2741"/>
    <x v="498"/>
    <s v=" "/>
    <s v=" "/>
    <n v="1"/>
    <n v="2"/>
    <n v="1"/>
    <s v="N/A"/>
    <n v="1"/>
    <n v="0"/>
    <s v="NaN"/>
    <n v="1"/>
    <s v="NaN"/>
    <s v="NaN"/>
    <n v="0"/>
    <n v="1"/>
    <s v="NaN"/>
    <s v="NaN"/>
    <s v="NaN"/>
    <s v="NaN"/>
    <s v="Catch-up"/>
    <s v="NaN"/>
    <s v="NaN"/>
    <d v="1899-12-31T00:00:00"/>
    <s v="NaN"/>
    <s v="NaN"/>
    <d v="2025-06-17T05:01:05"/>
    <x v="11"/>
  </r>
  <r>
    <x v="903"/>
    <x v="0"/>
    <n v="5378"/>
    <x v="2742"/>
    <x v="1477"/>
    <n v="625"/>
    <n v="625"/>
    <n v="120"/>
    <n v="505"/>
    <n v="74"/>
    <n v="551"/>
    <n v="433"/>
    <n v="118"/>
    <n v="7.2999999999999995E-2"/>
    <n v="0.22500000000000001"/>
    <n v="4.4999999999999998E-2"/>
    <n v="0.17699999999999999"/>
    <n v="0.253"/>
    <n v="0.26"/>
    <n v="0.7"/>
    <n v="0.245"/>
    <n v="0.84899999999999998"/>
    <n v="666.66700000000003"/>
    <s v="Scale-up"/>
    <n v="5.65"/>
    <n v="0.93400000000000005"/>
    <n v="0.79500000000000004"/>
    <n v="0.98099999999999998"/>
    <n v="0.749"/>
    <d v="2025-06-17T07:16:08"/>
    <x v="9"/>
  </r>
  <r>
    <x v="568"/>
    <x v="1"/>
    <n v="5"/>
    <x v="2743"/>
    <x v="1688"/>
    <s v=" "/>
    <s v=" "/>
    <n v="1"/>
    <n v="1"/>
    <n v="1"/>
    <s v="N/A"/>
    <n v="1"/>
    <n v="-1"/>
    <s v="NaN"/>
    <s v="NaN"/>
    <s v="NaN"/>
    <s v="NaN"/>
    <n v="0"/>
    <s v="NaN"/>
    <s v="NaN"/>
    <s v="NaN"/>
    <s v="NaN"/>
    <s v="NaN"/>
    <s v="Scale-up"/>
    <s v="NaN"/>
    <s v="NaN"/>
    <s v="NaN"/>
    <s v="NaN"/>
    <s v="NaN"/>
    <d v="2025-06-17T05:01:26"/>
    <x v="11"/>
  </r>
  <r>
    <x v="1282"/>
    <x v="0"/>
    <n v="3654"/>
    <x v="2744"/>
    <x v="1728"/>
    <n v="248"/>
    <n v="248"/>
    <n v="104"/>
    <n v="144"/>
    <n v="25"/>
    <n v="223"/>
    <n v="96"/>
    <n v="127"/>
    <n v="4.4999999999999998E-2"/>
    <n v="4.4999999999999998E-2"/>
    <n v="0.02"/>
    <n v="4.9000000000000002E-2"/>
    <n v="7.0000000000000007E-2"/>
    <n v="7.0999999999999994E-2"/>
    <n v="0.7"/>
    <n v="0.5"/>
    <n v="0.77800000000000002"/>
    <n v="2591.837"/>
    <s v="Scale-up"/>
    <n v="20.408000000000001"/>
    <n v="0.70099999999999996"/>
    <d v="1899-12-30T21:40:19"/>
    <n v="0.85599999999999998"/>
    <n v="0.77300000000000002"/>
    <d v="2025-06-17T04:51:29"/>
    <x v="11"/>
  </r>
  <r>
    <x v="1303"/>
    <x v="1"/>
    <n v="0"/>
    <x v="2745"/>
    <x v="1759"/>
    <s v=" "/>
    <s v=" "/>
    <n v="1"/>
    <n v="1"/>
    <n v="1"/>
    <s v="N/A"/>
    <n v="1"/>
    <n v="0"/>
    <s v="NaN"/>
    <s v="NaN"/>
    <s v="NaN"/>
    <s v="NaN"/>
    <n v="0"/>
    <s v="NaN"/>
    <s v="NaN"/>
    <s v="NaN"/>
    <s v="NaN"/>
    <s v="NaN"/>
    <s v="Scale-up"/>
    <s v="NaN"/>
    <s v="NaN"/>
    <s v="NaN"/>
    <s v="NaN"/>
    <s v="NaN"/>
    <d v="2025-06-17T05:01:43"/>
    <x v="11"/>
  </r>
  <r>
    <x v="1304"/>
    <x v="0"/>
    <n v="6123"/>
    <x v="2746"/>
    <x v="1760"/>
    <n v="174"/>
    <n v="174"/>
    <n v="37"/>
    <n v="137"/>
    <n v="43"/>
    <n v="131"/>
    <n v="107"/>
    <n v="24"/>
    <n v="8.9999999999999993E-3"/>
    <n v="2.8000000000000001E-2"/>
    <n v="7.0000000000000001E-3"/>
    <n v="2.1000000000000001E-2"/>
    <n v="0.03"/>
    <n v="2.5999999999999999E-2"/>
    <n v="0.7"/>
    <n v="0.24299999999999999"/>
    <n v="0.81100000000000005"/>
    <n v="1142.857"/>
    <s v="Scale-up"/>
    <n v="47.619"/>
    <n v="0.86599999999999999"/>
    <n v="0.94299999999999995"/>
    <n v="0.80300000000000005"/>
    <n v="0.91400000000000003"/>
    <d v="2025-06-17T04:29:04"/>
    <x v="12"/>
  </r>
  <r>
    <x v="1104"/>
    <x v="1"/>
    <n v="96"/>
    <x v="2747"/>
    <x v="1456"/>
    <s v=" "/>
    <s v=" "/>
    <n v="1"/>
    <n v="1"/>
    <n v="1"/>
    <s v="N/A"/>
    <n v="4"/>
    <n v="-3"/>
    <s v="NaN"/>
    <s v="NaN"/>
    <s v="NaN"/>
    <n v="3.2000000000000001E-2"/>
    <n v="0"/>
    <n v="1.4999999999999999E-2"/>
    <s v="NaN"/>
    <s v="NaN"/>
    <s v="NaN"/>
    <s v="NaN"/>
    <s v="Scale-up"/>
    <n v="31.25"/>
    <s v="NaN"/>
    <s v="NaN"/>
    <s v="NaN"/>
    <n v="0.997"/>
    <d v="2025-06-17T05:02:02"/>
    <x v="11"/>
  </r>
  <r>
    <x v="447"/>
    <x v="0"/>
    <n v="4765"/>
    <x v="2748"/>
    <x v="1761"/>
    <n v="44"/>
    <n v="44"/>
    <n v="6"/>
    <n v="38"/>
    <n v="5"/>
    <n v="39"/>
    <n v="27"/>
    <n v="12"/>
    <n v="2E-3"/>
    <n v="8.9999999999999993E-3"/>
    <n v="1E-3"/>
    <n v="7.0000000000000001E-3"/>
    <n v="0.01"/>
    <n v="8.9999999999999993E-3"/>
    <n v="0.7"/>
    <n v="0.182"/>
    <n v="0.90900000000000003"/>
    <n v="1714.2860000000001"/>
    <s v="Scale-up"/>
    <n v="142.857"/>
    <n v="0.84499999999999997"/>
    <n v="0.748"/>
    <n v="0.84099999999999997"/>
    <n v="0.78200000000000003"/>
    <d v="2025-06-17T03:58:39"/>
    <x v="2"/>
  </r>
  <r>
    <x v="1293"/>
    <x v="1"/>
    <n v="90"/>
    <x v="2749"/>
    <x v="1743"/>
    <s v=" "/>
    <s v=" "/>
    <n v="1"/>
    <n v="2"/>
    <n v="1"/>
    <s v="N/A"/>
    <n v="1"/>
    <n v="2"/>
    <s v="NaN"/>
    <n v="2.9000000000000001E-2"/>
    <s v="NaN"/>
    <s v="NaN"/>
    <n v="0"/>
    <n v="2.9000000000000001E-2"/>
    <s v="NaN"/>
    <s v="NaN"/>
    <s v="NaN"/>
    <s v="NaN"/>
    <s v="Scale-up"/>
    <s v="NaN"/>
    <s v="NaN"/>
    <d v="1899-12-31T00:00:00"/>
    <s v="NaN"/>
    <s v="NaN"/>
    <d v="2025-06-17T05:02:21"/>
    <x v="11"/>
  </r>
  <r>
    <x v="207"/>
    <x v="0"/>
    <n v="1031"/>
    <x v="2750"/>
    <x v="223"/>
    <n v="836"/>
    <n v="836"/>
    <n v="136"/>
    <n v="700"/>
    <n v="91"/>
    <n v="745"/>
    <n v="463"/>
    <n v="282"/>
    <n v="0.13700000000000001"/>
    <n v="0.73099999999999998"/>
    <n v="0.113"/>
    <n v="0.52800000000000002"/>
    <n v="0.755"/>
    <n v="0.77700000000000002"/>
    <n v="0.69899999999999995"/>
    <n v="0.158"/>
    <n v="0.87"/>
    <n v="534.09100000000001"/>
    <s v="Scale-up"/>
    <n v="1.8939999999999999"/>
    <n v="0.96099999999999997"/>
    <n v="0.90800000000000003"/>
    <n v="0.86799999999999999"/>
    <n v="0.75900000000000001"/>
    <d v="2025-06-16T18:52:57"/>
    <x v="1"/>
  </r>
  <r>
    <x v="1305"/>
    <x v="1"/>
    <n v="99"/>
    <x v="2751"/>
    <x v="1762"/>
    <s v=" "/>
    <s v=" "/>
    <n v="11"/>
    <n v="40"/>
    <n v="1"/>
    <s v="N/A"/>
    <n v="9"/>
    <n v="40"/>
    <n v="9.8000000000000004E-2"/>
    <n v="0.502"/>
    <s v="NaN"/>
    <n v="0.154"/>
    <n v="0.6"/>
    <n v="0.57099999999999995"/>
    <s v="NaN"/>
    <s v="NaN"/>
    <s v="NaN"/>
    <s v="NaN"/>
    <s v="Scale-up"/>
    <n v="6.4939999999999998"/>
    <n v="0.97399999999999998"/>
    <d v="1899-12-30T23:29:46"/>
    <s v="NaN"/>
    <n v="0.877"/>
    <d v="2025-06-17T05:02:42"/>
    <x v="11"/>
  </r>
  <r>
    <x v="1306"/>
    <x v="1"/>
    <n v="98"/>
    <x v="2752"/>
    <x v="1763"/>
    <s v=" "/>
    <s v=" "/>
    <n v="1"/>
    <n v="4"/>
    <n v="1"/>
    <s v="N/A"/>
    <n v="2"/>
    <n v="0"/>
    <s v="NaN"/>
    <n v="2.5000000000000001E-2"/>
    <s v="NaN"/>
    <n v="2.1999999999999999E-2"/>
    <n v="0"/>
    <n v="8.0000000000000002E-3"/>
    <s v="NaN"/>
    <s v="NaN"/>
    <s v="NaN"/>
    <s v="NaN"/>
    <s v="Scale-up"/>
    <n v="45.454999999999998"/>
    <s v="NaN"/>
    <d v="1899-12-30T17:48:29"/>
    <s v="NaN"/>
    <n v="1"/>
    <d v="2025-06-17T05:03:01"/>
    <x v="11"/>
  </r>
  <r>
    <x v="1307"/>
    <x v="1"/>
    <n v="0"/>
    <x v="2753"/>
    <x v="1764"/>
    <s v=" "/>
    <s v=" "/>
    <n v="1"/>
    <n v="1"/>
    <n v="1"/>
    <s v="N/A"/>
    <n v="1"/>
    <n v="0"/>
    <s v="NaN"/>
    <s v="NaN"/>
    <s v="NaN"/>
    <s v="NaN"/>
    <n v="0"/>
    <s v="NaN"/>
    <s v="NaN"/>
    <s v="NaN"/>
    <s v="NaN"/>
    <s v="NaN"/>
    <s v="Scale-up"/>
    <s v="NaN"/>
    <s v="NaN"/>
    <s v="NaN"/>
    <s v="NaN"/>
    <s v="NaN"/>
    <d v="2025-06-17T05:03:18"/>
    <x v="11"/>
  </r>
  <r>
    <x v="1308"/>
    <x v="0"/>
    <n v="3671"/>
    <x v="2754"/>
    <x v="1765"/>
    <n v="1534"/>
    <n v="1534"/>
    <n v="435"/>
    <n v="1099"/>
    <n v="422"/>
    <n v="1112"/>
    <n v="852"/>
    <n v="260"/>
    <n v="0.17799999999999999"/>
    <n v="0.47399999999999998"/>
    <n v="0.217"/>
    <n v="0.30399999999999999"/>
    <n v="0.435"/>
    <n v="0.441"/>
    <n v="0.69899999999999995"/>
    <n v="0.27300000000000002"/>
    <n v="0.66700000000000004"/>
    <n v="855.26300000000003"/>
    <s v="Scale-up"/>
    <n v="3.2890000000000001"/>
    <n v="0.85299999999999998"/>
    <d v="1899-12-30T20:25:26"/>
    <n v="0.88600000000000001"/>
    <n v="0.71499999999999997"/>
    <d v="2025-06-17T05:03:56"/>
    <x v="11"/>
  </r>
  <r>
    <x v="1309"/>
    <x v="1"/>
    <n v="0"/>
    <x v="2755"/>
    <x v="1766"/>
    <s v=" "/>
    <s v=" "/>
    <n v="1"/>
    <n v="1"/>
    <n v="31"/>
    <s v="N/A"/>
    <n v="1"/>
    <n v="-30"/>
    <s v="NaN"/>
    <s v="NaN"/>
    <n v="15.5"/>
    <s v="NaN"/>
    <n v="0"/>
    <n v="-15.5"/>
    <s v="NaN"/>
    <s v="NaN"/>
    <s v="NaN"/>
    <s v="NaN"/>
    <s v="Start-up"/>
    <s v="NaN"/>
    <s v="NaN"/>
    <s v="NaN"/>
    <n v="0.65600000000000003"/>
    <s v="NaN"/>
    <d v="2025-06-17T05:03:36"/>
    <x v="11"/>
  </r>
  <r>
    <x v="1308"/>
    <x v="1"/>
    <n v="68"/>
    <x v="2756"/>
    <x v="1765"/>
    <s v=" "/>
    <s v=" "/>
    <n v="1"/>
    <n v="1"/>
    <n v="1"/>
    <s v="N/A"/>
    <n v="1"/>
    <n v="-2"/>
    <s v="NaN"/>
    <s v="NaN"/>
    <s v="NaN"/>
    <s v="NaN"/>
    <n v="0"/>
    <n v="-1.4E-2"/>
    <s v="NaN"/>
    <s v="NaN"/>
    <s v="NaN"/>
    <s v="NaN"/>
    <s v="Scale-up"/>
    <s v="NaN"/>
    <s v="NaN"/>
    <s v="NaN"/>
    <s v="NaN"/>
    <s v="NaN"/>
    <d v="2025-06-17T05:03:56"/>
    <x v="11"/>
  </r>
  <r>
    <x v="67"/>
    <x v="1"/>
    <n v="74"/>
    <x v="2757"/>
    <x v="71"/>
    <s v=" "/>
    <s v=" "/>
    <n v="4"/>
    <n v="2"/>
    <n v="1"/>
    <s v="N/A"/>
    <n v="14"/>
    <n v="-7"/>
    <n v="4.4999999999999998E-2"/>
    <s v="NaN"/>
    <n v="0"/>
    <n v="0.17899999999999999"/>
    <n v="4.4999999999999998E-2"/>
    <n v="7.5999999999999998E-2"/>
    <s v="NaN"/>
    <s v="NaN"/>
    <s v="NaN"/>
    <s v="NaN"/>
    <s v="Catch-up"/>
    <n v="5.5869999999999997"/>
    <n v="0.84499999999999997"/>
    <s v="NaN"/>
    <n v="0"/>
    <n v="0.78300000000000003"/>
    <d v="2025-06-17T05:04:13"/>
    <x v="11"/>
  </r>
  <r>
    <x v="1210"/>
    <x v="0"/>
    <n v="2001"/>
    <x v="2758"/>
    <x v="1622"/>
    <n v="85"/>
    <n v="85"/>
    <n v="52"/>
    <n v="33"/>
    <n v="14"/>
    <n v="71"/>
    <n v="49"/>
    <n v="22"/>
    <n v="2.9000000000000001E-2"/>
    <n v="2.1999999999999999E-2"/>
    <n v="8.0000000000000002E-3"/>
    <n v="0.03"/>
    <n v="4.2999999999999997E-2"/>
    <n v="0.04"/>
    <n v="0.69799999999999995"/>
    <n v="0.56899999999999995"/>
    <n v="0.84299999999999997"/>
    <n v="733.33299999999997"/>
    <s v="Scale-up"/>
    <n v="33.332999999999998"/>
    <n v="0.86"/>
    <n v="0.88500000000000001"/>
    <n v="0.81200000000000006"/>
    <n v="0.90500000000000003"/>
    <d v="2025-06-17T06:27:02"/>
    <x v="10"/>
  </r>
  <r>
    <x v="1310"/>
    <x v="1"/>
    <n v="99"/>
    <x v="2759"/>
    <x v="1767"/>
    <s v=" "/>
    <s v=" "/>
    <n v="1"/>
    <n v="52"/>
    <n v="25"/>
    <s v="N/A"/>
    <n v="12"/>
    <n v="14"/>
    <n v="0"/>
    <n v="0.58199999999999996"/>
    <n v="0.53200000000000003"/>
    <n v="0.125"/>
    <n v="4.9999999999999899E-2"/>
    <n v="0.23799999999999999"/>
    <n v="2.5"/>
    <n v="0"/>
    <n v="8.5999999999999993E-2"/>
    <n v="35576"/>
    <s v="Catch-up"/>
    <n v="8"/>
    <n v="0"/>
    <n v="0.96099999999999997"/>
    <n v="0.81399999999999995"/>
    <n v="0.91900000000000004"/>
    <d v="2025-06-17T04:28:20"/>
    <x v="12"/>
  </r>
  <r>
    <x v="113"/>
    <x v="0"/>
    <n v="5394"/>
    <x v="2760"/>
    <x v="1768"/>
    <n v="3568"/>
    <n v="3568"/>
    <n v="643"/>
    <n v="2925"/>
    <n v="448"/>
    <n v="3120"/>
    <n v="2194"/>
    <n v="926"/>
    <n v="0.108"/>
    <n v="0.61199999999999999"/>
    <n v="0.1"/>
    <n v="0.433"/>
    <n v="0.62"/>
    <n v="0.61299999999999999"/>
    <n v="0.69799999999999995"/>
    <n v="0.15"/>
    <n v="0.86099999999999999"/>
    <n v="2138.5680000000002"/>
    <s v="Scale-up"/>
    <n v="2.3090000000000002"/>
    <n v="0.91500000000000004"/>
    <n v="0.99"/>
    <n v="0.97599999999999998"/>
    <n v="0.99299999999999999"/>
    <d v="2025-06-17T01:32:33"/>
    <x v="2"/>
  </r>
  <r>
    <x v="1311"/>
    <x v="1"/>
    <n v="97"/>
    <x v="2761"/>
    <x v="1769"/>
    <s v=" "/>
    <s v=" "/>
    <n v="1"/>
    <n v="40"/>
    <n v="6"/>
    <s v="N/A"/>
    <n v="10"/>
    <n v="23"/>
    <n v="0"/>
    <n v="0.42299999999999999"/>
    <n v="5.3999999999999999E-2"/>
    <n v="0.189"/>
    <n v="0.36899999999999999"/>
    <n v="0.36"/>
    <n v="0.51200000000000001"/>
    <n v="0"/>
    <n v="0.872"/>
    <n v="15052.91"/>
    <s v="Scale-up"/>
    <n v="5.2910000000000004"/>
    <n v="0"/>
    <n v="0.9"/>
    <n v="0.751"/>
    <n v="0.76400000000000001"/>
    <d v="2025-06-17T04:28:45"/>
    <x v="12"/>
  </r>
  <r>
    <x v="767"/>
    <x v="0"/>
    <n v="992"/>
    <x v="2762"/>
    <x v="893"/>
    <n v="379"/>
    <n v="379"/>
    <n v="204"/>
    <n v="175"/>
    <n v="12"/>
    <n v="367"/>
    <n v="239"/>
    <n v="128"/>
    <n v="0.16"/>
    <n v="0.16900000000000001"/>
    <n v="1.2E-2"/>
    <n v="0.221"/>
    <n v="0.317"/>
    <n v="0.314"/>
    <n v="0.69699999999999995"/>
    <n v="0.48599999999999999"/>
    <n v="0.96399999999999997"/>
    <n v="579.18600000000004"/>
    <s v="Scale-up"/>
    <n v="4.5250000000000004"/>
    <n v="0.97"/>
    <n v="0.97"/>
    <n v="0.95"/>
    <n v="0.98799999999999999"/>
    <d v="2025-06-16T21:44:31"/>
    <x v="15"/>
  </r>
  <r>
    <x v="1304"/>
    <x v="1"/>
    <n v="0"/>
    <x v="2763"/>
    <x v="1760"/>
    <s v=" "/>
    <s v=" "/>
    <n v="1"/>
    <n v="1"/>
    <n v="1"/>
    <s v="N/A"/>
    <n v="1"/>
    <n v="-1"/>
    <s v="NaN"/>
    <s v="NaN"/>
    <s v="NaN"/>
    <s v="NaN"/>
    <n v="0"/>
    <s v="NaN"/>
    <s v="NaN"/>
    <s v="NaN"/>
    <s v="NaN"/>
    <s v="NaN"/>
    <s v="Scale-up"/>
    <s v="NaN"/>
    <s v="NaN"/>
    <s v="NaN"/>
    <s v="NaN"/>
    <s v="NaN"/>
    <d v="2025-06-17T04:29:04"/>
    <x v="12"/>
  </r>
  <r>
    <x v="1312"/>
    <x v="0"/>
    <n v="1476"/>
    <x v="2764"/>
    <x v="1770"/>
    <n v="309"/>
    <n v="309"/>
    <n v="82"/>
    <n v="227"/>
    <n v="31"/>
    <n v="278"/>
    <n v="194"/>
    <n v="84"/>
    <n v="5.8999999999999997E-2"/>
    <n v="0.16800000000000001"/>
    <n v="1.9E-2"/>
    <n v="0.14499999999999999"/>
    <n v="0.20799999999999999"/>
    <n v="0.20200000000000001"/>
    <n v="0.69699999999999995"/>
    <n v="0.26"/>
    <n v="0.91600000000000004"/>
    <n v="579.30999999999995"/>
    <s v="Scale-up"/>
    <n v="6.8970000000000002"/>
    <n v="0.97399999999999998"/>
    <n v="0.99"/>
    <n v="0.96399999999999997"/>
    <n v="0.97599999999999998"/>
    <d v="2025-06-17T02:03:51"/>
    <x v="2"/>
  </r>
  <r>
    <x v="1313"/>
    <x v="1"/>
    <n v="89"/>
    <x v="2765"/>
    <x v="1771"/>
    <s v=" "/>
    <s v=" "/>
    <n v="1"/>
    <n v="2"/>
    <n v="1"/>
    <s v="N/A"/>
    <n v="1"/>
    <n v="2"/>
    <n v="0"/>
    <n v="0.25"/>
    <s v="NaN"/>
    <s v="NaN"/>
    <n v="0.25"/>
    <n v="1.7000000000000001E-2"/>
    <s v="NaN"/>
    <s v="NaN"/>
    <s v="NaN"/>
    <s v="NaN"/>
    <s v="Scale-up"/>
    <s v="NaN"/>
    <n v="0"/>
    <n v="1"/>
    <s v="NaN"/>
    <s v="NaN"/>
    <d v="2025-06-17T04:29:22"/>
    <x v="12"/>
  </r>
  <r>
    <x v="695"/>
    <x v="0"/>
    <n v="5338"/>
    <x v="2766"/>
    <x v="1772"/>
    <n v="144"/>
    <n v="144"/>
    <n v="25"/>
    <n v="119"/>
    <n v="49"/>
    <n v="95"/>
    <n v="86"/>
    <n v="9"/>
    <n v="4.0000000000000001E-3"/>
    <n v="2.8000000000000001E-2"/>
    <n v="8.9999999999999993E-3"/>
    <n v="1.6E-2"/>
    <n v="2.3E-2"/>
    <n v="1.7000000000000001E-2"/>
    <n v="0.69599999999999995"/>
    <n v="0.125"/>
    <n v="0.71899999999999997"/>
    <n v="562.5"/>
    <s v="Scale-up"/>
    <n v="62.5"/>
    <n v="0.89400000000000002"/>
    <n v="0.83"/>
    <n v="0.94599999999999995"/>
    <n v="0.8"/>
    <d v="2025-06-17T02:41:52"/>
    <x v="2"/>
  </r>
  <r>
    <x v="1190"/>
    <x v="1"/>
    <n v="98"/>
    <x v="2767"/>
    <x v="1773"/>
    <s v=" "/>
    <s v=" "/>
    <n v="1"/>
    <n v="93"/>
    <n v="11"/>
    <s v="N/A"/>
    <n v="56"/>
    <n v="25"/>
    <n v="0"/>
    <n v="1.026"/>
    <n v="0.12"/>
    <n v="0.67400000000000004"/>
    <n v="0.90600000000000003"/>
    <n v="0.89200000000000002"/>
    <n v="0.74399999999999999"/>
    <n v="0"/>
    <n v="0.88300000000000001"/>
    <n v="753.70899999999995"/>
    <s v="Scale-up"/>
    <n v="1.484"/>
    <n v="0"/>
    <n v="0.98199999999999998"/>
    <n v="0.94099999999999995"/>
    <n v="0.94499999999999995"/>
    <d v="2025-06-17T04:29:45"/>
    <x v="12"/>
  </r>
  <r>
    <x v="71"/>
    <x v="0"/>
    <n v="2878"/>
    <x v="2768"/>
    <x v="75"/>
    <n v="233"/>
    <n v="233"/>
    <n v="49"/>
    <n v="184"/>
    <n v="5"/>
    <n v="228"/>
    <n v="174"/>
    <n v="54"/>
    <n v="4.9000000000000002E-2"/>
    <n v="9.4E-2"/>
    <n v="2E-3"/>
    <n v="9.8000000000000004E-2"/>
    <n v="0.14099999999999999"/>
    <n v="0.12"/>
    <n v="0.69499999999999995"/>
    <n v="0.34300000000000003"/>
    <n v="0.98599999999999999"/>
    <n v="551.02"/>
    <s v="Scale-up"/>
    <n v="10.204000000000001"/>
    <n v="0.72799999999999998"/>
    <n v="0.63700000000000001"/>
    <n v="0.92"/>
    <n v="0.68500000000000005"/>
    <d v="2025-06-16T18:23:39"/>
    <x v="1"/>
  </r>
  <r>
    <x v="101"/>
    <x v="1"/>
    <n v="99"/>
    <x v="2769"/>
    <x v="107"/>
    <s v=" "/>
    <s v=" "/>
    <n v="1"/>
    <n v="33"/>
    <n v="1"/>
    <s v="N/A"/>
    <n v="6"/>
    <n v="25"/>
    <n v="0"/>
    <n v="0.35599999999999998"/>
    <s v="NaN"/>
    <n v="0.122"/>
    <n v="0.35599999999999998"/>
    <n v="0.34399999999999997"/>
    <s v="NaN"/>
    <s v="NaN"/>
    <s v="NaN"/>
    <s v="NaN"/>
    <s v="Catch-up"/>
    <n v="8.1969999999999992"/>
    <n v="0"/>
    <n v="0.94499999999999995"/>
    <s v="NaN"/>
    <n v="0.88100000000000001"/>
    <d v="2025-06-17T04:30:03"/>
    <x v="12"/>
  </r>
  <r>
    <x v="1005"/>
    <x v="1"/>
    <n v="99"/>
    <x v="2770"/>
    <x v="1331"/>
    <s v=" "/>
    <s v=" "/>
    <n v="1"/>
    <n v="85"/>
    <n v="5"/>
    <s v="N/A"/>
    <n v="13"/>
    <n v="68"/>
    <n v="0"/>
    <n v="0.96399999999999997"/>
    <n v="5.1999999999999998E-2"/>
    <n v="0.158"/>
    <s v="0.9119999999999999"/>
    <n v="0.90200000000000002"/>
    <n v="0.17299999999999999"/>
    <n v="0"/>
    <n v="0.94599999999999995"/>
    <n v="14841.772000000001"/>
    <s v="Scale-up"/>
    <n v="6.3289999999999997"/>
    <n v="0"/>
    <n v="0.99"/>
    <n v="0.81299999999999994"/>
    <n v="0.86599999999999999"/>
    <d v="2025-06-17T04:30:34"/>
    <x v="12"/>
  </r>
  <r>
    <x v="1004"/>
    <x v="1"/>
    <n v="99"/>
    <x v="2771"/>
    <x v="1774"/>
    <s v=" "/>
    <s v=" "/>
    <n v="1"/>
    <n v="228"/>
    <n v="136"/>
    <s v="N/A"/>
    <n v="35"/>
    <n v="56"/>
    <n v="0"/>
    <n v="2.38"/>
    <n v="1.504"/>
    <n v="0.36199999999999999"/>
    <s v="0.8759999999999999"/>
    <n v="0.89800000000000002"/>
    <n v="0.41299999999999998"/>
    <n v="0"/>
    <n v="0.36799999999999999"/>
    <n v="7472.3760000000002"/>
    <s v="Scale-up"/>
    <n v="2.762"/>
    <n v="0"/>
    <n v="0.99099999999999999"/>
    <n v="0.98899999999999999"/>
    <n v="0.97799999999999998"/>
    <d v="2025-06-17T04:31:04"/>
    <x v="12"/>
  </r>
  <r>
    <x v="425"/>
    <x v="0"/>
    <n v="3434"/>
    <x v="2772"/>
    <x v="1775"/>
    <n v="543"/>
    <n v="543"/>
    <n v="115"/>
    <n v="428"/>
    <n v="35"/>
    <n v="508"/>
    <n v="301"/>
    <n v="207"/>
    <n v="3.6999999999999998E-2"/>
    <n v="0.14099999999999999"/>
    <n v="1.0999999999999999E-2"/>
    <n v="0.11600000000000001"/>
    <n v="0.16700000000000001"/>
    <n v="0.16400000000000001"/>
    <n v="0.69499999999999995"/>
    <n v="0.20799999999999999"/>
    <n v="0.93799999999999994"/>
    <n v="1784.4829999999999"/>
    <s v="Scale-up"/>
    <n v="8.6210000000000004"/>
    <n v="0.85499999999999998"/>
    <n v="0.90700000000000003"/>
    <n v="0.96399999999999997"/>
    <n v="0.90300000000000002"/>
    <d v="2025-06-17T03:45:21"/>
    <x v="2"/>
  </r>
  <r>
    <x v="1314"/>
    <x v="1"/>
    <n v="99"/>
    <x v="2773"/>
    <x v="1776"/>
    <s v=" "/>
    <s v=" "/>
    <n v="1"/>
    <n v="208"/>
    <n v="17"/>
    <s v="N/A"/>
    <n v="49"/>
    <n v="143"/>
    <n v="0"/>
    <n v="2.3759999999999999"/>
    <n v="0.20499999999999999"/>
    <n v="0.54700000000000004"/>
    <n v="2.1709999999999998"/>
    <n v="2.1840000000000002"/>
    <n v="0.252"/>
    <n v="0"/>
    <n v="0.91400000000000003"/>
    <n v="4930.53"/>
    <s v="Scale-up"/>
    <n v="1.8280000000000001"/>
    <n v="0"/>
    <n v="0.99099999999999999"/>
    <n v="0.96399999999999997"/>
    <n v="0.92900000000000005"/>
    <d v="2025-06-17T04:31:31"/>
    <x v="12"/>
  </r>
  <r>
    <x v="1315"/>
    <x v="1"/>
    <n v="99"/>
    <x v="2774"/>
    <x v="1777"/>
    <s v=" "/>
    <s v=" "/>
    <n v="1"/>
    <n v="316"/>
    <n v="221"/>
    <s v="N/A"/>
    <n v="43"/>
    <n v="51"/>
    <n v="0"/>
    <n v="3.0960000000000001"/>
    <n v="3.214"/>
    <n v="0.376"/>
    <n v="-0.11799999999999899"/>
    <n v="0.17799999999999999"/>
    <n v="-3.1859999999999999"/>
    <n v="0"/>
    <n v="-3.7999999999999999E-2"/>
    <n v="7648.9359999999997"/>
    <s v="Scale-up"/>
    <n v="2.66"/>
    <n v="0"/>
    <n v="0.99399999999999999"/>
    <n v="0.68"/>
    <n v="0.92100000000000004"/>
    <d v="2025-06-17T04:31:58"/>
    <x v="12"/>
  </r>
  <r>
    <x v="1002"/>
    <x v="1"/>
    <n v="99"/>
    <x v="2775"/>
    <x v="1778"/>
    <s v=" "/>
    <s v=" "/>
    <n v="1"/>
    <n v="292"/>
    <n v="35"/>
    <s v="N/A"/>
    <n v="65"/>
    <n v="191"/>
    <n v="0"/>
    <n v="2.9510000000000001"/>
    <n v="0.48399999999999999"/>
    <n v="0.65800000000000003"/>
    <n v="2.4670000000000001"/>
    <n v="2.5859999999999999"/>
    <n v="0.26700000000000002"/>
    <n v="0"/>
    <n v="0.83599999999999997"/>
    <n v="12993.921"/>
    <s v="Scale-up"/>
    <n v="1.52"/>
    <n v="0"/>
    <n v="0.996"/>
    <n v="0.68899999999999995"/>
    <n v="0.94199999999999995"/>
    <d v="2025-06-17T04:32:48"/>
    <x v="12"/>
  </r>
  <r>
    <x v="1269"/>
    <x v="0"/>
    <n v="4360"/>
    <x v="2776"/>
    <x v="1711"/>
    <n v="21960"/>
    <n v="21960"/>
    <n v="4132"/>
    <n v="17828"/>
    <n v="4278"/>
    <n v="17682"/>
    <n v="11494"/>
    <n v="6188"/>
    <n v="1.33"/>
    <n v="5.1029999999999998"/>
    <n v="1.355"/>
    <n v="3.5249999999999999"/>
    <n v="5.0780000000000003"/>
    <n v="5.2220000000000004"/>
    <n v="0.69399999999999995"/>
    <n v="0.20699999999999999"/>
    <n v="0.78900000000000003"/>
    <n v="1755.461"/>
    <s v="Scale-up"/>
    <n v="0.28399999999999997"/>
    <n v="0.97499999999999998"/>
    <d v="1899-12-30T23:00:58"/>
    <n v="0.96499999999999997"/>
    <n v="0.99"/>
    <d v="2025-06-17T05:05:47"/>
    <x v="17"/>
  </r>
  <r>
    <x v="561"/>
    <x v="1"/>
    <n v="99"/>
    <x v="2777"/>
    <x v="647"/>
    <s v=" "/>
    <s v=" "/>
    <n v="1"/>
    <n v="505"/>
    <n v="371"/>
    <s v="N/A"/>
    <n v="83"/>
    <n v="50"/>
    <n v="0"/>
    <n v="5.1470000000000002"/>
    <n v="4.1630000000000003"/>
    <n v="1.038"/>
    <n v="0.98399999999999999"/>
    <n v="1.0509999999999999"/>
    <n v="1.0549999999999999"/>
    <n v="0"/>
    <n v="0.191"/>
    <n v="5426.7820000000002"/>
    <s v="Catch-up"/>
    <n v="0.96299999999999997"/>
    <n v="0"/>
    <n v="0.995"/>
    <n v="0.98799999999999999"/>
    <n v="0.94"/>
    <d v="2025-06-17T04:33:27"/>
    <x v="12"/>
  </r>
  <r>
    <x v="104"/>
    <x v="0"/>
    <n v="3635"/>
    <x v="2778"/>
    <x v="1779"/>
    <n v="2426"/>
    <n v="2426"/>
    <n v="318"/>
    <n v="2108"/>
    <n v="208"/>
    <n v="2218"/>
    <n v="1403"/>
    <n v="815"/>
    <n v="0.11"/>
    <n v="0.88700000000000001"/>
    <n v="9.4E-2"/>
    <n v="0.627"/>
    <n v="0.90300000000000002"/>
    <n v="0.90500000000000003"/>
    <n v="0.69399999999999995"/>
    <n v="0.11"/>
    <n v="0.90600000000000003"/>
    <n v="1299.8409999999999"/>
    <s v="Scale-up"/>
    <n v="1.595"/>
    <n v="0.91300000000000003"/>
    <n v="0.93300000000000005"/>
    <n v="0.90400000000000003"/>
    <n v="0.93400000000000005"/>
    <d v="2025-06-17T01:42:14"/>
    <x v="2"/>
  </r>
  <r>
    <x v="1316"/>
    <x v="1"/>
    <n v="98"/>
    <x v="2779"/>
    <x v="1780"/>
    <s v=" "/>
    <s v=" "/>
    <n v="1"/>
    <n v="44"/>
    <n v="1"/>
    <s v="N/A"/>
    <n v="4"/>
    <n v="38"/>
    <n v="0"/>
    <n v="0.42899999999999999"/>
    <s v="NaN"/>
    <n v="5.6000000000000001E-2"/>
    <n v="0.42899999999999999"/>
    <n v="0.41399999999999998"/>
    <s v="NaN"/>
    <s v="NaN"/>
    <s v="NaN"/>
    <s v="NaN"/>
    <s v="Scale-up"/>
    <n v="17.856999999999999"/>
    <n v="0"/>
    <n v="0.97"/>
    <s v="NaN"/>
    <n v="0.6"/>
    <d v="2025-06-17T04:33:46"/>
    <x v="12"/>
  </r>
  <r>
    <x v="436"/>
    <x v="0"/>
    <n v="3204"/>
    <x v="2780"/>
    <x v="1781"/>
    <n v="609"/>
    <n v="609"/>
    <n v="61"/>
    <n v="548"/>
    <n v="82"/>
    <n v="527"/>
    <n v="342"/>
    <n v="185"/>
    <n v="0.02"/>
    <n v="0.18"/>
    <n v="0.03"/>
    <n v="0.11799999999999999"/>
    <n v="0.17"/>
    <n v="0.17299999999999999"/>
    <n v="0.69399999999999995"/>
    <n v="0.1"/>
    <n v="0.85"/>
    <n v="1567.797"/>
    <s v="Scale-up"/>
    <n v="8.4749999999999996"/>
    <n v="0.96899999999999997"/>
    <n v="0.96799999999999997"/>
    <n v="0.96399999999999997"/>
    <n v="0.96099999999999997"/>
    <d v="2025-06-17T03:45:03"/>
    <x v="2"/>
  </r>
  <r>
    <x v="1317"/>
    <x v="1"/>
    <n v="99"/>
    <x v="2781"/>
    <x v="1782"/>
    <s v=" "/>
    <s v=" "/>
    <n v="1"/>
    <n v="33"/>
    <n v="1"/>
    <s v="N/A"/>
    <n v="2"/>
    <n v="29"/>
    <n v="0"/>
    <n v="0.33200000000000002"/>
    <s v="NaN"/>
    <s v="NaN"/>
    <n v="0.33200000000000002"/>
    <n v="0.318"/>
    <s v="NaN"/>
    <s v="NaN"/>
    <s v="NaN"/>
    <s v="NaN"/>
    <s v="Scale-up"/>
    <s v="NaN"/>
    <n v="0"/>
    <n v="0.98099999999999998"/>
    <s v="NaN"/>
    <s v="NaN"/>
    <d v="2025-06-17T04:34:05"/>
    <x v="12"/>
  </r>
  <r>
    <x v="671"/>
    <x v="0"/>
    <n v="2942"/>
    <x v="2782"/>
    <x v="778"/>
    <n v="179"/>
    <n v="179"/>
    <n v="14"/>
    <n v="165"/>
    <n v="58"/>
    <n v="121"/>
    <n v="73"/>
    <n v="48"/>
    <n v="5.0000000000000001E-3"/>
    <n v="5.1999999999999998E-2"/>
    <n v="1.7999999999999999E-2"/>
    <n v="2.7E-2"/>
    <n v="3.9E-2"/>
    <n v="0.04"/>
    <n v="0.69199999999999995"/>
    <n v="8.7999999999999995E-2"/>
    <n v="0.68400000000000005"/>
    <n v="1777.778"/>
    <s v="Scale-up"/>
    <n v="37.036999999999999"/>
    <n v="0.93700000000000006"/>
    <n v="0.97199999999999998"/>
    <n v="0.93700000000000006"/>
    <n v="0.96099999999999997"/>
    <d v="2025-06-16T21:15:48"/>
    <x v="0"/>
  </r>
  <r>
    <x v="357"/>
    <x v="1"/>
    <n v="98"/>
    <x v="2783"/>
    <x v="402"/>
    <s v=" "/>
    <s v=" "/>
    <n v="1"/>
    <n v="48"/>
    <n v="8"/>
    <s v="N/A"/>
    <n v="11"/>
    <n v="28"/>
    <n v="0"/>
    <n v="0.5"/>
    <n v="0.104"/>
    <n v="0.126"/>
    <n v="0.39600000000000002"/>
    <n v="0.4"/>
    <n v="0.318"/>
    <n v="0"/>
    <n v="0.79200000000000004"/>
    <n v="2357.143"/>
    <s v="Scale-up"/>
    <n v="7.9370000000000003"/>
    <n v="0"/>
    <n v="0.98499999999999999"/>
    <n v="0.93100000000000005"/>
    <n v="0.98099999999999998"/>
    <d v="2025-06-17T04:34:28"/>
    <x v="12"/>
  </r>
  <r>
    <x v="214"/>
    <x v="1"/>
    <n v="98"/>
    <x v="2784"/>
    <x v="233"/>
    <s v=" "/>
    <s v=" "/>
    <n v="1"/>
    <n v="47"/>
    <n v="1"/>
    <s v="N/A"/>
    <n v="9"/>
    <n v="36"/>
    <n v="0"/>
    <n v="0.46100000000000002"/>
    <s v="NaN"/>
    <n v="7.8E-2"/>
    <n v="0.46100000000000002"/>
    <n v="0.45200000000000001"/>
    <s v="NaN"/>
    <s v="NaN"/>
    <s v="NaN"/>
    <s v="NaN"/>
    <s v="Catch-up"/>
    <n v="12.821"/>
    <n v="0"/>
    <n v="0.99"/>
    <s v="NaN"/>
    <n v="0.95599999999999996"/>
    <d v="2025-06-17T04:34:47"/>
    <x v="12"/>
  </r>
  <r>
    <x v="1001"/>
    <x v="1"/>
    <n v="14"/>
    <x v="2785"/>
    <x v="1783"/>
    <s v=" "/>
    <s v=" "/>
    <n v="1"/>
    <n v="1"/>
    <n v="1"/>
    <s v="N/A"/>
    <n v="2"/>
    <n v="-2"/>
    <n v="0"/>
    <s v="NaN"/>
    <s v="NaN"/>
    <n v="6.7000000000000004E-2"/>
    <n v="0"/>
    <s v="NaN"/>
    <s v="NaN"/>
    <s v="NaN"/>
    <s v="NaN"/>
    <s v="NaN"/>
    <s v="Scale-up"/>
    <n v="14.925000000000001"/>
    <n v="0"/>
    <s v="NaN"/>
    <s v="NaN"/>
    <n v="1"/>
    <d v="2025-06-17T04:35:09"/>
    <x v="12"/>
  </r>
  <r>
    <x v="1000"/>
    <x v="1"/>
    <n v="99"/>
    <x v="2786"/>
    <x v="1640"/>
    <s v=" "/>
    <s v=" "/>
    <n v="1"/>
    <n v="21"/>
    <n v="1"/>
    <s v="N/A"/>
    <n v="12"/>
    <n v="7"/>
    <n v="0"/>
    <n v="0.186"/>
    <s v="NaN"/>
    <n v="0.128"/>
    <n v="0.186"/>
    <n v="0.17100000000000001"/>
    <s v="NaN"/>
    <s v="NaN"/>
    <s v="NaN"/>
    <s v="NaN"/>
    <s v="Scale-up"/>
    <n v="7.8120000000000003"/>
    <n v="0"/>
    <n v="0.94799999999999995"/>
    <s v="NaN"/>
    <n v="0.84599999999999997"/>
    <d v="2025-06-17T04:35:30"/>
    <x v="12"/>
  </r>
  <r>
    <x v="1318"/>
    <x v="1"/>
    <n v="92"/>
    <x v="2787"/>
    <x v="1784"/>
    <s v=" "/>
    <s v=" "/>
    <n v="1"/>
    <n v="4"/>
    <n v="2"/>
    <s v="N/A"/>
    <n v="3"/>
    <n v="-2"/>
    <n v="0"/>
    <n v="4.1000000000000002E-2"/>
    <n v="1.6E-2"/>
    <n v="4.2000000000000003E-2"/>
    <n v="2.5000000000000001E-2"/>
    <n v="1.6E-2"/>
    <n v="1.68"/>
    <n v="0"/>
    <n v="0.61"/>
    <n v="20952.381000000001"/>
    <s v="Catch-up"/>
    <n v="23.81"/>
    <n v="0"/>
    <n v="0.97699999999999998"/>
    <n v="1"/>
    <n v="0.77"/>
    <d v="2025-06-17T04:35:57"/>
    <x v="12"/>
  </r>
  <r>
    <x v="976"/>
    <x v="0"/>
    <n v="3033"/>
    <x v="2788"/>
    <x v="1496"/>
    <n v="230"/>
    <n v="230"/>
    <n v="82"/>
    <n v="148"/>
    <n v="32"/>
    <n v="198"/>
    <n v="137"/>
    <n v="61"/>
    <n v="3.5000000000000003E-2"/>
    <n v="5.6000000000000001E-2"/>
    <n v="1.2999999999999999E-2"/>
    <n v="5.3999999999999999E-2"/>
    <n v="7.8E-2"/>
    <n v="7.3999999999999996E-2"/>
    <n v="0.69199999999999995"/>
    <n v="0.38500000000000001"/>
    <n v="0.85699999999999998"/>
    <n v="1129.6300000000001"/>
    <s v="Scale-up"/>
    <n v="18.518999999999998"/>
    <n v="0.82599999999999996"/>
    <n v="0.97"/>
    <n v="0.94799999999999995"/>
    <n v="0.85099999999999998"/>
    <d v="2025-06-17T07:25:34"/>
    <x v="9"/>
  </r>
  <r>
    <x v="1007"/>
    <x v="1"/>
    <n v="99"/>
    <x v="2789"/>
    <x v="1267"/>
    <s v=" "/>
    <s v=" "/>
    <n v="1"/>
    <n v="236"/>
    <n v="24"/>
    <s v="N/A"/>
    <n v="82"/>
    <n v="131"/>
    <n v="0"/>
    <n v="2.5369999999999999"/>
    <n v="0.254"/>
    <n v="1.139"/>
    <n v="2.2829999999999999"/>
    <n v="2.3010000000000002"/>
    <n v="0.499"/>
    <n v="0"/>
    <n v="0.9"/>
    <n v="5812.116"/>
    <s v="Scale-up"/>
    <n v="0.878"/>
    <n v="0"/>
    <n v="0.99299999999999999"/>
    <n v="0.89300000000000002"/>
    <n v="0.95499999999999996"/>
    <d v="2025-06-17T04:36:46"/>
    <x v="12"/>
  </r>
  <r>
    <x v="1319"/>
    <x v="0"/>
    <n v="3052"/>
    <x v="2790"/>
    <x v="1785"/>
    <n v="2969"/>
    <n v="2969"/>
    <n v="371"/>
    <n v="2598"/>
    <n v="548"/>
    <n v="2421"/>
    <n v="1662"/>
    <n v="759"/>
    <n v="0.13800000000000001"/>
    <n v="1.006"/>
    <n v="0.21299999999999999"/>
    <n v="0.64400000000000002"/>
    <n v="0.93100000000000005"/>
    <n v="0.92900000000000005"/>
    <n v="0.69199999999999995"/>
    <n v="0.121"/>
    <n v="0.81399999999999995"/>
    <n v="1178.5709999999999"/>
    <s v="Scale-up"/>
    <n v="1.5529999999999999"/>
    <n v="0.98899999999999999"/>
    <n v="0.98399999999999999"/>
    <n v="0.97499999999999998"/>
    <n v="0.98199999999999998"/>
    <d v="2025-06-17T02:52:51"/>
    <x v="2"/>
  </r>
  <r>
    <x v="388"/>
    <x v="1"/>
    <n v="99"/>
    <x v="2791"/>
    <x v="438"/>
    <s v=" "/>
    <s v=" "/>
    <n v="1"/>
    <n v="362"/>
    <n v="368"/>
    <s v="N/A"/>
    <n v="80"/>
    <n v="-87"/>
    <n v="0"/>
    <n v="3.86"/>
    <n v="3.927"/>
    <n v="0.747"/>
    <n v="-6.7000000000000101E-2"/>
    <n v="-0.122"/>
    <n v="-11.148999999999999"/>
    <n v="0"/>
    <n v="-1.7000000000000001E-2"/>
    <n v="6618.4740000000002"/>
    <s v="Scale-up"/>
    <n v="1.339"/>
    <n v="0"/>
    <n v="0.98899999999999999"/>
    <n v="0.98099999999999998"/>
    <n v="0.97599999999999998"/>
    <d v="2025-06-17T04:37:23"/>
    <x v="12"/>
  </r>
  <r>
    <x v="1320"/>
    <x v="0"/>
    <n v="2608"/>
    <x v="2792"/>
    <x v="1786"/>
    <n v="14652"/>
    <n v="14652"/>
    <n v="4159"/>
    <n v="10493"/>
    <n v="2124"/>
    <n v="12528"/>
    <n v="8480"/>
    <n v="4048"/>
    <n v="1.7150000000000001"/>
    <n v="4.3310000000000004"/>
    <n v="0.98399999999999999"/>
    <n v="3.5049999999999999"/>
    <n v="5.0620000000000003"/>
    <n v="5.0869999999999997"/>
    <n v="0.69199999999999995"/>
    <n v="0.28399999999999997"/>
    <n v="0.83699999999999997"/>
    <n v="1154.922"/>
    <s v="Scale-up"/>
    <n v="0.28499999999999998"/>
    <n v="0.97"/>
    <n v="0.98399999999999999"/>
    <n v="0.97799999999999998"/>
    <n v="0.98499999999999999"/>
    <d v="2025-06-17T03:07:54"/>
    <x v="2"/>
  </r>
  <r>
    <x v="998"/>
    <x v="1"/>
    <n v="1"/>
    <x v="2793"/>
    <x v="1602"/>
    <s v=" "/>
    <s v=" "/>
    <n v="1"/>
    <n v="1"/>
    <n v="324"/>
    <s v="N/A"/>
    <n v="1"/>
    <n v="-324"/>
    <n v="0"/>
    <s v="NaN"/>
    <n v="154.001"/>
    <s v="NaN"/>
    <n v="-154.001"/>
    <n v="-154.001"/>
    <s v="NaN"/>
    <s v="NaN"/>
    <s v="NaN"/>
    <s v="NaN"/>
    <s v="Start-up"/>
    <s v="NaN"/>
    <n v="0"/>
    <s v="NaN"/>
    <n v="0.66800000000000004"/>
    <s v="NaN"/>
    <d v="2025-06-17T04:37:41"/>
    <x v="12"/>
  </r>
  <r>
    <x v="837"/>
    <x v="0"/>
    <n v="1057"/>
    <x v="2794"/>
    <x v="988"/>
    <n v="247"/>
    <n v="247"/>
    <n v="135"/>
    <n v="112"/>
    <n v="23"/>
    <n v="224"/>
    <n v="132"/>
    <n v="92"/>
    <n v="0.193"/>
    <n v="0.17499999999999999"/>
    <n v="6.7000000000000004E-2"/>
    <n v="0.20799999999999999"/>
    <n v="0.30099999999999999"/>
    <n v="0.32100000000000001"/>
    <n v="0.69099999999999995"/>
    <n v="0.52400000000000002"/>
    <n v="0.81799999999999995"/>
    <n v="442.30799999999999"/>
    <s v="Scale-up"/>
    <n v="4.8079999999999998"/>
    <n v="0.90100000000000002"/>
    <n v="0.95499999999999996"/>
    <n v="0.94399999999999995"/>
    <n v="0.88700000000000001"/>
    <d v="2025-06-16T22:12:02"/>
    <x v="3"/>
  </r>
  <r>
    <x v="1093"/>
    <x v="1"/>
    <n v="97"/>
    <x v="2795"/>
    <x v="1663"/>
    <s v=" "/>
    <s v=" "/>
    <n v="1"/>
    <n v="46"/>
    <n v="42"/>
    <s v="N/A"/>
    <n v="15"/>
    <n v="-12"/>
    <n v="0"/>
    <n v="0.54700000000000004"/>
    <n v="0.373"/>
    <n v="0.14299999999999999"/>
    <s v="0.17400000000000004"/>
    <n v="0.17399999999999999"/>
    <n v="0.82199999999999995"/>
    <n v="0"/>
    <n v="0.318"/>
    <n v="5909.0910000000003"/>
    <s v="Scale-up"/>
    <n v="6.9930000000000003"/>
    <n v="0"/>
    <n v="0.98599999999999999"/>
    <n v="0.95499999999999996"/>
    <n v="0.97299999999999998"/>
    <d v="2025-06-17T04:38:08"/>
    <x v="12"/>
  </r>
  <r>
    <x v="217"/>
    <x v="0"/>
    <n v="1394"/>
    <x v="2796"/>
    <x v="237"/>
    <n v="572"/>
    <n v="572"/>
    <n v="112"/>
    <n v="460"/>
    <n v="22"/>
    <n v="550"/>
    <n v="378"/>
    <n v="172"/>
    <n v="9.7000000000000003E-2"/>
    <n v="0.40300000000000002"/>
    <n v="1.9E-2"/>
    <n v="0.33200000000000002"/>
    <n v="0.48099999999999998"/>
    <n v="0.48199999999999998"/>
    <n v="0.69"/>
    <n v="0.19400000000000001"/>
    <n v="0.96199999999999997"/>
    <n v="518.072"/>
    <s v="Scale-up"/>
    <n v="3.012"/>
    <n v="0.90900000000000003"/>
    <n v="0.96699999999999997"/>
    <n v="0.96499999999999997"/>
    <n v="0.98299999999999998"/>
    <d v="2025-06-16T18:55:59"/>
    <x v="1"/>
  </r>
  <r>
    <x v="1321"/>
    <x v="1"/>
    <n v="99"/>
    <x v="2797"/>
    <x v="1787"/>
    <s v=" "/>
    <s v=" "/>
    <n v="1"/>
    <n v="104"/>
    <n v="13"/>
    <s v="N/A"/>
    <n v="39"/>
    <n v="51"/>
    <n v="0"/>
    <n v="1.048"/>
    <n v="0.11899999999999999"/>
    <n v="0.42699999999999999"/>
    <n v="0.92900000000000005"/>
    <n v="0.93700000000000006"/>
    <n v="0.46"/>
    <n v="0"/>
    <n v="0.88600000000000001"/>
    <n v="5208.4309999999996"/>
    <s v="Scale-up"/>
    <n v="2.3420000000000001"/>
    <n v="0"/>
    <n v="0.98499999999999999"/>
    <n v="0.92800000000000005"/>
    <n v="0.94699999999999995"/>
    <d v="2025-06-17T04:38:35"/>
    <x v="12"/>
  </r>
  <r>
    <x v="668"/>
    <x v="0"/>
    <n v="855"/>
    <x v="2798"/>
    <x v="775"/>
    <n v="44"/>
    <n v="44"/>
    <n v="8"/>
    <n v="36"/>
    <n v="1"/>
    <n v="43"/>
    <n v="31"/>
    <n v="12"/>
    <n v="8.9999999999999993E-3"/>
    <n v="3.3000000000000002E-2"/>
    <n v="0"/>
    <n v="2.9000000000000001E-2"/>
    <n v="4.2000000000000003E-2"/>
    <n v="4.2000000000000003E-2"/>
    <n v="0.69"/>
    <n v="0.214"/>
    <n v="1"/>
    <n v="413.79300000000001"/>
    <s v="Scale-up"/>
    <n v="34.482999999999997"/>
    <n v="0.77300000000000002"/>
    <n v="0.83199999999999996"/>
    <n v="0"/>
    <n v="0.83399999999999996"/>
    <d v="2025-06-16T21:14:46"/>
    <x v="0"/>
  </r>
  <r>
    <x v="1075"/>
    <x v="1"/>
    <n v="99"/>
    <x v="2799"/>
    <x v="1389"/>
    <s v=" "/>
    <s v=" "/>
    <n v="1"/>
    <n v="187"/>
    <n v="219"/>
    <s v="N/A"/>
    <n v="44"/>
    <n v="-75"/>
    <n v="0"/>
    <n v="1.8680000000000001"/>
    <n v="2.1640000000000001"/>
    <n v="0.40100000000000002"/>
    <n v="-0.29599999999999999"/>
    <n v="-0.314"/>
    <n v="-1.355"/>
    <n v="0"/>
    <n v="-0.158"/>
    <n v="5880.299"/>
    <s v="Scale-up"/>
    <n v="2.4940000000000002"/>
    <n v="0"/>
    <n v="0.995"/>
    <n v="0.99399999999999999"/>
    <n v="0.95599999999999996"/>
    <d v="2025-06-17T04:39:10"/>
    <x v="12"/>
  </r>
  <r>
    <x v="1006"/>
    <x v="1"/>
    <n v="99"/>
    <x v="2800"/>
    <x v="1756"/>
    <s v=" "/>
    <s v=" "/>
    <n v="1"/>
    <n v="97"/>
    <n v="2"/>
    <s v="N/A"/>
    <n v="51"/>
    <n v="43"/>
    <n v="0"/>
    <n v="1.002"/>
    <n v="0.03"/>
    <n v="0.50700000000000001"/>
    <n v="0.97199999999999998"/>
    <n v="0.97899999999999998"/>
    <n v="0.52200000000000002"/>
    <n v="0"/>
    <n v="0.97"/>
    <n v="4358.9740000000002"/>
    <s v="Scale-up"/>
    <n v="1.972"/>
    <n v="0"/>
    <n v="0.99"/>
    <n v="1"/>
    <n v="0.78900000000000003"/>
    <d v="2025-06-17T04:39:41"/>
    <x v="12"/>
  </r>
  <r>
    <x v="1238"/>
    <x v="1"/>
    <n v="96"/>
    <x v="2801"/>
    <x v="1788"/>
    <s v=" "/>
    <s v=" "/>
    <n v="1"/>
    <n v="29"/>
    <n v="1"/>
    <s v="N/A"/>
    <n v="1"/>
    <n v="27"/>
    <n v="0"/>
    <n v="0.33500000000000002"/>
    <s v="NaN"/>
    <s v="NaN"/>
    <n v="0.33500000000000002"/>
    <n v="0.32400000000000001"/>
    <s v="NaN"/>
    <s v="NaN"/>
    <s v="NaN"/>
    <s v="NaN"/>
    <s v="Scale-up"/>
    <s v="NaN"/>
    <n v="0"/>
    <n v="0.97799999999999998"/>
    <s v="NaN"/>
    <s v="NaN"/>
    <d v="2025-06-17T04:40:00"/>
    <x v="12"/>
  </r>
  <r>
    <x v="334"/>
    <x v="0"/>
    <n v="4189"/>
    <x v="2802"/>
    <x v="1789"/>
    <n v="3155"/>
    <n v="3155"/>
    <n v="579"/>
    <n v="2576"/>
    <n v="696"/>
    <n v="2459"/>
    <n v="1495"/>
    <n v="964"/>
    <n v="0.17899999999999999"/>
    <n v="0.83199999999999996"/>
    <n v="0.28599999999999998"/>
    <n v="0.5"/>
    <n v="0.72499999999999998"/>
    <n v="0.752"/>
    <n v="0.69"/>
    <n v="0.17699999999999999"/>
    <n v="0.71699999999999997"/>
    <n v="1928"/>
    <s v="Scale-up"/>
    <n v="2"/>
    <n v="0.84499999999999997"/>
    <n v="0.89600000000000002"/>
    <n v="0.79900000000000004"/>
    <n v="0.86399999999999999"/>
    <d v="2025-06-17T03:24:26"/>
    <x v="2"/>
  </r>
  <r>
    <x v="1307"/>
    <x v="1"/>
    <n v="99"/>
    <x v="2803"/>
    <x v="1790"/>
    <s v=" "/>
    <s v=" "/>
    <n v="1"/>
    <n v="35"/>
    <n v="9"/>
    <s v="N/A"/>
    <n v="15"/>
    <n v="10"/>
    <n v="0"/>
    <n v="0.33400000000000002"/>
    <n v="7.6999999999999999E-2"/>
    <n v="0.152"/>
    <n v="0.25700000000000001"/>
    <n v="0.25600000000000001"/>
    <n v="0.59099999999999997"/>
    <n v="0"/>
    <n v="0.76900000000000002"/>
    <n v="1848.684"/>
    <s v="Scale-up"/>
    <n v="6.5789999999999997"/>
    <n v="0"/>
    <n v="0.98"/>
    <n v="0.88200000000000001"/>
    <n v="0.94399999999999995"/>
    <d v="2025-06-17T04:40:23"/>
    <x v="12"/>
  </r>
  <r>
    <x v="356"/>
    <x v="0"/>
    <n v="3741"/>
    <x v="2804"/>
    <x v="1791"/>
    <n v="4165"/>
    <n v="4165"/>
    <n v="623"/>
    <n v="3542"/>
    <n v="1144"/>
    <n v="3021"/>
    <n v="2788"/>
    <n v="233"/>
    <n v="0.29099999999999998"/>
    <n v="1.75"/>
    <n v="0.28199999999999997"/>
    <n v="1.2130000000000001"/>
    <n v="1.7589999999999999"/>
    <n v="1.0620000000000001"/>
    <n v="0.69"/>
    <n v="0.14299999999999999"/>
    <n v="0.86199999999999999"/>
    <n v="192.08600000000001"/>
    <s v="Scale-up"/>
    <n v="0.82399999999999995"/>
    <n v="0.96799999999999997"/>
    <n v="0.93899999999999995"/>
    <n v="0.97"/>
    <n v="0.92400000000000004"/>
    <d v="2025-06-17T04:15:51"/>
    <x v="2"/>
  </r>
  <r>
    <x v="1322"/>
    <x v="1"/>
    <n v="89"/>
    <x v="2805"/>
    <x v="1792"/>
    <s v=" "/>
    <s v=" "/>
    <n v="1"/>
    <n v="4"/>
    <n v="1"/>
    <s v="N/A"/>
    <n v="1"/>
    <n v="3"/>
    <s v="NaN"/>
    <n v="2.5999999999999999E-2"/>
    <s v="NaN"/>
    <s v="NaN"/>
    <n v="0"/>
    <n v="2.5999999999999999E-2"/>
    <s v="NaN"/>
    <s v="NaN"/>
    <s v="NaN"/>
    <s v="NaN"/>
    <s v="Scale-up"/>
    <s v="NaN"/>
    <s v="NaN"/>
    <n v="0.88800000000000001"/>
    <s v="NaN"/>
    <s v="NaN"/>
    <d v="2025-06-17T04:25:15"/>
    <x v="21"/>
  </r>
  <r>
    <x v="694"/>
    <x v="0"/>
    <n v="2144"/>
    <x v="2806"/>
    <x v="806"/>
    <n v="1005"/>
    <n v="1005"/>
    <n v="148"/>
    <n v="857"/>
    <n v="104"/>
    <n v="901"/>
    <n v="619"/>
    <n v="282"/>
    <n v="5.8000000000000003E-2"/>
    <n v="0.38500000000000001"/>
    <n v="4.7E-2"/>
    <n v="0.27300000000000002"/>
    <n v="0.39600000000000002"/>
    <n v="0.39300000000000002"/>
    <n v="0.68899999999999995"/>
    <n v="0.13100000000000001"/>
    <n v="0.89400000000000002"/>
    <n v="1032.9670000000001"/>
    <s v="Scale-up"/>
    <n v="3.6629999999999998"/>
    <n v="0.88"/>
    <n v="0.97099999999999997"/>
    <n v="0.98199999999999998"/>
    <n v="0.94299999999999995"/>
    <d v="2025-06-16T21:22:03"/>
    <x v="0"/>
  </r>
  <r>
    <x v="1323"/>
    <x v="1"/>
    <n v="99"/>
    <x v="2807"/>
    <x v="1793"/>
    <s v=" "/>
    <s v=" "/>
    <n v="69"/>
    <n v="208"/>
    <n v="2089"/>
    <s v="N/A"/>
    <n v="65"/>
    <n v="-1878"/>
    <n v="0.69399999999999995"/>
    <n v="2.4060000000000001"/>
    <n v="16.042999999999999"/>
    <n v="0.63200000000000001"/>
    <n v="-12.943"/>
    <n v="-13.265000000000001"/>
    <n v="-4.9000000000000002E-2"/>
    <n v="0.224"/>
    <n v="-4.1749999999999998"/>
    <n v="5468.3540000000003"/>
    <s v="Scale-up"/>
    <n v="1.5820000000000001"/>
    <n v="0.85699999999999998"/>
    <n v="0.99199999999999999"/>
    <n v="0.114"/>
    <n v="0.98"/>
    <d v="2025-06-17T04:25:46"/>
    <x v="21"/>
  </r>
  <r>
    <x v="58"/>
    <x v="0"/>
    <n v="6141"/>
    <x v="2808"/>
    <x v="1794"/>
    <n v="1675"/>
    <n v="1675"/>
    <n v="190"/>
    <n v="1485"/>
    <n v="312"/>
    <n v="1363"/>
    <n v="878"/>
    <n v="485"/>
    <n v="8.7999999999999995E-2"/>
    <n v="0.47599999999999998"/>
    <n v="0.107"/>
    <n v="0.315"/>
    <n v="0.45700000000000002"/>
    <n v="0.42799999999999999"/>
    <n v="0.68899999999999995"/>
    <n v="0.156"/>
    <n v="0.81"/>
    <n v="1539.683"/>
    <s v="Scale-up"/>
    <n v="3.1749999999999998"/>
    <n v="0.879"/>
    <n v="0.70399999999999996"/>
    <n v="0.78800000000000003"/>
    <n v="0.83399999999999996"/>
    <d v="2025-06-17T01:30:59"/>
    <x v="2"/>
  </r>
  <r>
    <x v="1324"/>
    <x v="1"/>
    <n v="0"/>
    <x v="2809"/>
    <x v="1795"/>
    <s v=" "/>
    <s v=" "/>
    <n v="1"/>
    <n v="1"/>
    <n v="1"/>
    <s v="N/A"/>
    <n v="1"/>
    <n v="0"/>
    <s v="NaN"/>
    <s v="NaN"/>
    <s v="NaN"/>
    <s v="NaN"/>
    <n v="0"/>
    <s v="NaN"/>
    <s v="NaN"/>
    <s v="NaN"/>
    <s v="NaN"/>
    <s v="NaN"/>
    <s v="Scale-up"/>
    <s v="NaN"/>
    <s v="NaN"/>
    <s v="NaN"/>
    <s v="NaN"/>
    <s v="NaN"/>
    <d v="2025-06-17T04:26:04"/>
    <x v="21"/>
  </r>
  <r>
    <x v="102"/>
    <x v="0"/>
    <n v="3207"/>
    <x v="2810"/>
    <x v="1796"/>
    <n v="3459"/>
    <n v="3459"/>
    <n v="328"/>
    <n v="3131"/>
    <n v="415"/>
    <n v="3044"/>
    <n v="2138"/>
    <n v="906"/>
    <n v="0.14499999999999999"/>
    <n v="1.1679999999999999"/>
    <n v="0.14899999999999999"/>
    <n v="0.80200000000000005"/>
    <n v="1.1639999999999999"/>
    <n v="1.1379999999999999"/>
    <n v="0.68899999999999995"/>
    <n v="0.11"/>
    <n v="0.88700000000000001"/>
    <n v="1129.6759999999999"/>
    <s v="Scale-up"/>
    <n v="1.2470000000000001"/>
    <n v="0.86899999999999999"/>
    <n v="0.83799999999999997"/>
    <n v="0.83799999999999997"/>
    <n v="0.83699999999999997"/>
    <d v="2025-06-17T01:33:29"/>
    <x v="2"/>
  </r>
  <r>
    <x v="685"/>
    <x v="1"/>
    <n v="55"/>
    <x v="2811"/>
    <x v="1797"/>
    <s v=" "/>
    <s v=" "/>
    <n v="1"/>
    <n v="1"/>
    <n v="1"/>
    <s v="N/A"/>
    <n v="1"/>
    <n v="-1"/>
    <s v="NaN"/>
    <s v="NaN"/>
    <s v="NaN"/>
    <s v="NaN"/>
    <n v="0"/>
    <s v="NaN"/>
    <s v="NaN"/>
    <s v="NaN"/>
    <s v="NaN"/>
    <s v="NaN"/>
    <s v="Scale-up"/>
    <s v="NaN"/>
    <s v="NaN"/>
    <s v="NaN"/>
    <s v="NaN"/>
    <s v="NaN"/>
    <d v="2025-06-17T04:26:22"/>
    <x v="21"/>
  </r>
  <r>
    <x v="586"/>
    <x v="0"/>
    <n v="2447"/>
    <x v="2812"/>
    <x v="674"/>
    <n v="39"/>
    <n v="39"/>
    <n v="7"/>
    <n v="32"/>
    <n v="7"/>
    <n v="32"/>
    <n v="28"/>
    <n v="4"/>
    <n v="3.0000000000000001E-3"/>
    <n v="1.6E-2"/>
    <n v="3.0000000000000001E-3"/>
    <n v="1.0999999999999999E-2"/>
    <n v="1.6E-2"/>
    <n v="1.6E-2"/>
    <n v="0.68799999999999994"/>
    <n v="0.158"/>
    <n v="0.84199999999999997"/>
    <n v="363.63600000000002"/>
    <s v="Scale-up"/>
    <n v="90.909000000000006"/>
    <n v="0.97399999999999998"/>
    <n v="0.96599999999999997"/>
    <n v="0.91100000000000003"/>
    <n v="0.83699999999999997"/>
    <d v="2025-06-16T20:53:59"/>
    <x v="0"/>
  </r>
  <r>
    <x v="1325"/>
    <x v="1"/>
    <n v="83"/>
    <x v="2813"/>
    <x v="1798"/>
    <s v=" "/>
    <s v=" "/>
    <n v="3"/>
    <n v="3"/>
    <n v="1"/>
    <s v="N/A"/>
    <n v="1"/>
    <n v="5"/>
    <n v="2.1000000000000001E-2"/>
    <n v="0.13300000000000001"/>
    <n v="0"/>
    <s v="NaN"/>
    <n v="0.154"/>
    <n v="4.7E-2"/>
    <s v="NaN"/>
    <s v="NaN"/>
    <s v="NaN"/>
    <s v="NaN"/>
    <s v="Scale-up"/>
    <s v="NaN"/>
    <n v="0.88700000000000001"/>
    <n v="0.999"/>
    <n v="0"/>
    <s v="NaN"/>
    <d v="2025-06-17T04:26:38"/>
    <x v="21"/>
  </r>
  <r>
    <x v="1326"/>
    <x v="1"/>
    <n v="87"/>
    <x v="2814"/>
    <x v="1799"/>
    <s v=" "/>
    <s v=" "/>
    <n v="1"/>
    <n v="8"/>
    <n v="1"/>
    <s v="N/A"/>
    <n v="1"/>
    <n v="6"/>
    <s v="NaN"/>
    <n v="7.3999999999999996E-2"/>
    <s v="NaN"/>
    <s v="NaN"/>
    <n v="0"/>
    <n v="7.3999999999999996E-2"/>
    <s v="NaN"/>
    <s v="NaN"/>
    <s v="NaN"/>
    <s v="NaN"/>
    <s v="Scale-up"/>
    <s v="NaN"/>
    <s v="NaN"/>
    <n v="0.79700000000000004"/>
    <s v="NaN"/>
    <s v="NaN"/>
    <d v="2025-06-17T04:26:58"/>
    <x v="21"/>
  </r>
  <r>
    <x v="1327"/>
    <x v="1"/>
    <n v="0"/>
    <x v="2815"/>
    <x v="1800"/>
    <s v=" "/>
    <s v=" "/>
    <n v="1"/>
    <n v="1"/>
    <n v="1"/>
    <s v="N/A"/>
    <n v="1"/>
    <n v="0"/>
    <s v="NaN"/>
    <s v="NaN"/>
    <s v="NaN"/>
    <s v="NaN"/>
    <n v="0"/>
    <s v="NaN"/>
    <s v="NaN"/>
    <s v="NaN"/>
    <s v="NaN"/>
    <s v="NaN"/>
    <s v="Scale-up"/>
    <s v="NaN"/>
    <s v="NaN"/>
    <s v="NaN"/>
    <s v="NaN"/>
    <s v="NaN"/>
    <d v="2025-06-17T04:27:16"/>
    <x v="21"/>
  </r>
  <r>
    <x v="1328"/>
    <x v="0"/>
    <n v="4650"/>
    <x v="2816"/>
    <x v="1801"/>
    <n v="44"/>
    <n v="44"/>
    <n v="22"/>
    <n v="22"/>
    <n v="3"/>
    <n v="41"/>
    <n v="36"/>
    <n v="5"/>
    <n v="6.0000000000000001E-3"/>
    <n v="1.2E-2"/>
    <n v="2E-3"/>
    <n v="1.0999999999999999E-2"/>
    <n v="1.6E-2"/>
    <n v="1.4E-2"/>
    <n v="0.68799999999999994"/>
    <n v="0.33300000000000002"/>
    <n v="0.88900000000000001"/>
    <n v="454.54500000000002"/>
    <s v="Scale-up"/>
    <n v="90.909000000000006"/>
    <n v="0.78900000000000003"/>
    <n v="0.84099999999999997"/>
    <n v="0.98499999999999999"/>
    <n v="0.72099999999999997"/>
    <d v="2025-06-17T02:27:26"/>
    <x v="2"/>
  </r>
  <r>
    <x v="1246"/>
    <x v="1"/>
    <n v="78"/>
    <x v="2817"/>
    <x v="1676"/>
    <s v=" "/>
    <s v=" "/>
    <n v="2"/>
    <n v="2"/>
    <n v="1"/>
    <s v="N/A"/>
    <n v="1"/>
    <n v="3"/>
    <n v="1.4999999999999999E-2"/>
    <n v="1.4999999999999999E-2"/>
    <s v="NaN"/>
    <s v="NaN"/>
    <n v="0.03"/>
    <n v="3.2000000000000001E-2"/>
    <s v="NaN"/>
    <s v="NaN"/>
    <s v="NaN"/>
    <s v="NaN"/>
    <s v="Scale-up"/>
    <s v="NaN"/>
    <n v="1"/>
    <n v="1"/>
    <s v="NaN"/>
    <s v="NaN"/>
    <d v="2025-06-17T04:27:33"/>
    <x v="21"/>
  </r>
  <r>
    <x v="469"/>
    <x v="0"/>
    <n v="4372"/>
    <x v="2818"/>
    <x v="1802"/>
    <n v="2681"/>
    <n v="2681"/>
    <n v="437"/>
    <n v="2244"/>
    <n v="602"/>
    <n v="2079"/>
    <n v="1667"/>
    <n v="412"/>
    <n v="0.14199999999999999"/>
    <n v="0.84499999999999997"/>
    <n v="0.22700000000000001"/>
    <n v="0.52300000000000002"/>
    <n v="0.76"/>
    <n v="0.73099999999999998"/>
    <n v="0.68799999999999994"/>
    <n v="0.14399999999999999"/>
    <n v="0.77"/>
    <n v="787.76300000000003"/>
    <s v="Scale-up"/>
    <n v="1.9119999999999999"/>
    <n v="0.81599999999999995"/>
    <n v="0.88500000000000001"/>
    <n v="0.83399999999999996"/>
    <n v="0.83799999999999997"/>
    <d v="2025-06-17T03:47:32"/>
    <x v="2"/>
  </r>
  <r>
    <x v="1329"/>
    <x v="1"/>
    <n v="84"/>
    <x v="2819"/>
    <x v="1803"/>
    <s v=" "/>
    <s v=" "/>
    <n v="1"/>
    <n v="1"/>
    <n v="1"/>
    <s v="N/A"/>
    <n v="1"/>
    <n v="1"/>
    <s v="NaN"/>
    <s v="NaN"/>
    <s v="NaN"/>
    <s v="NaN"/>
    <n v="0"/>
    <n v="1.2E-2"/>
    <s v="NaN"/>
    <s v="NaN"/>
    <s v="NaN"/>
    <s v="NaN"/>
    <s v="Scale-up"/>
    <s v="NaN"/>
    <s v="NaN"/>
    <s v="NaN"/>
    <s v="NaN"/>
    <s v="NaN"/>
    <d v="2025-06-17T04:27:51"/>
    <x v="21"/>
  </r>
  <r>
    <x v="175"/>
    <x v="0"/>
    <n v="486"/>
    <x v="2820"/>
    <x v="188"/>
    <n v="470"/>
    <n v="470"/>
    <n v="62"/>
    <n v="408"/>
    <n v="32"/>
    <n v="438"/>
    <n v="306"/>
    <n v="132"/>
    <n v="0.11899999999999999"/>
    <n v="0.86"/>
    <n v="7.5999999999999998E-2"/>
    <n v="0.62"/>
    <n v="0.90300000000000002"/>
    <n v="0.91200000000000003"/>
    <n v="0.68700000000000006"/>
    <n v="0.122"/>
    <n v="0.92200000000000004"/>
    <n v="212.90299999999999"/>
    <s v="Scale-up"/>
    <n v="1.613"/>
    <n v="0.94199999999999995"/>
    <n v="0.98099999999999998"/>
    <n v="0.93200000000000005"/>
    <n v="0.98099999999999998"/>
    <d v="2025-06-16T18:46:11"/>
    <x v="1"/>
  </r>
  <r>
    <x v="787"/>
    <x v="1"/>
    <n v="100"/>
    <x v="2821"/>
    <x v="921"/>
    <s v=" "/>
    <s v=" "/>
    <n v="334"/>
    <n v="416"/>
    <n v="192"/>
    <s v="N/A"/>
    <n v="461"/>
    <n v="96"/>
    <n v="2.8220000000000001"/>
    <n v="4.6609999999999996"/>
    <n v="1.881"/>
    <n v="4.7089999999999996"/>
    <s v="5.601999999999999"/>
    <n v="5.2919999999999998"/>
    <n v="0.84099999999999997"/>
    <n v="0.377"/>
    <n v="0.749"/>
    <n v="190.911"/>
    <s v="Scale-up"/>
    <n v="0.21199999999999999"/>
    <n v="0.92300000000000004"/>
    <n v="0.99299999999999999"/>
    <n v="0.99299999999999999"/>
    <n v="0.99199999999999999"/>
    <d v="2025-06-17T04:24:34"/>
    <x v="18"/>
  </r>
  <r>
    <x v="855"/>
    <x v="0"/>
    <n v="2119"/>
    <x v="2822"/>
    <x v="1014"/>
    <n v="967"/>
    <n v="967"/>
    <n v="349"/>
    <n v="618"/>
    <n v="86"/>
    <n v="881"/>
    <n v="633"/>
    <n v="248"/>
    <n v="0.14399999999999999"/>
    <n v="0.29599999999999999"/>
    <n v="4.1000000000000002E-2"/>
    <n v="0.27400000000000002"/>
    <n v="0.39900000000000002"/>
    <n v="0.39600000000000002"/>
    <n v="0.68700000000000006"/>
    <n v="0.32700000000000001"/>
    <n v="0.90700000000000003"/>
    <n v="905.10900000000004"/>
    <s v="Scale-up"/>
    <n v="3.65"/>
    <n v="0.97899999999999998"/>
    <n v="0.998"/>
    <n v="0.96499999999999997"/>
    <n v="0.99099999999999999"/>
    <d v="2025-06-16T22:19:09"/>
    <x v="3"/>
  </r>
  <r>
    <x v="1023"/>
    <x v="1"/>
    <n v="98"/>
    <x v="2823"/>
    <x v="1260"/>
    <s v=" "/>
    <s v=" "/>
    <n v="6"/>
    <n v="3"/>
    <n v="8"/>
    <s v="N/A"/>
    <n v="6"/>
    <n v="-4"/>
    <n v="6.5000000000000002E-2"/>
    <n v="6.4000000000000001E-2"/>
    <n v="6.9000000000000006E-2"/>
    <n v="4.1000000000000002E-2"/>
    <n v="0.06"/>
    <n v="-4.0000000000000001E-3"/>
    <n v="0.68300000000000005"/>
    <n v="0.504"/>
    <n v="0.46500000000000002"/>
    <n v="2902.4389999999999"/>
    <s v="Scale-up"/>
    <n v="24.39"/>
    <n v="0.57599999999999996"/>
    <n v="0.90200000000000002"/>
    <n v="0.874"/>
    <n v="0.90100000000000002"/>
    <d v="2025-06-17T04:24:58"/>
    <x v="18"/>
  </r>
  <r>
    <x v="9"/>
    <x v="0"/>
    <n v="4303"/>
    <x v="2824"/>
    <x v="1804"/>
    <n v="417"/>
    <n v="417"/>
    <n v="170"/>
    <n v="247"/>
    <n v="30"/>
    <n v="387"/>
    <n v="275"/>
    <n v="112"/>
    <n v="0.04"/>
    <n v="6.7000000000000004E-2"/>
    <n v="8.0000000000000002E-3"/>
    <n v="6.8000000000000005E-2"/>
    <n v="9.9000000000000005E-2"/>
    <n v="9.9000000000000005E-2"/>
    <n v="0.68700000000000006"/>
    <n v="0.374"/>
    <n v="0.92500000000000004"/>
    <n v="1647.059"/>
    <s v="Scale-up"/>
    <n v="14.706"/>
    <n v="0.98699999999999999"/>
    <n v="0.97799999999999998"/>
    <n v="0.95"/>
    <n v="0.98799999999999999"/>
    <d v="2025-06-17T01:46:53"/>
    <x v="2"/>
  </r>
  <r>
    <x v="1330"/>
    <x v="1"/>
    <n v="69"/>
    <x v="2825"/>
    <x v="1805"/>
    <s v=" "/>
    <s v=" "/>
    <n v="1"/>
    <n v="1"/>
    <n v="1"/>
    <s v="N/A"/>
    <n v="1"/>
    <n v="-1"/>
    <s v="NaN"/>
    <s v="NaN"/>
    <n v="0"/>
    <s v="NaN"/>
    <n v="0"/>
    <s v="NaN"/>
    <s v="NaN"/>
    <s v="NaN"/>
    <s v="NaN"/>
    <s v="NaN"/>
    <s v="Scale-up"/>
    <s v="NaN"/>
    <s v="NaN"/>
    <s v="NaN"/>
    <n v="0"/>
    <s v="NaN"/>
    <d v="2025-06-17T04:16:51"/>
    <x v="7"/>
  </r>
  <r>
    <x v="678"/>
    <x v="0"/>
    <n v="2800"/>
    <x v="2826"/>
    <x v="787"/>
    <n v="119"/>
    <n v="119"/>
    <n v="24"/>
    <n v="95"/>
    <n v="22"/>
    <n v="97"/>
    <n v="61"/>
    <n v="36"/>
    <n v="8.9999999999999993E-3"/>
    <n v="3.5000000000000003E-2"/>
    <n v="8.9999999999999993E-3"/>
    <n v="2.4E-2"/>
    <n v="3.5000000000000003E-2"/>
    <n v="3.5999999999999997E-2"/>
    <n v="0.68600000000000005"/>
    <n v="0.20499999999999999"/>
    <n v="0.79500000000000004"/>
    <n v="1500"/>
    <s v="Scale-up"/>
    <n v="41.667000000000002"/>
    <n v="0.875"/>
    <n v="0.98399999999999999"/>
    <n v="0.91500000000000004"/>
    <n v="0.94499999999999995"/>
    <d v="2025-06-16T21:17:22"/>
    <x v="0"/>
  </r>
  <r>
    <x v="1009"/>
    <x v="1"/>
    <n v="84"/>
    <x v="2827"/>
    <x v="1806"/>
    <s v=" "/>
    <s v=" "/>
    <n v="1"/>
    <n v="1"/>
    <n v="1"/>
    <s v="N/A"/>
    <n v="74"/>
    <n v="-73"/>
    <s v="NaN"/>
    <s v="NaN"/>
    <n v="0"/>
    <n v="0.62"/>
    <n v="0"/>
    <s v="NaN"/>
    <s v="NaN"/>
    <s v="NaN"/>
    <s v="NaN"/>
    <s v="NaN"/>
    <s v="Scale-up"/>
    <n v="1.613"/>
    <s v="NaN"/>
    <s v="NaN"/>
    <n v="0"/>
    <n v="0.48599999999999999"/>
    <d v="2025-06-17T04:17:11"/>
    <x v="7"/>
  </r>
  <r>
    <x v="835"/>
    <x v="0"/>
    <n v="727"/>
    <x v="2828"/>
    <x v="986"/>
    <n v="74"/>
    <n v="74"/>
    <n v="49"/>
    <n v="25"/>
    <n v="7"/>
    <n v="67"/>
    <n v="37"/>
    <n v="30"/>
    <n v="7.1999999999999995E-2"/>
    <n v="5.2999999999999999E-2"/>
    <n v="0.02"/>
    <n v="7.1999999999999995E-2"/>
    <n v="0.105"/>
    <n v="0.107"/>
    <n v="0.68600000000000005"/>
    <n v="0.57599999999999996"/>
    <n v="0.84"/>
    <n v="416.66699999999997"/>
    <s v="Scale-up"/>
    <n v="13.888999999999999"/>
    <n v="0.94399999999999995"/>
    <n v="0.76200000000000001"/>
    <n v="0.873"/>
    <n v="0.92200000000000004"/>
    <d v="2025-06-16T22:11:42"/>
    <x v="3"/>
  </r>
  <r>
    <x v="456"/>
    <x v="1"/>
    <n v="91"/>
    <x v="2829"/>
    <x v="520"/>
    <s v=" "/>
    <s v=" "/>
    <n v="1"/>
    <n v="7"/>
    <n v="1"/>
    <s v="N/A"/>
    <n v="1"/>
    <n v="5"/>
    <s v="NaN"/>
    <n v="5.8000000000000003E-2"/>
    <s v="NaN"/>
    <s v="NaN"/>
    <n v="0"/>
    <n v="5.8000000000000003E-2"/>
    <s v="NaN"/>
    <s v="NaN"/>
    <s v="NaN"/>
    <s v="NaN"/>
    <s v="Catch-up"/>
    <s v="NaN"/>
    <s v="NaN"/>
    <n v="0.86399999999999999"/>
    <s v="NaN"/>
    <s v="NaN"/>
    <d v="2025-06-17T04:17:35"/>
    <x v="7"/>
  </r>
  <r>
    <x v="1006"/>
    <x v="0"/>
    <n v="5313"/>
    <x v="2830"/>
    <x v="1236"/>
    <n v="14252"/>
    <n v="14252"/>
    <n v="0"/>
    <n v="14252"/>
    <n v="5083"/>
    <n v="9169"/>
    <n v="7135"/>
    <n v="2034"/>
    <n v="0"/>
    <n v="3.1080000000000001"/>
    <n v="0.95699999999999996"/>
    <n v="1.476"/>
    <n v="2.1509999999999998"/>
    <n v="2.125"/>
    <n v="0.68600000000000005"/>
    <n v="0"/>
    <n v="0.69199999999999995"/>
    <n v="1378.049"/>
    <s v="Scale-up"/>
    <n v="0.67800000000000005"/>
    <n v="0"/>
    <n v="0.98499999999999999"/>
    <n v="0.88800000000000001"/>
    <n v="0.98099999999999998"/>
    <d v="2025-06-17T00:58:53"/>
    <x v="5"/>
  </r>
  <r>
    <x v="1206"/>
    <x v="1"/>
    <n v="0"/>
    <x v="2831"/>
    <x v="1807"/>
    <s v=" "/>
    <s v=" "/>
    <n v="1"/>
    <n v="2"/>
    <n v="1"/>
    <s v="N/A"/>
    <n v="1"/>
    <n v="1"/>
    <s v="NaN"/>
    <n v="1"/>
    <n v="0"/>
    <s v="NaN"/>
    <n v="1"/>
    <n v="1"/>
    <s v="NaN"/>
    <s v="NaN"/>
    <s v="NaN"/>
    <s v="NaN"/>
    <s v="Scale-up"/>
    <s v="NaN"/>
    <s v="NaN"/>
    <n v="1"/>
    <n v="0"/>
    <s v="NaN"/>
    <d v="2025-06-17T04:18:04"/>
    <x v="7"/>
  </r>
  <r>
    <x v="68"/>
    <x v="0"/>
    <n v="2993"/>
    <x v="2832"/>
    <x v="1808"/>
    <n v="94"/>
    <n v="94"/>
    <n v="5"/>
    <n v="89"/>
    <n v="6"/>
    <n v="88"/>
    <n v="39"/>
    <n v="49"/>
    <n v="6.0000000000000001E-3"/>
    <n v="3.5000000000000003E-2"/>
    <n v="6.0000000000000001E-3"/>
    <n v="2.4E-2"/>
    <n v="3.5000000000000003E-2"/>
    <n v="3.5000000000000003E-2"/>
    <n v="0.68600000000000005"/>
    <n v="0.14599999999999999"/>
    <n v="0.85399999999999998"/>
    <n v="2041.6669999999999"/>
    <s v="Scale-up"/>
    <n v="41.667000000000002"/>
    <n v="0.749"/>
    <n v="0.74399999999999999"/>
    <n v="0.77100000000000002"/>
    <n v="0.51700000000000002"/>
    <d v="2025-06-17T01:19:16"/>
    <x v="2"/>
  </r>
  <r>
    <x v="19"/>
    <x v="1"/>
    <n v="0"/>
    <x v="2833"/>
    <x v="37"/>
    <s v=" "/>
    <s v=" "/>
    <n v="1"/>
    <n v="1"/>
    <n v="1"/>
    <s v="N/A"/>
    <n v="1"/>
    <n v="0"/>
    <s v="NaN"/>
    <s v="NaN"/>
    <s v="NaN"/>
    <s v="NaN"/>
    <n v="0"/>
    <s v="NaN"/>
    <s v="NaN"/>
    <s v="NaN"/>
    <s v="NaN"/>
    <s v="NaN"/>
    <s v="Catch-up"/>
    <s v="NaN"/>
    <s v="NaN"/>
    <s v="NaN"/>
    <s v="NaN"/>
    <s v="NaN"/>
    <d v="2025-06-17T04:18:24"/>
    <x v="7"/>
  </r>
  <r>
    <x v="601"/>
    <x v="0"/>
    <n v="3074"/>
    <x v="2834"/>
    <x v="693"/>
    <n v="988"/>
    <n v="988"/>
    <n v="253"/>
    <n v="735"/>
    <n v="182"/>
    <n v="806"/>
    <n v="511"/>
    <n v="295"/>
    <n v="7.9000000000000001E-2"/>
    <n v="0.249"/>
    <n v="7.0999999999999994E-2"/>
    <n v="0.17599999999999999"/>
    <n v="0.25700000000000001"/>
    <n v="0.25700000000000001"/>
    <n v="0.68500000000000005"/>
    <n v="0.24099999999999999"/>
    <n v="0.78400000000000003"/>
    <n v="1676.136"/>
    <s v="Scale-up"/>
    <n v="5.6820000000000004"/>
    <n v="0.95899999999999996"/>
    <n v="0.98"/>
    <n v="0.96499999999999997"/>
    <n v="0.96699999999999997"/>
    <d v="2025-06-16T20:58:29"/>
    <x v="0"/>
  </r>
  <r>
    <x v="1331"/>
    <x v="1"/>
    <n v="0"/>
    <x v="2835"/>
    <x v="1809"/>
    <s v=" "/>
    <s v=" "/>
    <n v="1"/>
    <n v="1"/>
    <n v="17"/>
    <s v="N/A"/>
    <n v="2"/>
    <n v="-18"/>
    <s v="NaN"/>
    <s v="NaN"/>
    <s v="NaN"/>
    <s v="NaN"/>
    <n v="0"/>
    <s v="NaN"/>
    <s v="NaN"/>
    <s v="NaN"/>
    <s v="NaN"/>
    <s v="NaN"/>
    <s v="Indeterminate"/>
    <s v="NaN"/>
    <s v="NaN"/>
    <s v="NaN"/>
    <s v="NaN"/>
    <s v="NaN"/>
    <d v="2025-06-17T04:18:39"/>
    <x v="7"/>
  </r>
  <r>
    <x v="208"/>
    <x v="0"/>
    <n v="3288"/>
    <x v="2836"/>
    <x v="1810"/>
    <n v="67"/>
    <n v="67"/>
    <n v="7"/>
    <n v="60"/>
    <n v="8"/>
    <n v="59"/>
    <n v="42"/>
    <n v="17"/>
    <n v="2E-3"/>
    <n v="2.1000000000000001E-2"/>
    <n v="4.0000000000000001E-3"/>
    <n v="1.2999999999999999E-2"/>
    <n v="1.9E-2"/>
    <n v="2.1000000000000001E-2"/>
    <n v="0.68400000000000005"/>
    <n v="8.6999999999999994E-2"/>
    <n v="0.82599999999999996"/>
    <n v="1307.692"/>
    <s v="Scale-up"/>
    <n v="76.923000000000002"/>
    <n v="0.84099999999999997"/>
    <n v="0.78700000000000003"/>
    <n v="0.92600000000000005"/>
    <n v="0.69699999999999995"/>
    <d v="2025-06-17T02:07:53"/>
    <x v="2"/>
  </r>
  <r>
    <x v="1083"/>
    <x v="1"/>
    <n v="0"/>
    <x v="2837"/>
    <x v="1412"/>
    <s v=" "/>
    <s v=" "/>
    <n v="1"/>
    <n v="1"/>
    <n v="1"/>
    <s v="N/A"/>
    <n v="1"/>
    <n v="0"/>
    <s v="NaN"/>
    <s v="NaN"/>
    <n v="0"/>
    <s v="NaN"/>
    <n v="0"/>
    <s v="NaN"/>
    <s v="NaN"/>
    <s v="NaN"/>
    <s v="NaN"/>
    <s v="NaN"/>
    <s v="Scale-up"/>
    <s v="NaN"/>
    <s v="NaN"/>
    <s v="NaN"/>
    <n v="0"/>
    <s v="NaN"/>
    <d v="2025-06-17T04:18:56"/>
    <x v="7"/>
  </r>
  <r>
    <x v="381"/>
    <x v="0"/>
    <n v="776"/>
    <x v="2838"/>
    <x v="430"/>
    <n v="134"/>
    <n v="134"/>
    <n v="41"/>
    <n v="93"/>
    <n v="6"/>
    <n v="128"/>
    <n v="83"/>
    <n v="45"/>
    <n v="6.2E-2"/>
    <n v="0.12"/>
    <n v="1.4999999999999999E-2"/>
    <n v="0.114"/>
    <n v="0.16700000000000001"/>
    <n v="0.17299999999999999"/>
    <n v="0.68300000000000005"/>
    <n v="0.34100000000000003"/>
    <n v="0.91800000000000004"/>
    <n v="394.73700000000002"/>
    <s v="Scale-up"/>
    <n v="8.7720000000000002"/>
    <n v="0.89800000000000002"/>
    <n v="0.83499999999999996"/>
    <n v="0.94299999999999995"/>
    <n v="0.9"/>
    <d v="2025-06-16T19:38:28"/>
    <x v="1"/>
  </r>
  <r>
    <x v="1089"/>
    <x v="1"/>
    <n v="99"/>
    <x v="2839"/>
    <x v="1424"/>
    <s v=" "/>
    <s v=" "/>
    <n v="1"/>
    <n v="3"/>
    <n v="1"/>
    <s v="N/A"/>
    <n v="4"/>
    <n v="0"/>
    <s v="NaN"/>
    <n v="2.1000000000000001E-2"/>
    <s v="NaN"/>
    <n v="2.8000000000000001E-2"/>
    <n v="0"/>
    <n v="2.3E-2"/>
    <s v="NaN"/>
    <s v="NaN"/>
    <s v="NaN"/>
    <s v="NaN"/>
    <s v="Scale-up"/>
    <n v="35.713999999999999"/>
    <s v="NaN"/>
    <n v="0.78"/>
    <s v="NaN"/>
    <n v="0.82699999999999996"/>
    <d v="2025-06-17T04:19:15"/>
    <x v="7"/>
  </r>
  <r>
    <x v="261"/>
    <x v="0"/>
    <n v="7630"/>
    <x v="2840"/>
    <x v="1811"/>
    <n v="1317"/>
    <n v="1317"/>
    <n v="13"/>
    <n v="1304"/>
    <n v="284"/>
    <n v="1033"/>
    <n v="620"/>
    <n v="413"/>
    <n v="3.0000000000000001E-3"/>
    <n v="0.17499999999999999"/>
    <n v="3.9E-2"/>
    <n v="9.5000000000000001E-2"/>
    <n v="0.13900000000000001"/>
    <n v="0.126"/>
    <n v="0.68300000000000005"/>
    <n v="1.7000000000000001E-2"/>
    <n v="0.78100000000000003"/>
    <n v="4347.3680000000004"/>
    <s v="Scale-up"/>
    <n v="10.526"/>
    <n v="0.84199999999999997"/>
    <n v="0.91900000000000004"/>
    <n v="0.746"/>
    <n v="0.57399999999999995"/>
    <d v="2025-06-17T04:02:02"/>
    <x v="2"/>
  </r>
  <r>
    <x v="710"/>
    <x v="1"/>
    <n v="0"/>
    <x v="2841"/>
    <x v="826"/>
    <s v=" "/>
    <s v=" "/>
    <n v="1"/>
    <n v="1"/>
    <n v="1"/>
    <s v="N/A"/>
    <n v="1"/>
    <n v="0"/>
    <s v="NaN"/>
    <s v="NaN"/>
    <s v="NaN"/>
    <s v="NaN"/>
    <n v="0"/>
    <s v="NaN"/>
    <s v="NaN"/>
    <s v="NaN"/>
    <s v="NaN"/>
    <s v="NaN"/>
    <s v="Scale-up"/>
    <s v="NaN"/>
    <s v="NaN"/>
    <s v="NaN"/>
    <s v="NaN"/>
    <s v="NaN"/>
    <d v="2025-06-17T04:19:32"/>
    <x v="7"/>
  </r>
  <r>
    <x v="567"/>
    <x v="0"/>
    <n v="1631"/>
    <x v="2842"/>
    <x v="654"/>
    <n v="52"/>
    <n v="52"/>
    <n v="14"/>
    <n v="38"/>
    <n v="3"/>
    <n v="49"/>
    <n v="27"/>
    <n v="22"/>
    <n v="6.0000000000000001E-3"/>
    <n v="0.02"/>
    <n v="4.0000000000000001E-3"/>
    <n v="1.4999999999999999E-2"/>
    <n v="2.1999999999999999E-2"/>
    <n v="2.4E-2"/>
    <n v="0.68200000000000005"/>
    <n v="0.23100000000000001"/>
    <n v="0.84599999999999997"/>
    <n v="1466.6669999999999"/>
    <s v="Scale-up"/>
    <n v="66.667000000000002"/>
    <n v="0.316"/>
    <n v="0.88200000000000001"/>
    <n v="0.86399999999999999"/>
    <n v="0.77600000000000002"/>
    <d v="2025-06-16T20:50:17"/>
    <x v="0"/>
  </r>
  <r>
    <x v="346"/>
    <x v="1"/>
    <n v="92"/>
    <x v="2843"/>
    <x v="390"/>
    <s v=" "/>
    <s v=" "/>
    <n v="4"/>
    <n v="5"/>
    <n v="9"/>
    <s v="N/A"/>
    <n v="12"/>
    <n v="-13"/>
    <n v="5.8999999999999997E-2"/>
    <n v="9.8000000000000004E-2"/>
    <n v="9.2999999999999999E-2"/>
    <n v="9.5000000000000001E-2"/>
    <n v="6.4000000000000001E-2"/>
    <n v="8.9999999999999993E-3"/>
    <n v="1.484"/>
    <n v="0.376"/>
    <n v="0.40799999999999997"/>
    <n v="126.316"/>
    <s v="Catch-up"/>
    <n v="10.526"/>
    <n v="0.84399999999999997"/>
    <n v="0.874"/>
    <n v="0.58399999999999996"/>
    <n v="0.872"/>
    <d v="2025-06-17T04:19:56"/>
    <x v="7"/>
  </r>
  <r>
    <x v="1306"/>
    <x v="0"/>
    <n v="2608"/>
    <x v="2844"/>
    <x v="1763"/>
    <n v="121"/>
    <n v="121"/>
    <n v="19"/>
    <n v="102"/>
    <n v="36"/>
    <n v="85"/>
    <n v="62"/>
    <n v="23"/>
    <n v="8.0000000000000002E-3"/>
    <n v="5.0999999999999997E-2"/>
    <n v="1.4999999999999999E-2"/>
    <n v="0.03"/>
    <n v="4.3999999999999997E-2"/>
    <n v="4.2999999999999997E-2"/>
    <n v="0.68200000000000005"/>
    <n v="0.13600000000000001"/>
    <n v="0.746"/>
    <n v="766.66700000000003"/>
    <s v="Scale-up"/>
    <n v="33.332999999999998"/>
    <n v="0.93200000000000005"/>
    <d v="1899-12-30T23:02:24"/>
    <n v="0.89400000000000002"/>
    <n v="0.95699999999999996"/>
    <d v="2025-06-17T05:03:01"/>
    <x v="11"/>
  </r>
  <r>
    <x v="414"/>
    <x v="1"/>
    <n v="97"/>
    <x v="2845"/>
    <x v="469"/>
    <s v=" "/>
    <s v=" "/>
    <n v="1"/>
    <n v="1"/>
    <n v="4"/>
    <s v="N/A"/>
    <n v="2"/>
    <n v="-4"/>
    <s v="NaN"/>
    <s v="NaN"/>
    <n v="7.3999999999999996E-2"/>
    <n v="1"/>
    <n v="0"/>
    <n v="-5.3999999999999999E-2"/>
    <s v="NaN"/>
    <s v="NaN"/>
    <s v="NaN"/>
    <s v="NaN"/>
    <s v="Catch-up"/>
    <n v="1"/>
    <s v="NaN"/>
    <s v="NaN"/>
    <n v="0.6"/>
    <n v="1"/>
    <d v="2025-06-17T04:20:16"/>
    <x v="7"/>
  </r>
  <r>
    <x v="1327"/>
    <x v="0"/>
    <n v="4217"/>
    <x v="2846"/>
    <x v="1800"/>
    <n v="189"/>
    <n v="189"/>
    <n v="40"/>
    <n v="149"/>
    <n v="8"/>
    <n v="181"/>
    <n v="125"/>
    <n v="56"/>
    <n v="8.9999999999999993E-3"/>
    <n v="3.6999999999999998E-2"/>
    <n v="2E-3"/>
    <n v="0.03"/>
    <n v="4.3999999999999997E-2"/>
    <n v="4.3999999999999997E-2"/>
    <n v="0.68200000000000005"/>
    <n v="0.19600000000000001"/>
    <n v="0.95699999999999996"/>
    <n v="1866.6669999999999"/>
    <s v="Scale-up"/>
    <n v="33.332999999999998"/>
    <n v="0.97499999999999998"/>
    <n v="0.98499999999999999"/>
    <n v="0.94099999999999995"/>
    <n v="0.97399999999999998"/>
    <d v="2025-06-17T04:27:16"/>
    <x v="21"/>
  </r>
  <r>
    <x v="922"/>
    <x v="1"/>
    <n v="87"/>
    <x v="2847"/>
    <x v="1101"/>
    <s v=" "/>
    <s v=" "/>
    <n v="1"/>
    <n v="6"/>
    <n v="1"/>
    <s v="N/A"/>
    <n v="1"/>
    <n v="5"/>
    <s v="NaN"/>
    <n v="5.0999999999999997E-2"/>
    <s v="NaN"/>
    <s v="NaN"/>
    <n v="0"/>
    <n v="0.06"/>
    <s v="NaN"/>
    <s v="NaN"/>
    <s v="NaN"/>
    <s v="NaN"/>
    <s v="Scale-up"/>
    <s v="NaN"/>
    <s v="NaN"/>
    <n v="0.90900000000000003"/>
    <s v="NaN"/>
    <s v="NaN"/>
    <d v="2025-06-17T04:20:36"/>
    <x v="7"/>
  </r>
  <r>
    <x v="960"/>
    <x v="0"/>
    <n v="6116"/>
    <x v="2848"/>
    <x v="1455"/>
    <n v="1657"/>
    <n v="1657"/>
    <n v="321"/>
    <n v="1336"/>
    <n v="308"/>
    <n v="1349"/>
    <n v="891"/>
    <n v="458"/>
    <n v="0.08"/>
    <n v="0.33600000000000002"/>
    <n v="6.8000000000000005E-2"/>
    <n v="0.23699999999999999"/>
    <n v="0.34799999999999998"/>
    <n v="0.33400000000000002"/>
    <n v="0.68100000000000005"/>
    <n v="0.192"/>
    <n v="0.83699999999999997"/>
    <n v="1932.489"/>
    <s v="Scale-up"/>
    <n v="4.2190000000000003"/>
    <n v="0.76900000000000002"/>
    <n v="0.754"/>
    <n v="0.90900000000000003"/>
    <n v="0.75600000000000001"/>
    <d v="2025-06-17T07:06:47"/>
    <x v="9"/>
  </r>
  <r>
    <x v="1332"/>
    <x v="1"/>
    <n v="0"/>
    <x v="2849"/>
    <x v="1812"/>
    <s v=" "/>
    <s v=" "/>
    <n v="1"/>
    <n v="1"/>
    <n v="1"/>
    <s v="N/A"/>
    <n v="1"/>
    <n v="-1"/>
    <s v="NaN"/>
    <s v="NaN"/>
    <s v="NaN"/>
    <s v="NaN"/>
    <n v="0"/>
    <s v="NaN"/>
    <s v="NaN"/>
    <s v="NaN"/>
    <s v="NaN"/>
    <s v="NaN"/>
    <s v="Scale-up"/>
    <s v="NaN"/>
    <s v="NaN"/>
    <s v="NaN"/>
    <s v="NaN"/>
    <s v="NaN"/>
    <d v="2025-06-17T04:20:55"/>
    <x v="7"/>
  </r>
  <r>
    <x v="641"/>
    <x v="0"/>
    <n v="3506"/>
    <x v="2850"/>
    <x v="813"/>
    <n v="102"/>
    <n v="102"/>
    <n v="19"/>
    <n v="83"/>
    <n v="11"/>
    <n v="91"/>
    <n v="67"/>
    <n v="24"/>
    <n v="5.0000000000000001E-3"/>
    <n v="2.5999999999999999E-2"/>
    <n v="3.0000000000000001E-3"/>
    <n v="1.9E-2"/>
    <n v="2.8000000000000001E-2"/>
    <n v="2.7E-2"/>
    <n v="0.67900000000000005"/>
    <n v="0.161"/>
    <n v="0.90300000000000002"/>
    <n v="1263.1579999999999"/>
    <s v="Scale-up"/>
    <n v="52.631999999999998"/>
    <n v="0.80700000000000005"/>
    <n v="0.93100000000000005"/>
    <n v="0.84799999999999998"/>
    <n v="0.85399999999999998"/>
    <d v="2025-06-16T21:23:55"/>
    <x v="0"/>
  </r>
  <r>
    <x v="243"/>
    <x v="1"/>
    <n v="97"/>
    <x v="2851"/>
    <x v="266"/>
    <s v=" "/>
    <s v=" "/>
    <n v="1"/>
    <n v="1"/>
    <n v="2"/>
    <s v="N/A"/>
    <n v="1"/>
    <n v="-1"/>
    <s v="NaN"/>
    <s v="NaN"/>
    <n v="2.3E-2"/>
    <s v="NaN"/>
    <n v="0"/>
    <n v="-1.0999999999999999E-2"/>
    <s v="NaN"/>
    <s v="NaN"/>
    <s v="NaN"/>
    <s v="NaN"/>
    <s v="Catch-up"/>
    <s v="NaN"/>
    <s v="NaN"/>
    <s v="NaN"/>
    <n v="1"/>
    <s v="NaN"/>
    <d v="2025-06-17T04:21:14"/>
    <x v="7"/>
  </r>
  <r>
    <x v="764"/>
    <x v="1"/>
    <n v="97"/>
    <x v="2852"/>
    <x v="890"/>
    <s v=" "/>
    <s v=" "/>
    <n v="1"/>
    <n v="2"/>
    <n v="1"/>
    <s v="N/A"/>
    <n v="5"/>
    <n v="-4"/>
    <s v="NaN"/>
    <n v="1.4E-2"/>
    <s v="NaN"/>
    <n v="3.7999999999999999E-2"/>
    <n v="0"/>
    <n v="0.02"/>
    <s v="NaN"/>
    <s v="NaN"/>
    <s v="NaN"/>
    <s v="NaN"/>
    <s v="Scale-up"/>
    <n v="26.315999999999999"/>
    <s v="NaN"/>
    <n v="1"/>
    <s v="NaN"/>
    <n v="0.82199999999999995"/>
    <d v="2025-06-17T04:21:32"/>
    <x v="7"/>
  </r>
  <r>
    <x v="1333"/>
    <x v="1"/>
    <n v="93"/>
    <x v="2853"/>
    <x v="1813"/>
    <s v=" "/>
    <s v=" "/>
    <n v="1"/>
    <n v="1"/>
    <n v="9"/>
    <s v="N/A"/>
    <n v="2"/>
    <n v="-8"/>
    <s v="NaN"/>
    <s v="NaN"/>
    <s v="NaN"/>
    <n v="1.6E-2"/>
    <n v="0"/>
    <n v="-3.5000000000000003E-2"/>
    <s v="NaN"/>
    <s v="NaN"/>
    <s v="NaN"/>
    <s v="NaN"/>
    <s v="Scale-up"/>
    <n v="62.5"/>
    <s v="NaN"/>
    <s v="NaN"/>
    <s v="NaN"/>
    <n v="1"/>
    <d v="2025-06-17T04:21:51"/>
    <x v="7"/>
  </r>
  <r>
    <x v="1321"/>
    <x v="0"/>
    <n v="3597"/>
    <x v="2854"/>
    <x v="1787"/>
    <n v="7885"/>
    <n v="7885"/>
    <n v="0"/>
    <n v="7885"/>
    <n v="2151"/>
    <n v="5734"/>
    <n v="3510"/>
    <n v="2224"/>
    <n v="0"/>
    <n v="2.4630000000000001"/>
    <n v="0.79400000000000004"/>
    <n v="1.1339999999999999"/>
    <n v="1.669"/>
    <n v="1.732"/>
    <n v="0.67900000000000005"/>
    <n v="0"/>
    <n v="0.67800000000000005"/>
    <n v="1961.1990000000001"/>
    <s v="Scale-up"/>
    <n v="0.88200000000000001"/>
    <n v="0"/>
    <n v="0.97799999999999998"/>
    <n v="0.95399999999999996"/>
    <n v="0.96299999999999997"/>
    <d v="2025-06-17T04:38:31"/>
    <x v="12"/>
  </r>
  <r>
    <x v="581"/>
    <x v="1"/>
    <n v="63"/>
    <x v="2855"/>
    <x v="669"/>
    <s v=" "/>
    <s v=" "/>
    <n v="1"/>
    <n v="2"/>
    <n v="1"/>
    <s v="N/A"/>
    <n v="1"/>
    <n v="0"/>
    <s v="NaN"/>
    <n v="5.8999999999999997E-2"/>
    <s v="NaN"/>
    <s v="NaN"/>
    <n v="0"/>
    <n v="0.01"/>
    <s v="NaN"/>
    <s v="NaN"/>
    <s v="NaN"/>
    <s v="NaN"/>
    <s v="Catch-up"/>
    <s v="NaN"/>
    <s v="NaN"/>
    <n v="1"/>
    <s v="NaN"/>
    <s v="NaN"/>
    <d v="2025-06-17T04:22:12"/>
    <x v="7"/>
  </r>
  <r>
    <x v="1049"/>
    <x v="1"/>
    <n v="0"/>
    <x v="2856"/>
    <x v="1303"/>
    <s v=" "/>
    <s v=" "/>
    <n v="1"/>
    <n v="1"/>
    <n v="6"/>
    <s v="N/A"/>
    <n v="1"/>
    <n v="-5"/>
    <s v="NaN"/>
    <s v="NaN"/>
    <n v="3"/>
    <s v="NaN"/>
    <n v="0"/>
    <n v="-3"/>
    <s v="NaN"/>
    <s v="NaN"/>
    <s v="NaN"/>
    <s v="NaN"/>
    <s v="Scale-up"/>
    <s v="NaN"/>
    <s v="NaN"/>
    <s v="NaN"/>
    <n v="0.42899999999999999"/>
    <s v="NaN"/>
    <d v="2025-06-17T04:22:33"/>
    <x v="7"/>
  </r>
  <r>
    <x v="309"/>
    <x v="1"/>
    <n v="85"/>
    <x v="2857"/>
    <x v="394"/>
    <s v=" "/>
    <s v=" "/>
    <n v="1"/>
    <n v="1"/>
    <n v="2"/>
    <s v="N/A"/>
    <n v="3"/>
    <n v="-4"/>
    <s v="NaN"/>
    <s v="NaN"/>
    <n v="3.1E-2"/>
    <n v="2.8000000000000001E-2"/>
    <n v="0"/>
    <n v="-3.1E-2"/>
    <s v="NaN"/>
    <s v="NaN"/>
    <s v="NaN"/>
    <s v="NaN"/>
    <s v="Catch-up"/>
    <n v="35.713999999999999"/>
    <s v="NaN"/>
    <s v="NaN"/>
    <n v="1"/>
    <n v="0.75"/>
    <d v="2025-06-17T04:23:03"/>
    <x v="7"/>
  </r>
  <r>
    <x v="864"/>
    <x v="1"/>
    <n v="0"/>
    <x v="2858"/>
    <x v="1025"/>
    <s v=" "/>
    <s v=" "/>
    <n v="1"/>
    <n v="1"/>
    <n v="1"/>
    <s v="N/A"/>
    <n v="1"/>
    <n v="0"/>
    <s v="NaN"/>
    <s v="NaN"/>
    <n v="0"/>
    <s v="NaN"/>
    <n v="0"/>
    <s v="NaN"/>
    <s v="NaN"/>
    <s v="NaN"/>
    <s v="NaN"/>
    <s v="NaN"/>
    <s v="Scale-up"/>
    <s v="NaN"/>
    <s v="NaN"/>
    <s v="NaN"/>
    <n v="0"/>
    <s v="NaN"/>
    <d v="2025-06-17T04:23:23"/>
    <x v="7"/>
  </r>
  <r>
    <x v="1291"/>
    <x v="1"/>
    <n v="99"/>
    <x v="2859"/>
    <x v="1741"/>
    <s v=" "/>
    <s v=" "/>
    <n v="20"/>
    <n v="20"/>
    <n v="1"/>
    <s v="N/A"/>
    <n v="175"/>
    <n v="-136"/>
    <n v="0.27200000000000002"/>
    <n v="0.36899999999999999"/>
    <n v="0"/>
    <n v="1.8839999999999999"/>
    <n v="0.64100000000000001"/>
    <n v="0.60599999999999998"/>
    <n v="2.9390000000000001"/>
    <n v="0.42399999999999999"/>
    <n v="1"/>
    <n v="0"/>
    <s v="Plan-up"/>
    <n v="0.53100000000000003"/>
    <n v="0.91200000000000003"/>
    <n v="0.94899999999999995"/>
    <n v="0"/>
    <n v="0.56000000000000005"/>
    <d v="2025-06-17T04:23:47"/>
    <x v="7"/>
  </r>
  <r>
    <x v="252"/>
    <x v="0"/>
    <n v="4871"/>
    <x v="2860"/>
    <x v="1814"/>
    <n v="21343"/>
    <n v="21343"/>
    <n v="2328"/>
    <n v="19015"/>
    <n v="2360"/>
    <n v="18983"/>
    <n v="12591"/>
    <n v="6392"/>
    <n v="0.50600000000000001"/>
    <n v="4.74"/>
    <n v="0.60799999999999998"/>
    <n v="3.1459999999999999"/>
    <n v="4.6379999999999999"/>
    <n v="4.6219999999999999"/>
    <n v="0.67800000000000005"/>
    <n v="9.6000000000000002E-2"/>
    <n v="0.88400000000000001"/>
    <n v="2031.7860000000001"/>
    <s v="Scale-up"/>
    <n v="0.318"/>
    <n v="0.995"/>
    <n v="0.97599999999999998"/>
    <n v="0.97399999999999998"/>
    <n v="0.97299999999999998"/>
    <d v="2025-06-17T03:12:48"/>
    <x v="2"/>
  </r>
  <r>
    <x v="745"/>
    <x v="1"/>
    <n v="77"/>
    <x v="2861"/>
    <x v="865"/>
    <s v=" "/>
    <s v=" "/>
    <n v="1"/>
    <n v="3"/>
    <n v="1"/>
    <s v="N/A"/>
    <n v="1"/>
    <n v="3"/>
    <s v="NaN"/>
    <n v="2.5000000000000001E-2"/>
    <n v="0"/>
    <s v="NaN"/>
    <n v="2.5000000000000001E-2"/>
    <n v="3.1E-2"/>
    <s v="NaN"/>
    <s v="NaN"/>
    <s v="NaN"/>
    <s v="NaN"/>
    <s v="Scale-up"/>
    <s v="NaN"/>
    <s v="NaN"/>
    <n v="0.95099999999999996"/>
    <n v="0"/>
    <s v="NaN"/>
    <d v="2025-06-17T04:24:04"/>
    <x v="7"/>
  </r>
  <r>
    <x v="1334"/>
    <x v="0"/>
    <n v="2108"/>
    <x v="2862"/>
    <x v="1815"/>
    <n v="1484"/>
    <n v="1484"/>
    <n v="216"/>
    <n v="1268"/>
    <n v="620"/>
    <n v="864"/>
    <n v="577"/>
    <n v="287"/>
    <n v="0.10199999999999999"/>
    <n v="0.61499999999999999"/>
    <n v="0.32300000000000001"/>
    <n v="0.26700000000000002"/>
    <n v="0.39400000000000002"/>
    <n v="0.40200000000000002"/>
    <n v="0.67800000000000005"/>
    <n v="0.14199999999999999"/>
    <n v="0.55000000000000004"/>
    <n v="1074.9059999999999"/>
    <s v="Scale-up"/>
    <n v="3.7450000000000001"/>
    <n v="0.99399999999999999"/>
    <n v="0.997"/>
    <n v="0.99"/>
    <n v="0.98799999999999999"/>
    <d v="2025-06-17T03:18:09"/>
    <x v="2"/>
  </r>
  <r>
    <x v="18"/>
    <x v="1"/>
    <n v="99"/>
    <x v="2863"/>
    <x v="1816"/>
    <s v=" "/>
    <s v=" "/>
    <n v="6"/>
    <n v="43"/>
    <n v="1"/>
    <s v="N/A"/>
    <n v="12"/>
    <n v="35"/>
    <n v="5.6000000000000001E-2"/>
    <n v="0.41099999999999998"/>
    <s v="NaN"/>
    <n v="0.11899999999999999"/>
    <s v="0.46699999999999997"/>
    <n v="0.45900000000000002"/>
    <s v="NaN"/>
    <s v="NaN"/>
    <s v="NaN"/>
    <s v="NaN"/>
    <s v="Scale-up"/>
    <n v="8.4030000000000005"/>
    <n v="0.77800000000000002"/>
    <n v="0.97099999999999997"/>
    <s v="NaN"/>
    <n v="0.94299999999999995"/>
    <d v="2025-06-17T01:11:46"/>
    <x v="2"/>
  </r>
  <r>
    <x v="157"/>
    <x v="0"/>
    <n v="1973"/>
    <x v="2864"/>
    <x v="168"/>
    <n v="475"/>
    <n v="475"/>
    <n v="143"/>
    <n v="332"/>
    <n v="41"/>
    <n v="434"/>
    <n v="246"/>
    <n v="188"/>
    <n v="7.4999999999999997E-2"/>
    <n v="0.18"/>
    <n v="2.3E-2"/>
    <n v="0.157"/>
    <n v="0.23200000000000001"/>
    <n v="0.22900000000000001"/>
    <n v="0.67700000000000005"/>
    <n v="0.29399999999999998"/>
    <n v="0.91"/>
    <n v="1197.452"/>
    <s v="Scale-up"/>
    <n v="6.3689999999999998"/>
    <n v="0.97599999999999998"/>
    <n v="0.98799999999999999"/>
    <n v="0.98399999999999999"/>
    <n v="0.96799999999999997"/>
    <d v="2025-06-16T18:42:14"/>
    <x v="1"/>
  </r>
  <r>
    <x v="42"/>
    <x v="1"/>
    <n v="0"/>
    <x v="2865"/>
    <x v="1817"/>
    <s v=" "/>
    <s v=" "/>
    <n v="1"/>
    <n v="1"/>
    <n v="1"/>
    <s v="N/A"/>
    <n v="1"/>
    <n v="-1"/>
    <s v="NaN"/>
    <s v="NaN"/>
    <s v="NaN"/>
    <s v="NaN"/>
    <n v="0"/>
    <s v="NaN"/>
    <s v="NaN"/>
    <s v="NaN"/>
    <s v="NaN"/>
    <s v="NaN"/>
    <s v="Scale-up"/>
    <s v="NaN"/>
    <s v="NaN"/>
    <s v="NaN"/>
    <s v="NaN"/>
    <s v="NaN"/>
    <d v="2025-06-17T01:12:05"/>
    <x v="2"/>
  </r>
  <r>
    <x v="284"/>
    <x v="0"/>
    <n v="256"/>
    <x v="2866"/>
    <x v="316"/>
    <n v="214"/>
    <n v="214"/>
    <n v="66"/>
    <n v="148"/>
    <n v="5"/>
    <n v="209"/>
    <n v="111"/>
    <n v="98"/>
    <n v="0.2"/>
    <n v="0.52800000000000002"/>
    <n v="3.6999999999999998E-2"/>
    <n v="0.46700000000000003"/>
    <n v="0.69099999999999995"/>
    <n v="0.69899999999999995"/>
    <n v="0.67600000000000005"/>
    <n v="0.27500000000000002"/>
    <n v="0.94899999999999995"/>
    <n v="209.85"/>
    <s v="Scale-up"/>
    <n v="2.141"/>
    <n v="0.84799999999999998"/>
    <n v="0.879"/>
    <n v="0.76400000000000001"/>
    <n v="0.86899999999999999"/>
    <d v="2025-06-16T19:12:53"/>
    <x v="1"/>
  </r>
  <r>
    <x v="1335"/>
    <x v="1"/>
    <n v="99"/>
    <x v="2867"/>
    <x v="1818"/>
    <s v=" "/>
    <s v=" "/>
    <n v="10"/>
    <n v="75"/>
    <n v="3"/>
    <s v="N/A"/>
    <n v="34"/>
    <n v="47"/>
    <n v="0.13600000000000001"/>
    <n v="0.71599999999999997"/>
    <n v="3.1E-2"/>
    <n v="0.28899999999999998"/>
    <n v="0.82099999999999995"/>
    <n v="0.77200000000000002"/>
    <n v="0.35199999999999998"/>
    <n v="0.16"/>
    <n v="0.96399999999999997"/>
    <n v="7176.4709999999995"/>
    <s v="Scale-up"/>
    <n v="3.46"/>
    <n v="0.96699999999999997"/>
    <n v="0.97599999999999998"/>
    <n v="0.88800000000000001"/>
    <n v="0.78300000000000003"/>
    <d v="2025-06-17T01:12:32"/>
    <x v="2"/>
  </r>
  <r>
    <x v="688"/>
    <x v="0"/>
    <n v="2658"/>
    <x v="2868"/>
    <x v="800"/>
    <n v="85"/>
    <n v="85"/>
    <n v="33"/>
    <n v="52"/>
    <n v="2"/>
    <n v="83"/>
    <n v="61"/>
    <n v="22"/>
    <n v="1.7999999999999999E-2"/>
    <n v="0.02"/>
    <n v="1E-3"/>
    <n v="2.5000000000000001E-2"/>
    <n v="3.6999999999999998E-2"/>
    <n v="3.4000000000000002E-2"/>
    <n v="0.67600000000000005"/>
    <n v="0.47399999999999998"/>
    <n v="0.97399999999999998"/>
    <n v="880"/>
    <s v="Scale-up"/>
    <n v="40"/>
    <n v="0.80200000000000005"/>
    <n v="0.92800000000000005"/>
    <n v="1"/>
    <n v="0.92"/>
    <d v="2025-06-16T21:20:10"/>
    <x v="0"/>
  </r>
  <r>
    <x v="1213"/>
    <x v="1"/>
    <n v="99"/>
    <x v="2869"/>
    <x v="1626"/>
    <s v=" "/>
    <s v=" "/>
    <n v="18"/>
    <n v="51"/>
    <n v="10"/>
    <s v="N/A"/>
    <n v="52"/>
    <n v="8"/>
    <n v="0.17899999999999999"/>
    <n v="0.56799999999999995"/>
    <n v="9.6000000000000002E-2"/>
    <n v="0.58199999999999996"/>
    <s v="0.6509999999999999"/>
    <n v="0.63300000000000001"/>
    <n v="0.89400000000000002"/>
    <n v="0.24"/>
    <n v="0.871"/>
    <n v="237.113"/>
    <s v="Scale-up"/>
    <n v="1.718"/>
    <n v="0.94599999999999995"/>
    <n v="0.98399999999999999"/>
    <n v="0.92300000000000004"/>
    <n v="0.96799999999999997"/>
    <d v="2025-06-17T01:12:56"/>
    <x v="2"/>
  </r>
  <r>
    <x v="690"/>
    <x v="0"/>
    <n v="2196"/>
    <x v="2870"/>
    <x v="802"/>
    <n v="113"/>
    <n v="113"/>
    <n v="18"/>
    <n v="95"/>
    <n v="40"/>
    <n v="73"/>
    <n v="50"/>
    <n v="23"/>
    <n v="7.0000000000000001E-3"/>
    <n v="0.05"/>
    <n v="0.02"/>
    <n v="2.5000000000000001E-2"/>
    <n v="3.6999999999999998E-2"/>
    <n v="3.9E-2"/>
    <n v="0.67600000000000005"/>
    <n v="0.123"/>
    <n v="0.64900000000000002"/>
    <n v="920"/>
    <s v="Scale-up"/>
    <n v="40"/>
    <n v="0.878"/>
    <n v="0.98699999999999999"/>
    <n v="0.93400000000000005"/>
    <n v="0.96"/>
    <d v="2025-06-16T21:21:24"/>
    <x v="0"/>
  </r>
  <r>
    <x v="1207"/>
    <x v="1"/>
    <n v="97"/>
    <x v="2871"/>
    <x v="1619"/>
    <s v=" "/>
    <s v=" "/>
    <n v="10"/>
    <n v="20"/>
    <n v="8"/>
    <s v="N/A"/>
    <n v="38"/>
    <n v="-17"/>
    <n v="0.108"/>
    <n v="0.25900000000000001"/>
    <n v="0.53900000000000003"/>
    <n v="0.41699999999999998"/>
    <n v="-0.17199999999999999"/>
    <n v="0.26400000000000001"/>
    <n v="-2.4239999999999999"/>
    <n v="0.29399999999999998"/>
    <n v="-0.46899999999999997"/>
    <n v="565.947"/>
    <s v="Scale-up"/>
    <n v="2.3980000000000001"/>
    <n v="0.876"/>
    <n v="0.95699999999999996"/>
    <n v="0.75700000000000001"/>
    <n v="0.91300000000000003"/>
    <d v="2025-06-17T01:13:25"/>
    <x v="2"/>
  </r>
  <r>
    <x v="700"/>
    <x v="0"/>
    <n v="2387"/>
    <x v="2872"/>
    <x v="815"/>
    <n v="47"/>
    <n v="47"/>
    <n v="8"/>
    <n v="39"/>
    <n v="4"/>
    <n v="43"/>
    <n v="15"/>
    <n v="28"/>
    <n v="3.0000000000000001E-3"/>
    <n v="3.3000000000000002E-2"/>
    <n v="2E-3"/>
    <n v="2.3E-2"/>
    <n v="3.4000000000000002E-2"/>
    <n v="2.1999999999999999E-2"/>
    <n v="0.67600000000000005"/>
    <n v="8.3000000000000004E-2"/>
    <n v="0.94399999999999995"/>
    <n v="1217.3910000000001"/>
    <s v="Scale-up"/>
    <n v="43.478000000000002"/>
    <n v="0.57199999999999995"/>
    <n v="0.93899999999999995"/>
    <n v="0.95599999999999996"/>
    <n v="0.92900000000000005"/>
    <d v="2025-06-16T21:24:14"/>
    <x v="0"/>
  </r>
  <r>
    <x v="24"/>
    <x v="1"/>
    <n v="99"/>
    <x v="2873"/>
    <x v="1819"/>
    <s v=" "/>
    <s v=" "/>
    <n v="11"/>
    <n v="53"/>
    <n v="11"/>
    <s v="N/A"/>
    <n v="33"/>
    <n v="19"/>
    <n v="0.19500000000000001"/>
    <n v="0.56200000000000006"/>
    <n v="0.10100000000000001"/>
    <n v="0.33100000000000002"/>
    <s v="0.6560000000000001"/>
    <n v="0.63100000000000001"/>
    <n v="0.505"/>
    <n v="0.25800000000000001"/>
    <n v="0.86699999999999999"/>
    <n v="6915.4080000000004"/>
    <s v="Scale-up"/>
    <n v="3.0209999999999999"/>
    <n v="0.90700000000000003"/>
    <n v="0.97499999999999998"/>
    <n v="0.95399999999999996"/>
    <n v="0.90700000000000003"/>
    <d v="2025-06-17T01:13:54"/>
    <x v="2"/>
  </r>
  <r>
    <x v="283"/>
    <x v="0"/>
    <n v="6260"/>
    <x v="2874"/>
    <x v="1820"/>
    <n v="1620"/>
    <n v="1620"/>
    <n v="177"/>
    <n v="1443"/>
    <n v="193"/>
    <n v="1427"/>
    <n v="1025"/>
    <n v="402"/>
    <n v="3.6999999999999998E-2"/>
    <n v="0.30599999999999999"/>
    <n v="3.6999999999999998E-2"/>
    <n v="0.20699999999999999"/>
    <n v="0.30599999999999999"/>
    <n v="0.28999999999999998"/>
    <n v="0.67600000000000005"/>
    <n v="0.108"/>
    <n v="0.89200000000000002"/>
    <n v="1942.029"/>
    <s v="Scale-up"/>
    <n v="4.8310000000000004"/>
    <n v="0.65600000000000003"/>
    <n v="0.82399999999999995"/>
    <n v="0.88800000000000001"/>
    <n v="0.69099999999999995"/>
    <d v="2025-06-17T03:03:20"/>
    <x v="2"/>
  </r>
  <r>
    <x v="17"/>
    <x v="1"/>
    <n v="43"/>
    <x v="2875"/>
    <x v="715"/>
    <s v=" "/>
    <s v=" "/>
    <n v="1"/>
    <n v="1"/>
    <n v="1"/>
    <s v="N/A"/>
    <n v="1"/>
    <n v="1"/>
    <s v="NaN"/>
    <s v="NaN"/>
    <s v="NaN"/>
    <s v="NaN"/>
    <n v="0"/>
    <n v="2.3E-2"/>
    <s v="NaN"/>
    <s v="NaN"/>
    <s v="NaN"/>
    <s v="NaN"/>
    <s v="Catch-up"/>
    <s v="NaN"/>
    <s v="NaN"/>
    <s v="NaN"/>
    <s v="NaN"/>
    <s v="NaN"/>
    <d v="2025-06-17T01:14:12"/>
    <x v="2"/>
  </r>
  <r>
    <x v="264"/>
    <x v="0"/>
    <n v="877"/>
    <x v="2876"/>
    <x v="292"/>
    <n v="1101"/>
    <n v="1101"/>
    <n v="135"/>
    <n v="966"/>
    <n v="96"/>
    <n v="1005"/>
    <n v="661"/>
    <n v="392"/>
    <n v="0.151"/>
    <n v="1.0389999999999999"/>
    <n v="0.11899999999999999"/>
    <n v="0.72299999999999998"/>
    <n v="1.071"/>
    <n v="1.08"/>
    <n v="0.67500000000000004"/>
    <n v="0.127"/>
    <n v="0.9"/>
    <n v="542.18499999999995"/>
    <s v="Scale-up"/>
    <n v="1.383"/>
    <n v="0.98099999999999998"/>
    <n v="0.98199999999999998"/>
    <n v="0.92300000000000004"/>
    <n v="0.97499999999999998"/>
    <d v="2025-06-16T19:07:45"/>
    <x v="1"/>
  </r>
  <r>
    <x v="1088"/>
    <x v="1"/>
    <n v="0"/>
    <x v="2877"/>
    <x v="1418"/>
    <s v=" "/>
    <s v=" "/>
    <n v="2"/>
    <n v="1"/>
    <n v="1"/>
    <s v="N/A"/>
    <n v="4"/>
    <n v="-3"/>
    <n v="1"/>
    <s v="NaN"/>
    <s v="NaN"/>
    <s v="NaN"/>
    <n v="0"/>
    <n v="1"/>
    <s v="NaN"/>
    <s v="NaN"/>
    <s v="NaN"/>
    <s v="NaN"/>
    <s v="Scale-up"/>
    <s v="NaN"/>
    <n v="1"/>
    <s v="NaN"/>
    <s v="NaN"/>
    <s v="NaN"/>
    <d v="2025-06-17T01:14:31"/>
    <x v="2"/>
  </r>
  <r>
    <x v="266"/>
    <x v="0"/>
    <n v="2252"/>
    <x v="2878"/>
    <x v="294"/>
    <n v="774"/>
    <n v="774"/>
    <n v="116"/>
    <n v="658"/>
    <n v="166"/>
    <n v="608"/>
    <n v="450"/>
    <n v="158"/>
    <n v="0.05"/>
    <n v="0.28899999999999998"/>
    <n v="7.3999999999999996E-2"/>
    <n v="0.17899999999999999"/>
    <n v="0.26500000000000001"/>
    <n v="0.25800000000000001"/>
    <n v="0.67500000000000004"/>
    <n v="0.14699999999999999"/>
    <n v="0.78200000000000003"/>
    <n v="882.68200000000002"/>
    <s v="Scale-up"/>
    <n v="5.5869999999999997"/>
    <n v="0.75"/>
    <n v="0.77900000000000003"/>
    <n v="0.86599999999999999"/>
    <n v="0.78900000000000003"/>
    <d v="2025-06-16T19:08:10"/>
    <x v="1"/>
  </r>
  <r>
    <x v="50"/>
    <x v="1"/>
    <n v="0"/>
    <x v="2879"/>
    <x v="122"/>
    <s v=" "/>
    <s v=" "/>
    <n v="1"/>
    <n v="1"/>
    <n v="1"/>
    <s v="N/A"/>
    <n v="1"/>
    <n v="0"/>
    <s v="NaN"/>
    <s v="NaN"/>
    <s v="NaN"/>
    <s v="NaN"/>
    <n v="0"/>
    <s v="NaN"/>
    <s v="NaN"/>
    <s v="NaN"/>
    <s v="NaN"/>
    <s v="NaN"/>
    <s v="Catch-up"/>
    <s v="NaN"/>
    <s v="NaN"/>
    <s v="NaN"/>
    <s v="NaN"/>
    <s v="NaN"/>
    <d v="2025-06-17T01:14:49"/>
    <x v="2"/>
  </r>
  <r>
    <x v="522"/>
    <x v="0"/>
    <n v="232"/>
    <x v="2880"/>
    <x v="1203"/>
    <n v="41"/>
    <n v="41"/>
    <n v="18"/>
    <n v="23"/>
    <n v="0"/>
    <n v="41"/>
    <n v="28"/>
    <n v="13"/>
    <n v="5.7000000000000002E-2"/>
    <n v="9.7000000000000003E-2"/>
    <n v="0"/>
    <n v="0.104"/>
    <n v="0.154"/>
    <n v="0.14599999999999999"/>
    <n v="0.67500000000000004"/>
    <n v="0.37"/>
    <n v="1"/>
    <n v="125"/>
    <s v="Scale-up"/>
    <n v="9.6150000000000002"/>
    <n v="0.91200000000000003"/>
    <n v="0.93200000000000005"/>
    <n v="0"/>
    <n v="0.91400000000000003"/>
    <d v="2025-06-16T23:17:58"/>
    <x v="8"/>
  </r>
  <r>
    <x v="1"/>
    <x v="1"/>
    <n v="0"/>
    <x v="2881"/>
    <x v="43"/>
    <s v=" "/>
    <s v=" "/>
    <n v="1"/>
    <n v="1"/>
    <n v="1"/>
    <s v="N/A"/>
    <n v="1"/>
    <n v="0"/>
    <s v="NaN"/>
    <s v="NaN"/>
    <s v="NaN"/>
    <s v="NaN"/>
    <n v="0"/>
    <s v="NaN"/>
    <s v="NaN"/>
    <s v="NaN"/>
    <s v="NaN"/>
    <s v="NaN"/>
    <s v="Catch-up"/>
    <s v="NaN"/>
    <s v="NaN"/>
    <s v="NaN"/>
    <s v="NaN"/>
    <s v="NaN"/>
    <d v="2025-06-17T01:15:05"/>
    <x v="2"/>
  </r>
  <r>
    <x v="1151"/>
    <x v="0"/>
    <n v="311"/>
    <x v="2882"/>
    <x v="1546"/>
    <n v="160"/>
    <n v="160"/>
    <n v="160"/>
    <n v="0"/>
    <n v="0"/>
    <n v="160"/>
    <n v="96"/>
    <n v="64"/>
    <n v="0.54600000000000004"/>
    <n v="0"/>
    <n v="0"/>
    <n v="0.36799999999999999"/>
    <n v="0.54600000000000004"/>
    <n v="0.54600000000000004"/>
    <n v="0.67400000000000004"/>
    <n v="1"/>
    <n v="1"/>
    <n v="173.91300000000001"/>
    <s v="Scale-up"/>
    <n v="2.7170000000000001"/>
    <n v="0.99299999999999999"/>
    <n v="0"/>
    <n v="0"/>
    <n v="0.98699999999999999"/>
    <d v="2025-06-17T05:53:02"/>
    <x v="10"/>
  </r>
  <r>
    <x v="52"/>
    <x v="1"/>
    <n v="94"/>
    <x v="2883"/>
    <x v="1821"/>
    <s v=" "/>
    <s v=" "/>
    <n v="1"/>
    <n v="14"/>
    <n v="4"/>
    <s v="N/A"/>
    <n v="12"/>
    <n v="-2"/>
    <s v="NaN"/>
    <n v="0.105"/>
    <n v="2.4E-2"/>
    <n v="9.2999999999999999E-2"/>
    <n v="8.0999999999999905E-2"/>
    <n v="0.105"/>
    <s v="NaN"/>
    <s v="NaN"/>
    <s v="NaN"/>
    <s v="NaN"/>
    <s v="Scale-up"/>
    <n v="10.753"/>
    <s v="NaN"/>
    <n v="0.82899999999999996"/>
    <n v="0.6"/>
    <n v="0.75900000000000001"/>
    <d v="2025-06-17T01:15:25"/>
    <x v="2"/>
  </r>
  <r>
    <x v="832"/>
    <x v="0"/>
    <n v="291"/>
    <x v="2884"/>
    <x v="982"/>
    <n v="32"/>
    <n v="32"/>
    <n v="27"/>
    <n v="5"/>
    <n v="5"/>
    <n v="27"/>
    <n v="22"/>
    <n v="5"/>
    <n v="8.7999999999999995E-2"/>
    <n v="3.1E-2"/>
    <n v="1.2E-2"/>
    <n v="7.1999999999999995E-2"/>
    <n v="0.107"/>
    <n v="8.4000000000000005E-2"/>
    <n v="0.67300000000000004"/>
    <n v="0.73899999999999999"/>
    <n v="0.89900000000000002"/>
    <n v="69.444000000000003"/>
    <s v="Scale-up"/>
    <n v="13.888999999999999"/>
    <n v="0.79400000000000004"/>
    <n v="0.96199999999999997"/>
    <n v="0.80800000000000005"/>
    <n v="0.93899999999999995"/>
    <d v="2025-06-16T22:10:49"/>
    <x v="3"/>
  </r>
  <r>
    <x v="48"/>
    <x v="1"/>
    <n v="0"/>
    <x v="2885"/>
    <x v="1447"/>
    <s v=" "/>
    <s v=" "/>
    <n v="1"/>
    <n v="1"/>
    <n v="1"/>
    <s v="N/A"/>
    <n v="1"/>
    <n v="-1"/>
    <s v="NaN"/>
    <s v="NaN"/>
    <s v="NaN"/>
    <s v="NaN"/>
    <n v="0"/>
    <s v="NaN"/>
    <s v="NaN"/>
    <s v="NaN"/>
    <s v="NaN"/>
    <s v="NaN"/>
    <s v="Scale-up"/>
    <s v="NaN"/>
    <s v="NaN"/>
    <s v="NaN"/>
    <s v="NaN"/>
    <s v="NaN"/>
    <d v="2025-06-17T01:15:44"/>
    <x v="2"/>
  </r>
  <r>
    <x v="982"/>
    <x v="0"/>
    <n v="2443"/>
    <x v="2886"/>
    <x v="1465"/>
    <n v="185"/>
    <n v="185"/>
    <n v="51"/>
    <n v="134"/>
    <n v="22"/>
    <n v="163"/>
    <n v="110"/>
    <n v="53"/>
    <n v="3.6999999999999998E-2"/>
    <n v="8.5000000000000006E-2"/>
    <n v="1.4999999999999999E-2"/>
    <n v="7.1999999999999995E-2"/>
    <n v="0.107"/>
    <n v="0.10199999999999999"/>
    <n v="0.67300000000000004"/>
    <n v="0.30299999999999999"/>
    <n v="0.877"/>
    <n v="736.11099999999999"/>
    <s v="Scale-up"/>
    <n v="13.888999999999999"/>
    <n v="0.88300000000000001"/>
    <n v="0.90800000000000003"/>
    <n v="0.92500000000000004"/>
    <n v="0.872"/>
    <d v="2025-06-17T07:10:52"/>
    <x v="9"/>
  </r>
  <r>
    <x v="57"/>
    <x v="1"/>
    <n v="0"/>
    <x v="2887"/>
    <x v="143"/>
    <s v=" "/>
    <s v=" "/>
    <n v="1"/>
    <n v="2"/>
    <n v="1"/>
    <s v="N/A"/>
    <n v="1"/>
    <n v="1"/>
    <s v="NaN"/>
    <n v="1"/>
    <s v="NaN"/>
    <s v="NaN"/>
    <n v="0"/>
    <n v="1"/>
    <s v="NaN"/>
    <s v="NaN"/>
    <s v="NaN"/>
    <s v="NaN"/>
    <s v="Catch-up"/>
    <s v="NaN"/>
    <s v="NaN"/>
    <n v="1"/>
    <s v="NaN"/>
    <s v="NaN"/>
    <d v="2025-06-17T01:16:00"/>
    <x v="2"/>
  </r>
  <r>
    <x v="501"/>
    <x v="0"/>
    <n v="1044"/>
    <x v="2888"/>
    <x v="572"/>
    <n v="393"/>
    <n v="393"/>
    <n v="122"/>
    <n v="271"/>
    <n v="25"/>
    <n v="368"/>
    <n v="244"/>
    <n v="124"/>
    <n v="0.11600000000000001"/>
    <n v="0.28599999999999998"/>
    <n v="2.5000000000000001E-2"/>
    <n v="0.253"/>
    <n v="0.377"/>
    <n v="0.371"/>
    <n v="0.67100000000000004"/>
    <n v="0.28899999999999998"/>
    <n v="0.93799999999999994"/>
    <n v="490.11900000000003"/>
    <s v="Scale-up"/>
    <n v="3.9529999999999998"/>
    <n v="0.91400000000000003"/>
    <n v="0.95"/>
    <n v="0.96199999999999997"/>
    <n v="0.91"/>
    <d v="2025-06-16T20:32:24"/>
    <x v="0"/>
  </r>
  <r>
    <x v="53"/>
    <x v="1"/>
    <n v="66"/>
    <x v="2889"/>
    <x v="1299"/>
    <s v=" "/>
    <s v=" "/>
    <n v="1"/>
    <n v="4"/>
    <n v="4"/>
    <s v="N/A"/>
    <n v="3"/>
    <n v="-4"/>
    <s v="NaN"/>
    <n v="5.3999999999999999E-2"/>
    <n v="6.8000000000000005E-2"/>
    <n v="3.1E-2"/>
    <n v="-1.4E-2"/>
    <n v="6.0000000000000001E-3"/>
    <s v="NaN"/>
    <s v="NaN"/>
    <s v="NaN"/>
    <s v="NaN"/>
    <s v="Scale-up"/>
    <n v="32.258000000000003"/>
    <s v="NaN"/>
    <n v="0.88900000000000001"/>
    <n v="0.84899999999999998"/>
    <n v="1"/>
    <d v="2025-06-17T01:16:20"/>
    <x v="2"/>
  </r>
  <r>
    <x v="532"/>
    <x v="0"/>
    <n v="2389"/>
    <x v="2890"/>
    <x v="615"/>
    <n v="985"/>
    <n v="985"/>
    <n v="143"/>
    <n v="842"/>
    <n v="72"/>
    <n v="913"/>
    <n v="568"/>
    <n v="345"/>
    <n v="5.3999999999999999E-2"/>
    <n v="0.33300000000000002"/>
    <n v="3.5999999999999997E-2"/>
    <n v="0.23499999999999999"/>
    <n v="0.35099999999999998"/>
    <n v="0.35099999999999998"/>
    <n v="0.67"/>
    <n v="0.14000000000000001"/>
    <n v="0.90700000000000003"/>
    <n v="1468.085"/>
    <s v="Scale-up"/>
    <n v="4.2549999999999999"/>
    <n v="0.69"/>
    <n v="0.76800000000000002"/>
    <n v="0.75800000000000001"/>
    <n v="0.78300000000000003"/>
    <d v="2025-06-16T20:41:32"/>
    <x v="0"/>
  </r>
  <r>
    <x v="20"/>
    <x v="1"/>
    <n v="99"/>
    <x v="2891"/>
    <x v="884"/>
    <s v=" "/>
    <s v=" "/>
    <n v="1"/>
    <n v="14"/>
    <n v="3"/>
    <s v="N/A"/>
    <n v="1"/>
    <n v="10"/>
    <s v="NaN"/>
    <n v="0.104"/>
    <n v="9.1999999999999998E-2"/>
    <s v="NaN"/>
    <s v="0.011999999999999997"/>
    <n v="7.9000000000000001E-2"/>
    <s v="NaN"/>
    <s v="NaN"/>
    <s v="NaN"/>
    <s v="NaN"/>
    <s v="Scale-up"/>
    <s v="NaN"/>
    <s v="NaN"/>
    <n v="0.91200000000000003"/>
    <n v="0.96399999999999997"/>
    <s v="NaN"/>
    <d v="2025-06-17T01:16:41"/>
    <x v="2"/>
  </r>
  <r>
    <x v="1002"/>
    <x v="0"/>
    <n v="7271"/>
    <x v="2892"/>
    <x v="1778"/>
    <n v="47225"/>
    <n v="47225"/>
    <n v="0"/>
    <n v="47225"/>
    <n v="23859"/>
    <n v="23366"/>
    <n v="14816"/>
    <n v="8550"/>
    <n v="0"/>
    <n v="7.5270000000000001"/>
    <n v="3.956"/>
    <n v="2.3940000000000001"/>
    <n v="3.5710000000000002"/>
    <n v="3.9239999999999999"/>
    <n v="0.67"/>
    <n v="0"/>
    <n v="0.47399999999999998"/>
    <n v="3571.4290000000001"/>
    <s v="Scale-up"/>
    <n v="0.41799999999999998"/>
    <n v="0"/>
    <n v="0.98499999999999999"/>
    <n v="0.93400000000000005"/>
    <n v="0.97799999999999998"/>
    <d v="2025-06-17T04:32:44"/>
    <x v="12"/>
  </r>
  <r>
    <x v="3"/>
    <x v="1"/>
    <n v="38"/>
    <x v="2893"/>
    <x v="1451"/>
    <s v=" "/>
    <s v=" "/>
    <n v="2"/>
    <n v="1"/>
    <n v="1"/>
    <s v="N/A"/>
    <n v="1"/>
    <n v="0"/>
    <n v="2.5999999999999999E-2"/>
    <s v="NaN"/>
    <s v="NaN"/>
    <s v="NaN"/>
    <n v="0"/>
    <n v="2.5999999999999999E-2"/>
    <s v="NaN"/>
    <s v="NaN"/>
    <s v="NaN"/>
    <s v="NaN"/>
    <s v="Scale-up"/>
    <s v="NaN"/>
    <n v="1"/>
    <s v="NaN"/>
    <s v="NaN"/>
    <s v="NaN"/>
    <d v="2025-06-17T01:17:00"/>
    <x v="2"/>
  </r>
  <r>
    <x v="914"/>
    <x v="0"/>
    <n v="340"/>
    <x v="2894"/>
    <x v="1092"/>
    <n v="49"/>
    <n v="49"/>
    <n v="38"/>
    <n v="11"/>
    <n v="5"/>
    <n v="44"/>
    <n v="31"/>
    <n v="13"/>
    <n v="0.115"/>
    <n v="2.7E-2"/>
    <n v="1.4999999999999999E-2"/>
    <n v="8.5000000000000006E-2"/>
    <n v="0.127"/>
    <n v="0.12"/>
    <n v="0.66900000000000004"/>
    <n v="0.81"/>
    <n v="0.89400000000000002"/>
    <n v="152.941"/>
    <s v="Scale-up"/>
    <n v="11.765000000000001"/>
    <n v="0.88900000000000001"/>
    <n v="0.85199999999999998"/>
    <n v="0.79800000000000004"/>
    <n v="0.89500000000000002"/>
    <d v="2025-06-16T22:45:41"/>
    <x v="3"/>
  </r>
  <r>
    <x v="10"/>
    <x v="1"/>
    <n v="100"/>
    <x v="2895"/>
    <x v="1822"/>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7T01:17:19"/>
    <x v="2"/>
  </r>
  <r>
    <x v="70"/>
    <x v="0"/>
    <n v="5410"/>
    <x v="2896"/>
    <x v="1823"/>
    <n v="2543"/>
    <n v="2543"/>
    <n v="197"/>
    <n v="2346"/>
    <n v="259"/>
    <n v="2284"/>
    <n v="1585"/>
    <n v="699"/>
    <n v="8.5000000000000006E-2"/>
    <n v="0.75"/>
    <n v="8.7999999999999995E-2"/>
    <n v="0.5"/>
    <n v="0.747"/>
    <n v="0.73499999999999999"/>
    <n v="0.66900000000000004"/>
    <n v="0.10199999999999999"/>
    <n v="0.89500000000000002"/>
    <n v="1398"/>
    <s v="Scale-up"/>
    <n v="2"/>
    <n v="0.91300000000000003"/>
    <n v="0.89900000000000002"/>
    <n v="0.89"/>
    <n v="0.90800000000000003"/>
    <d v="2025-06-17T01:28:09"/>
    <x v="2"/>
  </r>
  <r>
    <x v="43"/>
    <x v="1"/>
    <n v="0"/>
    <x v="2897"/>
    <x v="1083"/>
    <s v=" "/>
    <s v=" "/>
    <n v="1"/>
    <n v="1"/>
    <n v="1"/>
    <s v="N/A"/>
    <n v="1"/>
    <n v="0"/>
    <s v="NaN"/>
    <s v="NaN"/>
    <s v="NaN"/>
    <s v="NaN"/>
    <n v="0"/>
    <s v="NaN"/>
    <s v="NaN"/>
    <s v="NaN"/>
    <s v="NaN"/>
    <s v="NaN"/>
    <s v="Scale-up"/>
    <s v="NaN"/>
    <s v="NaN"/>
    <s v="NaN"/>
    <s v="NaN"/>
    <s v="NaN"/>
    <d v="2025-06-17T01:17:38"/>
    <x v="2"/>
  </r>
  <r>
    <x v="394"/>
    <x v="0"/>
    <n v="4653"/>
    <x v="2898"/>
    <x v="1824"/>
    <n v="3218"/>
    <n v="3218"/>
    <n v="545"/>
    <n v="2673"/>
    <n v="341"/>
    <n v="2877"/>
    <n v="2019"/>
    <n v="858"/>
    <n v="9.5000000000000001E-2"/>
    <n v="0.52100000000000002"/>
    <n v="6.6000000000000003E-2"/>
    <n v="0.36799999999999999"/>
    <n v="0.55000000000000004"/>
    <n v="0.55000000000000004"/>
    <n v="0.66900000000000004"/>
    <n v="0.154"/>
    <n v="0.89300000000000002"/>
    <n v="2331.5219999999999"/>
    <s v="Scale-up"/>
    <n v="2.7170000000000001"/>
    <n v="0.96099999999999997"/>
    <n v="0.98899999999999999"/>
    <n v="0.98099999999999998"/>
    <n v="0.96799999999999997"/>
    <d v="2025-06-17T04:04:58"/>
    <x v="2"/>
  </r>
  <r>
    <x v="55"/>
    <x v="1"/>
    <n v="0"/>
    <x v="2899"/>
    <x v="413"/>
    <s v=" "/>
    <s v=" "/>
    <n v="1"/>
    <n v="1"/>
    <n v="1"/>
    <s v="N/A"/>
    <n v="1"/>
    <n v="0"/>
    <s v="NaN"/>
    <s v="NaN"/>
    <s v="NaN"/>
    <s v="NaN"/>
    <n v="0"/>
    <s v="NaN"/>
    <s v="NaN"/>
    <s v="NaN"/>
    <s v="NaN"/>
    <s v="NaN"/>
    <s v="Catch-up"/>
    <s v="NaN"/>
    <s v="NaN"/>
    <s v="NaN"/>
    <s v="NaN"/>
    <s v="NaN"/>
    <d v="2025-06-17T01:17:56"/>
    <x v="2"/>
  </r>
  <r>
    <x v="345"/>
    <x v="0"/>
    <n v="949"/>
    <x v="2900"/>
    <x v="389"/>
    <n v="871"/>
    <n v="871"/>
    <n v="204"/>
    <n v="667"/>
    <n v="61"/>
    <n v="810"/>
    <n v="584"/>
    <n v="226"/>
    <n v="0.22"/>
    <n v="0.84599999999999997"/>
    <n v="7.8E-2"/>
    <n v="0.66"/>
    <n v="0.98799999999999999"/>
    <n v="0.97699999999999998"/>
    <n v="0.66800000000000004"/>
    <n v="0.20599999999999999"/>
    <n v="0.92700000000000005"/>
    <n v="342.42399999999998"/>
    <s v="Scale-up"/>
    <n v="1.5149999999999999"/>
    <n v="0.96899999999999997"/>
    <n v="0.99"/>
    <n v="0.95699999999999996"/>
    <n v="0.98599999999999999"/>
    <d v="2025-06-16T19:28:46"/>
    <x v="1"/>
  </r>
  <r>
    <x v="5"/>
    <x v="1"/>
    <n v="99"/>
    <x v="2901"/>
    <x v="1316"/>
    <s v=" "/>
    <s v=" "/>
    <n v="9"/>
    <n v="14"/>
    <n v="4"/>
    <s v="N/A"/>
    <n v="24"/>
    <n v="-6"/>
    <n v="0.06"/>
    <n v="0.13400000000000001"/>
    <n v="3.6999999999999998E-2"/>
    <n v="0.19600000000000001"/>
    <n v="0.157"/>
    <n v="0.14199999999999999"/>
    <n v="1.248"/>
    <n v="0.309"/>
    <n v="0.80900000000000005"/>
    <n v="1653.0609999999999"/>
    <s v="Catch-up"/>
    <n v="5.1020000000000003"/>
    <n v="0.89800000000000002"/>
    <n v="0.73799999999999999"/>
    <n v="0.92400000000000004"/>
    <n v="0.61199999999999999"/>
    <d v="2025-06-17T01:18:23"/>
    <x v="2"/>
  </r>
  <r>
    <x v="716"/>
    <x v="0"/>
    <n v="2049"/>
    <x v="2902"/>
    <x v="832"/>
    <n v="6535"/>
    <n v="6535"/>
    <n v="499"/>
    <n v="6036"/>
    <n v="1683"/>
    <n v="4852"/>
    <n v="3196"/>
    <n v="1656"/>
    <n v="0.25700000000000001"/>
    <n v="3.6970000000000001"/>
    <n v="1.19"/>
    <n v="1.8460000000000001"/>
    <n v="2.7639999999999998"/>
    <n v="2.867"/>
    <n v="0.66800000000000004"/>
    <n v="6.5000000000000002E-2"/>
    <n v="0.69899999999999995"/>
    <n v="897.07500000000005"/>
    <s v="Scale-up"/>
    <n v="0.54200000000000004"/>
    <n v="0.997"/>
    <n v="0.99399999999999999"/>
    <n v="0.96299999999999997"/>
    <n v="0.99399999999999999"/>
    <d v="2025-06-16T21:28:37"/>
    <x v="0"/>
  </r>
  <r>
    <x v="62"/>
    <x v="1"/>
    <n v="99"/>
    <x v="2903"/>
    <x v="592"/>
    <s v=" "/>
    <s v=" "/>
    <n v="2"/>
    <n v="2"/>
    <n v="1"/>
    <s v="N/A"/>
    <n v="1"/>
    <n v="1"/>
    <n v="0.01"/>
    <n v="4.2999999999999997E-2"/>
    <s v="NaN"/>
    <s v="NaN"/>
    <n v="5.2999999999999999E-2"/>
    <n v="2.1999999999999999E-2"/>
    <s v="NaN"/>
    <s v="NaN"/>
    <s v="NaN"/>
    <s v="NaN"/>
    <s v="Catch-up"/>
    <s v="NaN"/>
    <n v="1"/>
    <n v="1"/>
    <s v="NaN"/>
    <s v="NaN"/>
    <d v="2025-06-17T01:18:42"/>
    <x v="2"/>
  </r>
  <r>
    <x v="423"/>
    <x v="0"/>
    <n v="1807"/>
    <x v="2904"/>
    <x v="479"/>
    <n v="168"/>
    <n v="168"/>
    <n v="27"/>
    <n v="141"/>
    <n v="9"/>
    <n v="159"/>
    <n v="119"/>
    <n v="40"/>
    <n v="2.1000000000000001E-2"/>
    <n v="9.2999999999999999E-2"/>
    <n v="6.0000000000000001E-3"/>
    <n v="7.1999999999999995E-2"/>
    <n v="0.108"/>
    <n v="0.10199999999999999"/>
    <n v="0.66700000000000004"/>
    <n v="0.184"/>
    <n v="0.94699999999999995"/>
    <n v="555.55600000000004"/>
    <s v="Scale-up"/>
    <n v="13.888999999999999"/>
    <n v="0.83"/>
    <n v="0.98299999999999998"/>
    <n v="0.91"/>
    <n v="0.98199999999999998"/>
    <d v="2025-06-16T19:52:25"/>
    <x v="1"/>
  </r>
  <r>
    <x v="76"/>
    <x v="1"/>
    <n v="32"/>
    <x v="2905"/>
    <x v="1189"/>
    <s v=" "/>
    <s v=" "/>
    <n v="1"/>
    <n v="4"/>
    <n v="1"/>
    <s v="N/A"/>
    <n v="1"/>
    <n v="3"/>
    <s v="NaN"/>
    <n v="7.0999999999999994E-2"/>
    <s v="NaN"/>
    <s v="NaN"/>
    <n v="0"/>
    <n v="7.0999999999999994E-2"/>
    <s v="NaN"/>
    <s v="NaN"/>
    <s v="NaN"/>
    <s v="NaN"/>
    <s v="Scale-up"/>
    <s v="NaN"/>
    <s v="NaN"/>
    <n v="0.69899999999999995"/>
    <s v="NaN"/>
    <s v="NaN"/>
    <d v="2025-06-17T01:18:59"/>
    <x v="2"/>
  </r>
  <r>
    <x v="566"/>
    <x v="0"/>
    <n v="1527"/>
    <x v="2906"/>
    <x v="653"/>
    <n v="32"/>
    <n v="32"/>
    <n v="15"/>
    <n v="17"/>
    <n v="2"/>
    <n v="30"/>
    <n v="22"/>
    <n v="8"/>
    <n v="8.9999999999999993E-3"/>
    <n v="8.9999999999999993E-3"/>
    <n v="0"/>
    <n v="1.2E-2"/>
    <n v="1.7999999999999999E-2"/>
    <n v="1.7000000000000001E-2"/>
    <n v="0.66700000000000004"/>
    <n v="0.5"/>
    <n v="1"/>
    <n v="666.66700000000003"/>
    <s v="Scale-up"/>
    <n v="83.332999999999998"/>
    <n v="0.80100000000000005"/>
    <n v="0.89900000000000002"/>
    <n v="0"/>
    <n v="0.70599999999999996"/>
    <d v="2025-06-16T20:49:59"/>
    <x v="0"/>
  </r>
  <r>
    <x v="68"/>
    <x v="1"/>
    <n v="0"/>
    <x v="2907"/>
    <x v="1808"/>
    <s v=" "/>
    <s v=" "/>
    <n v="1"/>
    <n v="1"/>
    <n v="1"/>
    <s v="N/A"/>
    <n v="1"/>
    <n v="0"/>
    <s v="NaN"/>
    <s v="NaN"/>
    <s v="NaN"/>
    <s v="NaN"/>
    <n v="0"/>
    <s v="NaN"/>
    <s v="NaN"/>
    <s v="NaN"/>
    <s v="NaN"/>
    <s v="NaN"/>
    <s v="Scale-up"/>
    <s v="NaN"/>
    <s v="NaN"/>
    <s v="NaN"/>
    <s v="NaN"/>
    <s v="NaN"/>
    <d v="2025-06-17T01:19:16"/>
    <x v="2"/>
  </r>
  <r>
    <x v="657"/>
    <x v="0"/>
    <n v="2956"/>
    <x v="2908"/>
    <x v="763"/>
    <n v="99"/>
    <n v="99"/>
    <n v="20"/>
    <n v="79"/>
    <n v="37"/>
    <n v="62"/>
    <n v="50"/>
    <n v="12"/>
    <n v="8.0000000000000002E-3"/>
    <n v="2.3E-2"/>
    <n v="0.01"/>
    <n v="1.4E-2"/>
    <n v="2.1000000000000001E-2"/>
    <n v="1.9E-2"/>
    <n v="0.66700000000000004"/>
    <n v="0.25800000000000001"/>
    <n v="0.67700000000000005"/>
    <n v="857.14300000000003"/>
    <s v="Scale-up"/>
    <n v="71.429000000000002"/>
    <n v="0.94199999999999995"/>
    <n v="0.95499999999999996"/>
    <n v="0.97"/>
    <n v="0.94"/>
    <d v="2025-06-16T21:12:02"/>
    <x v="0"/>
  </r>
  <r>
    <x v="60"/>
    <x v="1"/>
    <n v="71"/>
    <x v="2909"/>
    <x v="344"/>
    <s v=" "/>
    <s v=" "/>
    <n v="1"/>
    <n v="2"/>
    <n v="2"/>
    <s v="N/A"/>
    <n v="1"/>
    <n v="-1"/>
    <s v="NaN"/>
    <n v="1.4E-2"/>
    <n v="1.4E-2"/>
    <s v="NaN"/>
    <n v="0"/>
    <n v="0"/>
    <s v="NaN"/>
    <s v="NaN"/>
    <s v="NaN"/>
    <s v="NaN"/>
    <s v="Catch-up"/>
    <s v="NaN"/>
    <s v="NaN"/>
    <n v="1"/>
    <n v="1"/>
    <s v="NaN"/>
    <d v="2025-06-17T01:19:36"/>
    <x v="2"/>
  </r>
  <r>
    <x v="698"/>
    <x v="0"/>
    <n v="2765"/>
    <x v="2910"/>
    <x v="812"/>
    <n v="47"/>
    <n v="47"/>
    <n v="4"/>
    <n v="43"/>
    <n v="7"/>
    <n v="40"/>
    <n v="25"/>
    <n v="15"/>
    <n v="3.0000000000000001E-3"/>
    <n v="1.7999999999999999E-2"/>
    <n v="3.0000000000000001E-3"/>
    <n v="1.2E-2"/>
    <n v="1.7999999999999999E-2"/>
    <n v="1.7000000000000001E-2"/>
    <n v="0.66700000000000004"/>
    <n v="0.14299999999999999"/>
    <n v="0.85699999999999998"/>
    <n v="1250"/>
    <s v="Scale-up"/>
    <n v="83.332999999999998"/>
    <n v="0.89600000000000002"/>
    <n v="0.82299999999999995"/>
    <n v="0.83599999999999997"/>
    <n v="0.88800000000000001"/>
    <d v="2025-06-16T21:23:36"/>
    <x v="0"/>
  </r>
  <r>
    <x v="12"/>
    <x v="1"/>
    <n v="0"/>
    <x v="2911"/>
    <x v="1825"/>
    <s v=" "/>
    <s v=" "/>
    <n v="1"/>
    <n v="1"/>
    <n v="1"/>
    <s v="N/A"/>
    <n v="1"/>
    <n v="0"/>
    <s v="NaN"/>
    <s v="NaN"/>
    <s v="NaN"/>
    <s v="NaN"/>
    <n v="0"/>
    <s v="NaN"/>
    <s v="NaN"/>
    <s v="NaN"/>
    <s v="NaN"/>
    <s v="NaN"/>
    <s v="Scale-up"/>
    <s v="NaN"/>
    <s v="NaN"/>
    <s v="NaN"/>
    <s v="NaN"/>
    <s v="NaN"/>
    <d v="2025-06-17T01:19:54"/>
    <x v="2"/>
  </r>
  <r>
    <x v="707"/>
    <x v="0"/>
    <n v="1351"/>
    <x v="2912"/>
    <x v="823"/>
    <n v="35"/>
    <n v="35"/>
    <n v="5"/>
    <n v="30"/>
    <n v="4"/>
    <n v="31"/>
    <n v="21"/>
    <n v="10"/>
    <n v="4.0000000000000001E-3"/>
    <n v="0.02"/>
    <n v="3.0000000000000001E-3"/>
    <n v="1.4E-2"/>
    <n v="2.1000000000000001E-2"/>
    <n v="2.1000000000000001E-2"/>
    <n v="0.66700000000000004"/>
    <n v="0.16700000000000001"/>
    <n v="0.875"/>
    <n v="714.28599999999994"/>
    <s v="Scale-up"/>
    <n v="71.429000000000002"/>
    <n v="0.85599999999999998"/>
    <n v="0.98499999999999999"/>
    <n v="0.92100000000000004"/>
    <n v="0.93600000000000005"/>
    <d v="2025-06-16T21:26:16"/>
    <x v="0"/>
  </r>
  <r>
    <x v="71"/>
    <x v="1"/>
    <n v="0"/>
    <x v="2913"/>
    <x v="1826"/>
    <s v=" "/>
    <s v=" "/>
    <n v="1"/>
    <n v="1"/>
    <n v="1"/>
    <s v="N/A"/>
    <n v="1"/>
    <n v="0"/>
    <s v="NaN"/>
    <s v="NaN"/>
    <s v="NaN"/>
    <s v="NaN"/>
    <n v="0"/>
    <s v="NaN"/>
    <s v="NaN"/>
    <s v="NaN"/>
    <s v="NaN"/>
    <s v="NaN"/>
    <s v="Scale-up"/>
    <s v="NaN"/>
    <s v="NaN"/>
    <s v="NaN"/>
    <s v="NaN"/>
    <s v="NaN"/>
    <d v="2025-06-17T01:20:11"/>
    <x v="2"/>
  </r>
  <r>
    <x v="744"/>
    <x v="0"/>
    <n v="1086"/>
    <x v="2914"/>
    <x v="863"/>
    <n v="130"/>
    <n v="130"/>
    <n v="55"/>
    <n v="75"/>
    <n v="11"/>
    <n v="119"/>
    <n v="81"/>
    <n v="48"/>
    <n v="5.6000000000000001E-2"/>
    <n v="7.0999999999999994E-2"/>
    <n v="1.2999999999999999E-2"/>
    <n v="7.5999999999999998E-2"/>
    <n v="0.114"/>
    <n v="0.111"/>
    <n v="0.66700000000000004"/>
    <n v="0.441"/>
    <n v="0.89800000000000002"/>
    <n v="631.57899999999995"/>
    <s v="Scale-up"/>
    <n v="13.157999999999999"/>
    <n v="0.22500000000000001"/>
    <n v="0.52400000000000002"/>
    <n v="0.79100000000000004"/>
    <n v="0.41099999999999998"/>
    <d v="2025-06-16T21:35:44"/>
    <x v="0"/>
  </r>
  <r>
    <x v="14"/>
    <x v="1"/>
    <n v="0"/>
    <x v="2915"/>
    <x v="580"/>
    <s v=" "/>
    <s v=" "/>
    <n v="1"/>
    <n v="2"/>
    <n v="1"/>
    <s v="N/A"/>
    <n v="1"/>
    <n v="1"/>
    <s v="NaN"/>
    <n v="1"/>
    <s v="NaN"/>
    <s v="NaN"/>
    <n v="0"/>
    <n v="1"/>
    <s v="NaN"/>
    <s v="NaN"/>
    <s v="NaN"/>
    <s v="NaN"/>
    <s v="Catch-up"/>
    <s v="NaN"/>
    <s v="NaN"/>
    <n v="1"/>
    <s v="NaN"/>
    <s v="NaN"/>
    <d v="2025-06-17T01:20:29"/>
    <x v="2"/>
  </r>
  <r>
    <x v="980"/>
    <x v="0"/>
    <n v="1384"/>
    <x v="2916"/>
    <x v="1191"/>
    <n v="102"/>
    <n v="102"/>
    <n v="30"/>
    <n v="72"/>
    <n v="5"/>
    <n v="97"/>
    <n v="54"/>
    <n v="43"/>
    <n v="2.4E-2"/>
    <n v="4.5999999999999999E-2"/>
    <n v="0.01"/>
    <n v="0.04"/>
    <n v="0.06"/>
    <n v="0.06"/>
    <n v="0.66700000000000004"/>
    <n v="0.34300000000000003"/>
    <n v="0.85699999999999998"/>
    <n v="1075"/>
    <s v="Scale-up"/>
    <n v="25"/>
    <n v="0.23699999999999999"/>
    <n v="0.81"/>
    <n v="0.94399999999999995"/>
    <n v="0.63900000000000001"/>
    <d v="2025-06-16T23:15:02"/>
    <x v="8"/>
  </r>
  <r>
    <x v="28"/>
    <x v="1"/>
    <n v="99"/>
    <x v="2917"/>
    <x v="621"/>
    <s v=" "/>
    <s v=" "/>
    <n v="4"/>
    <n v="17"/>
    <n v="6"/>
    <s v="N/A"/>
    <n v="11"/>
    <n v="3"/>
    <n v="3.7999999999999999E-2"/>
    <n v="0.19500000000000001"/>
    <n v="6.0999999999999999E-2"/>
    <n v="0.11700000000000001"/>
    <s v="0.17200000000000001"/>
    <n v="0.161"/>
    <n v="0.68"/>
    <n v="0.16300000000000001"/>
    <n v="0.73799999999999999"/>
    <n v="1051.2819999999999"/>
    <s v="Scale-up"/>
    <n v="8.5470000000000006"/>
    <n v="0.93600000000000005"/>
    <n v="0.93"/>
    <n v="0.84099999999999997"/>
    <n v="0.91300000000000003"/>
    <d v="2025-06-17T01:20:57"/>
    <x v="2"/>
  </r>
  <r>
    <x v="1002"/>
    <x v="0"/>
    <n v="6832"/>
    <x v="2918"/>
    <x v="1231"/>
    <n v="44165"/>
    <n v="44165"/>
    <n v="0"/>
    <n v="44165"/>
    <n v="22509"/>
    <n v="21656"/>
    <n v="12703"/>
    <n v="8953"/>
    <n v="0"/>
    <n v="7.6749999999999998"/>
    <n v="4.0960000000000001"/>
    <n v="2.387"/>
    <n v="3.5790000000000002"/>
    <n v="4.048"/>
    <n v="0.66700000000000004"/>
    <n v="0"/>
    <n v="0.46600000000000003"/>
    <n v="3750.7330000000002"/>
    <s v="Scale-up"/>
    <n v="0.41899999999999998"/>
    <n v="0"/>
    <n v="0.98299999999999998"/>
    <n v="0.93600000000000005"/>
    <n v="0.98099999999999998"/>
    <d v="2025-06-17T00:57:23"/>
    <x v="5"/>
  </r>
  <r>
    <x v="30"/>
    <x v="1"/>
    <n v="0"/>
    <x v="2919"/>
    <x v="1642"/>
    <s v=" "/>
    <s v=" "/>
    <n v="1"/>
    <n v="1"/>
    <n v="1"/>
    <s v="N/A"/>
    <n v="1"/>
    <n v="0"/>
    <s v="NaN"/>
    <s v="NaN"/>
    <s v="NaN"/>
    <s v="NaN"/>
    <n v="0"/>
    <s v="NaN"/>
    <s v="NaN"/>
    <s v="NaN"/>
    <s v="NaN"/>
    <s v="NaN"/>
    <s v="Scale-up"/>
    <s v="NaN"/>
    <s v="NaN"/>
    <s v="NaN"/>
    <s v="NaN"/>
    <s v="NaN"/>
    <d v="2025-06-17T01:21:15"/>
    <x v="2"/>
  </r>
  <r>
    <x v="357"/>
    <x v="0"/>
    <n v="1590"/>
    <x v="2920"/>
    <x v="1706"/>
    <n v="87"/>
    <n v="87"/>
    <n v="70"/>
    <n v="17"/>
    <n v="13"/>
    <n v="74"/>
    <n v="48"/>
    <n v="26"/>
    <n v="5.6000000000000001E-2"/>
    <n v="1.2E-2"/>
    <n v="1.0999999999999999E-2"/>
    <n v="3.7999999999999999E-2"/>
    <n v="5.7000000000000002E-2"/>
    <n v="5.8000000000000003E-2"/>
    <n v="0.66700000000000004"/>
    <n v="0.82399999999999995"/>
    <n v="0.83799999999999997"/>
    <n v="684.21100000000001"/>
    <s v="Scale-up"/>
    <n v="26.315999999999999"/>
    <n v="0.98699999999999999"/>
    <d v="1899-12-30T23:29:46"/>
    <n v="0.89200000000000002"/>
    <n v="0.97599999999999998"/>
    <d v="2025-06-17T05:08:55"/>
    <x v="22"/>
  </r>
  <r>
    <x v="1336"/>
    <x v="1"/>
    <n v="57"/>
    <x v="2921"/>
    <x v="1827"/>
    <s v=" "/>
    <s v=" "/>
    <n v="1"/>
    <n v="4"/>
    <n v="1"/>
    <s v="N/A"/>
    <n v="2"/>
    <n v="1"/>
    <s v="NaN"/>
    <n v="3.6999999999999998E-2"/>
    <s v="NaN"/>
    <n v="1.9E-2"/>
    <n v="0"/>
    <n v="3.6999999999999998E-2"/>
    <s v="NaN"/>
    <s v="NaN"/>
    <s v="NaN"/>
    <s v="NaN"/>
    <s v="Scale-up"/>
    <n v="52.631999999999998"/>
    <s v="NaN"/>
    <n v="0.83499999999999996"/>
    <s v="NaN"/>
    <n v="1"/>
    <d v="2025-06-17T01:21:35"/>
    <x v="2"/>
  </r>
  <r>
    <x v="1294"/>
    <x v="0"/>
    <n v="5184"/>
    <x v="2922"/>
    <x v="1744"/>
    <n v="43"/>
    <n v="43"/>
    <n v="8"/>
    <n v="35"/>
    <n v="5"/>
    <n v="38"/>
    <n v="15"/>
    <n v="23"/>
    <n v="2E-3"/>
    <n v="7.0000000000000001E-3"/>
    <n v="3.0000000000000001E-3"/>
    <n v="4.0000000000000001E-3"/>
    <n v="6.0000000000000001E-3"/>
    <n v="7.0000000000000001E-3"/>
    <n v="0.66700000000000004"/>
    <n v="0.222"/>
    <n v="0.66700000000000004"/>
    <n v="5750"/>
    <s v="Scale-up"/>
    <n v="250"/>
    <n v="0.47799999999999998"/>
    <d v="1899-12-30T22:37:55"/>
    <n v="0.877"/>
    <n v="0.81299999999999994"/>
    <d v="2025-06-17T04:56:15"/>
    <x v="11"/>
  </r>
  <r>
    <x v="1185"/>
    <x v="1"/>
    <n v="0"/>
    <x v="2923"/>
    <x v="1585"/>
    <s v=" "/>
    <s v=" "/>
    <n v="1"/>
    <n v="1"/>
    <n v="1"/>
    <s v="N/A"/>
    <n v="1"/>
    <n v="0"/>
    <s v="NaN"/>
    <s v="NaN"/>
    <s v="NaN"/>
    <s v="NaN"/>
    <n v="0"/>
    <s v="NaN"/>
    <s v="NaN"/>
    <s v="NaN"/>
    <s v="NaN"/>
    <s v="NaN"/>
    <s v="Scale-up"/>
    <s v="NaN"/>
    <s v="NaN"/>
    <s v="NaN"/>
    <s v="NaN"/>
    <s v="NaN"/>
    <d v="2025-06-17T01:21:53"/>
    <x v="2"/>
  </r>
  <r>
    <x v="685"/>
    <x v="0"/>
    <n v="2826"/>
    <x v="2924"/>
    <x v="1797"/>
    <n v="33"/>
    <n v="33"/>
    <n v="6"/>
    <n v="27"/>
    <n v="2"/>
    <n v="31"/>
    <n v="19"/>
    <n v="12"/>
    <n v="3.0000000000000001E-3"/>
    <n v="8.9999999999999993E-3"/>
    <n v="3.0000000000000001E-3"/>
    <n v="6.0000000000000001E-3"/>
    <n v="8.9999999999999993E-3"/>
    <n v="1.0999999999999999E-2"/>
    <n v="0.66700000000000004"/>
    <n v="0.25"/>
    <n v="0.75"/>
    <n v="2000"/>
    <s v="Scale-up"/>
    <n v="166.667"/>
    <n v="0.90600000000000003"/>
    <n v="0.88800000000000001"/>
    <n v="1"/>
    <n v="0.94599999999999995"/>
    <d v="2025-06-17T04:26:22"/>
    <x v="21"/>
  </r>
  <r>
    <x v="1337"/>
    <x v="1"/>
    <n v="49"/>
    <x v="2925"/>
    <x v="1828"/>
    <s v=" "/>
    <s v=" "/>
    <n v="3"/>
    <n v="9"/>
    <n v="1"/>
    <s v="N/A"/>
    <n v="9"/>
    <n v="2"/>
    <n v="7.6999999999999999E-2"/>
    <n v="0.157"/>
    <n v="0"/>
    <n v="0.16300000000000001"/>
    <s v="0.23399999999999999"/>
    <n v="0.23599999999999999"/>
    <n v="0.69699999999999995"/>
    <n v="0.32900000000000001"/>
    <n v="1"/>
    <n v="98.16"/>
    <s v="Scale-up"/>
    <n v="6.1349999999999998"/>
    <n v="1"/>
    <n v="0.64200000000000002"/>
    <n v="0"/>
    <n v="0.78500000000000003"/>
    <d v="2025-06-17T01:22:15"/>
    <x v="2"/>
  </r>
  <r>
    <x v="69"/>
    <x v="0"/>
    <n v="6492"/>
    <x v="2926"/>
    <x v="1829"/>
    <n v="804"/>
    <n v="804"/>
    <n v="84"/>
    <n v="720"/>
    <n v="76"/>
    <n v="728"/>
    <n v="476"/>
    <n v="252"/>
    <n v="1.4999999999999999E-2"/>
    <n v="0.11899999999999999"/>
    <n v="1.4E-2"/>
    <n v="0.08"/>
    <n v="0.12"/>
    <n v="0.11899999999999999"/>
    <n v="0.66700000000000004"/>
    <n v="0.112"/>
    <n v="0.89600000000000002"/>
    <n v="3150"/>
    <s v="Scale-up"/>
    <n v="12.5"/>
    <n v="0.97799999999999998"/>
    <n v="0.99"/>
    <n v="0.93300000000000005"/>
    <n v="0.99"/>
    <d v="2025-06-17T01:23:50"/>
    <x v="2"/>
  </r>
  <r>
    <x v="36"/>
    <x v="1"/>
    <n v="97"/>
    <x v="2927"/>
    <x v="1830"/>
    <s v=" "/>
    <s v=" "/>
    <n v="1"/>
    <n v="4"/>
    <n v="1"/>
    <s v="N/A"/>
    <n v="2"/>
    <n v="2"/>
    <s v="NaN"/>
    <n v="2.1999999999999999E-2"/>
    <s v="NaN"/>
    <n v="0.01"/>
    <n v="0"/>
    <n v="0.02"/>
    <s v="NaN"/>
    <s v="NaN"/>
    <s v="NaN"/>
    <s v="NaN"/>
    <s v="Scale-up"/>
    <n v="100"/>
    <s v="NaN"/>
    <n v="0.85099999999999998"/>
    <s v="NaN"/>
    <n v="1"/>
    <d v="2025-06-17T01:22:34"/>
    <x v="2"/>
  </r>
  <r>
    <x v="132"/>
    <x v="0"/>
    <n v="5823"/>
    <x v="2928"/>
    <x v="1831"/>
    <n v="14750"/>
    <n v="14750"/>
    <n v="2663"/>
    <n v="12087"/>
    <n v="3005"/>
    <n v="11745"/>
    <n v="8054"/>
    <n v="3691"/>
    <n v="0.52"/>
    <n v="2.6240000000000001"/>
    <n v="0.66200000000000003"/>
    <n v="1.6559999999999999"/>
    <n v="2.4820000000000002"/>
    <n v="2.5270000000000001"/>
    <n v="0.66700000000000004"/>
    <n v="0.16500000000000001"/>
    <n v="0.78900000000000003"/>
    <n v="2228.8649999999998"/>
    <s v="Scale-up"/>
    <n v="0.60399999999999998"/>
    <n v="0.97399999999999998"/>
    <n v="0.98099999999999998"/>
    <n v="0.97199999999999998"/>
    <n v="0.98299999999999998"/>
    <d v="2025-06-17T01:43:46"/>
    <x v="2"/>
  </r>
  <r>
    <x v="507"/>
    <x v="1"/>
    <n v="45"/>
    <x v="2929"/>
    <x v="923"/>
    <s v=" "/>
    <s v=" "/>
    <n v="11"/>
    <n v="1"/>
    <n v="2"/>
    <s v="N/A"/>
    <n v="10"/>
    <n v="-2"/>
    <n v="0.16700000000000001"/>
    <s v="NaN"/>
    <n v="1"/>
    <n v="1.25"/>
    <n v="-0.83299999999999996"/>
    <n v="0.186"/>
    <s v="NaN"/>
    <s v="NaN"/>
    <s v="NaN"/>
    <s v="NaN"/>
    <s v="Scale-up"/>
    <n v="0.8"/>
    <n v="0.38"/>
    <s v="NaN"/>
    <n v="1"/>
    <n v="0.75800000000000001"/>
    <d v="2025-06-17T01:22:53"/>
    <x v="2"/>
  </r>
  <r>
    <x v="270"/>
    <x v="0"/>
    <n v="6318"/>
    <x v="2930"/>
    <x v="1832"/>
    <n v="4486"/>
    <n v="4486"/>
    <n v="802"/>
    <n v="3684"/>
    <n v="605"/>
    <n v="3881"/>
    <n v="3306"/>
    <n v="575"/>
    <n v="0.115"/>
    <n v="0.81399999999999995"/>
    <n v="9.9000000000000005E-2"/>
    <n v="0.55400000000000005"/>
    <n v="0.83"/>
    <n v="0.67400000000000004"/>
    <n v="0.66700000000000004"/>
    <n v="0.124"/>
    <n v="0.89300000000000002"/>
    <n v="1037.9059999999999"/>
    <s v="Scale-up"/>
    <n v="1.8049999999999999"/>
    <n v="0.92900000000000005"/>
    <n v="0.89900000000000002"/>
    <n v="0.90500000000000003"/>
    <n v="0.89600000000000002"/>
    <d v="2025-06-17T03:01:21"/>
    <x v="2"/>
  </r>
  <r>
    <x v="16"/>
    <x v="1"/>
    <n v="0"/>
    <x v="2931"/>
    <x v="527"/>
    <s v=" "/>
    <s v=" "/>
    <n v="1"/>
    <n v="1"/>
    <n v="1"/>
    <s v="N/A"/>
    <n v="1"/>
    <n v="0"/>
    <s v="NaN"/>
    <s v="NaN"/>
    <s v="NaN"/>
    <s v="NaN"/>
    <n v="0"/>
    <s v="NaN"/>
    <s v="NaN"/>
    <s v="NaN"/>
    <s v="NaN"/>
    <s v="NaN"/>
    <s v="Catch-up"/>
    <s v="NaN"/>
    <s v="NaN"/>
    <s v="NaN"/>
    <s v="NaN"/>
    <s v="NaN"/>
    <d v="2025-06-17T01:23:11"/>
    <x v="2"/>
  </r>
  <r>
    <x v="70"/>
    <x v="0"/>
    <n v="2794"/>
    <x v="2932"/>
    <x v="74"/>
    <n v="2413"/>
    <n v="2413"/>
    <n v="195"/>
    <n v="2218"/>
    <n v="252"/>
    <n v="2161"/>
    <n v="1500"/>
    <n v="661"/>
    <n v="9.2999999999999999E-2"/>
    <n v="0.89400000000000002"/>
    <n v="0.106"/>
    <n v="0.58699999999999997"/>
    <n v="0.88100000000000001"/>
    <n v="0.877"/>
    <n v="0.66600000000000004"/>
    <n v="9.4E-2"/>
    <n v="0.89300000000000002"/>
    <n v="1126.0650000000001"/>
    <s v="Scale-up"/>
    <n v="1.704"/>
    <n v="0.96299999999999997"/>
    <n v="0.95499999999999996"/>
    <n v="0.97099999999999997"/>
    <n v="0.95799999999999996"/>
    <d v="2025-06-16T18:23:19"/>
    <x v="1"/>
  </r>
  <r>
    <x v="45"/>
    <x v="1"/>
    <n v="0"/>
    <x v="2933"/>
    <x v="1833"/>
    <s v=" "/>
    <s v=" "/>
    <n v="1"/>
    <n v="1"/>
    <n v="1"/>
    <s v="N/A"/>
    <n v="1"/>
    <n v="-1"/>
    <s v="NaN"/>
    <s v="NaN"/>
    <s v="NaN"/>
    <s v="NaN"/>
    <n v="0"/>
    <s v="NaN"/>
    <s v="NaN"/>
    <s v="NaN"/>
    <s v="NaN"/>
    <s v="NaN"/>
    <s v="Scale-up"/>
    <s v="NaN"/>
    <s v="NaN"/>
    <s v="NaN"/>
    <s v="NaN"/>
    <s v="NaN"/>
    <d v="2025-06-17T01:23:30"/>
    <x v="2"/>
  </r>
  <r>
    <x v="1338"/>
    <x v="0"/>
    <n v="2915"/>
    <x v="2934"/>
    <x v="1834"/>
    <n v="5893"/>
    <n v="5893"/>
    <n v="1349"/>
    <n v="4544"/>
    <n v="805"/>
    <n v="5088"/>
    <n v="3647"/>
    <n v="1441"/>
    <n v="0.39200000000000002"/>
    <n v="1.68"/>
    <n v="0.308"/>
    <n v="1.1739999999999999"/>
    <n v="1.764"/>
    <n v="1.7110000000000001"/>
    <n v="0.66600000000000004"/>
    <n v="0.189"/>
    <n v="0.85099999999999998"/>
    <n v="1227.4280000000001"/>
    <s v="Scale-up"/>
    <n v="0.85199999999999998"/>
    <n v="0.77200000000000002"/>
    <n v="0.98599999999999999"/>
    <n v="0.94799999999999995"/>
    <n v="0.96699999999999997"/>
    <d v="2025-06-17T02:05:53"/>
    <x v="2"/>
  </r>
  <r>
    <x v="69"/>
    <x v="1"/>
    <n v="32"/>
    <x v="2935"/>
    <x v="1829"/>
    <s v=" "/>
    <s v=" "/>
    <n v="1"/>
    <n v="4"/>
    <n v="1"/>
    <s v="N/A"/>
    <n v="11"/>
    <n v="-9"/>
    <s v="NaN"/>
    <n v="7.8E-2"/>
    <s v="NaN"/>
    <n v="0.26800000000000002"/>
    <n v="0"/>
    <n v="5.8000000000000003E-2"/>
    <s v="NaN"/>
    <s v="NaN"/>
    <s v="NaN"/>
    <s v="NaN"/>
    <s v="Scale-up"/>
    <n v="3.7309999999999999"/>
    <s v="NaN"/>
    <n v="0.63"/>
    <s v="NaN"/>
    <n v="0.80400000000000005"/>
    <d v="2025-06-17T01:23:50"/>
    <x v="2"/>
  </r>
  <r>
    <x v="94"/>
    <x v="1"/>
    <n v="61"/>
    <x v="2936"/>
    <x v="1335"/>
    <s v=" "/>
    <s v=" "/>
    <n v="1"/>
    <n v="5"/>
    <n v="1"/>
    <s v="N/A"/>
    <n v="3"/>
    <n v="0"/>
    <s v="NaN"/>
    <n v="6.8000000000000005E-2"/>
    <s v="NaN"/>
    <n v="2.5999999999999999E-2"/>
    <n v="0"/>
    <n v="6.0999999999999999E-2"/>
    <s v="NaN"/>
    <s v="NaN"/>
    <s v="NaN"/>
    <s v="NaN"/>
    <s v="Scale-up"/>
    <n v="38.462000000000003"/>
    <s v="NaN"/>
    <n v="0.77800000000000002"/>
    <s v="NaN"/>
    <n v="0.75"/>
    <d v="2025-06-17T01:24:08"/>
    <x v="2"/>
  </r>
  <r>
    <x v="47"/>
    <x v="1"/>
    <n v="3"/>
    <x v="2937"/>
    <x v="480"/>
    <s v=" "/>
    <s v=" "/>
    <n v="1"/>
    <n v="3"/>
    <n v="1"/>
    <s v="N/A"/>
    <n v="1"/>
    <n v="1"/>
    <s v="NaN"/>
    <n v="0.375"/>
    <s v="NaN"/>
    <s v="NaN"/>
    <n v="0"/>
    <n v="0.16700000000000001"/>
    <s v="NaN"/>
    <s v="NaN"/>
    <s v="NaN"/>
    <s v="NaN"/>
    <s v="Catch-up"/>
    <s v="NaN"/>
    <s v="NaN"/>
    <n v="0.75"/>
    <s v="NaN"/>
    <s v="NaN"/>
    <d v="2025-06-17T01:24:28"/>
    <x v="2"/>
  </r>
  <r>
    <x v="22"/>
    <x v="1"/>
    <n v="0"/>
    <x v="2938"/>
    <x v="1001"/>
    <s v=" "/>
    <s v=" "/>
    <n v="1"/>
    <n v="1"/>
    <n v="1"/>
    <s v="N/A"/>
    <n v="1"/>
    <n v="0"/>
    <s v="NaN"/>
    <s v="NaN"/>
    <s v="NaN"/>
    <s v="NaN"/>
    <n v="0"/>
    <s v="NaN"/>
    <s v="NaN"/>
    <s v="NaN"/>
    <s v="NaN"/>
    <s v="NaN"/>
    <s v="Scale-up"/>
    <s v="NaN"/>
    <s v="NaN"/>
    <s v="NaN"/>
    <s v="NaN"/>
    <s v="NaN"/>
    <d v="2025-06-17T01:24:46"/>
    <x v="2"/>
  </r>
  <r>
    <x v="96"/>
    <x v="1"/>
    <n v="73"/>
    <x v="2939"/>
    <x v="395"/>
    <s v=" "/>
    <s v=" "/>
    <n v="1"/>
    <n v="3"/>
    <n v="1"/>
    <s v="N/A"/>
    <n v="1"/>
    <n v="2"/>
    <s v="NaN"/>
    <n v="2.7E-2"/>
    <s v="NaN"/>
    <s v="NaN"/>
    <n v="0"/>
    <n v="2.7E-2"/>
    <s v="NaN"/>
    <s v="NaN"/>
    <s v="NaN"/>
    <s v="NaN"/>
    <s v="Catch-up"/>
    <s v="NaN"/>
    <s v="NaN"/>
    <n v="0.998"/>
    <s v="NaN"/>
    <s v="NaN"/>
    <d v="2025-06-17T01:25:06"/>
    <x v="2"/>
  </r>
  <r>
    <x v="36"/>
    <x v="0"/>
    <n v="2280"/>
    <x v="2940"/>
    <x v="1830"/>
    <n v="443"/>
    <n v="443"/>
    <n v="28"/>
    <n v="415"/>
    <n v="100"/>
    <n v="343"/>
    <n v="235"/>
    <n v="111"/>
    <n v="1.0999999999999999E-2"/>
    <n v="0.192"/>
    <n v="4.8000000000000001E-2"/>
    <n v="0.10299999999999999"/>
    <n v="0.155"/>
    <n v="0.16500000000000001"/>
    <n v="0.66500000000000004"/>
    <n v="5.3999999999999999E-2"/>
    <n v="0.76400000000000001"/>
    <n v="1077.67"/>
    <s v="Scale-up"/>
    <n v="9.7089999999999996"/>
    <n v="0.82899999999999996"/>
    <n v="0.51200000000000001"/>
    <n v="0.85199999999999998"/>
    <n v="0.60199999999999998"/>
    <d v="2025-06-17T01:22:34"/>
    <x v="2"/>
  </r>
  <r>
    <x v="993"/>
    <x v="1"/>
    <n v="0"/>
    <x v="2941"/>
    <x v="1835"/>
    <s v=" "/>
    <s v=" "/>
    <n v="1"/>
    <n v="1"/>
    <n v="1"/>
    <s v="N/A"/>
    <n v="1"/>
    <n v="0"/>
    <s v="NaN"/>
    <s v="NaN"/>
    <s v="NaN"/>
    <s v="NaN"/>
    <n v="0"/>
    <s v="NaN"/>
    <s v="NaN"/>
    <s v="NaN"/>
    <s v="NaN"/>
    <s v="NaN"/>
    <s v="Scale-up"/>
    <s v="NaN"/>
    <s v="NaN"/>
    <s v="NaN"/>
    <s v="NaN"/>
    <s v="NaN"/>
    <d v="2025-06-17T01:25:25"/>
    <x v="2"/>
  </r>
  <r>
    <x v="142"/>
    <x v="0"/>
    <n v="5129"/>
    <x v="2942"/>
    <x v="1503"/>
    <n v="1291"/>
    <n v="1291"/>
    <n v="316"/>
    <n v="975"/>
    <n v="342"/>
    <n v="949"/>
    <n v="808"/>
    <n v="141"/>
    <n v="0.13400000000000001"/>
    <n v="0.46400000000000002"/>
    <n v="0.113"/>
    <n v="0.32200000000000001"/>
    <n v="0.48499999999999999"/>
    <n v="0.35199999999999998"/>
    <n v="0.66400000000000003"/>
    <n v="0.224"/>
    <n v="0.81100000000000005"/>
    <n v="437.88799999999998"/>
    <s v="Scale-up"/>
    <n v="3.1059999999999999"/>
    <n v="0.73599999999999999"/>
    <n v="0.63100000000000001"/>
    <n v="0.47299999999999998"/>
    <n v="0.59899999999999998"/>
    <d v="2025-06-17T07:03:09"/>
    <x v="20"/>
  </r>
  <r>
    <x v="1090"/>
    <x v="1"/>
    <n v="98"/>
    <x v="2943"/>
    <x v="1426"/>
    <s v=" "/>
    <s v=" "/>
    <n v="5"/>
    <n v="27"/>
    <n v="1"/>
    <s v="N/A"/>
    <n v="22"/>
    <n v="9"/>
    <n v="0.05"/>
    <n v="0.26400000000000001"/>
    <s v="NaN"/>
    <n v="0.23200000000000001"/>
    <n v="0.314"/>
    <n v="0.316"/>
    <s v="NaN"/>
    <s v="NaN"/>
    <s v="NaN"/>
    <s v="NaN"/>
    <s v="Scale-up"/>
    <n v="4.3099999999999996"/>
    <n v="0.95199999999999996"/>
    <n v="0.96899999999999997"/>
    <s v="NaN"/>
    <n v="0.96299999999999997"/>
    <d v="2025-06-17T01:25:44"/>
    <x v="2"/>
  </r>
  <r>
    <x v="184"/>
    <x v="0"/>
    <n v="3053"/>
    <x v="2944"/>
    <x v="1836"/>
    <n v="2485"/>
    <n v="2485"/>
    <n v="358"/>
    <n v="2127"/>
    <n v="157"/>
    <n v="2328"/>
    <n v="1518"/>
    <n v="810"/>
    <n v="0.14099999999999999"/>
    <n v="0.77400000000000002"/>
    <n v="5.8999999999999997E-2"/>
    <n v="0.56799999999999995"/>
    <n v="0.85599999999999998"/>
    <n v="0.85399999999999998"/>
    <n v="0.66400000000000003"/>
    <n v="0.154"/>
    <n v="0.93600000000000005"/>
    <n v="1426.056"/>
    <s v="Scale-up"/>
    <n v="1.7609999999999999"/>
    <n v="0.98099999999999998"/>
    <n v="0.98799999999999999"/>
    <n v="0.98399999999999999"/>
    <n v="0.98799999999999999"/>
    <d v="2025-06-17T01:53:04"/>
    <x v="2"/>
  </r>
  <r>
    <x v="37"/>
    <x v="1"/>
    <n v="88"/>
    <x v="2945"/>
    <x v="1246"/>
    <s v=" "/>
    <s v=" "/>
    <n v="2"/>
    <n v="21"/>
    <n v="1"/>
    <s v="N/A"/>
    <n v="13"/>
    <n v="9"/>
    <n v="6.7000000000000004E-2"/>
    <n v="0.19800000000000001"/>
    <s v="NaN"/>
    <n v="0.14699999999999999"/>
    <n v="0.26500000000000001"/>
    <n v="0.223"/>
    <s v="NaN"/>
    <s v="NaN"/>
    <s v="NaN"/>
    <s v="NaN"/>
    <s v="Scale-up"/>
    <n v="6.8029999999999999"/>
    <n v="1"/>
    <n v="0.96099999999999997"/>
    <s v="NaN"/>
    <n v="0.97"/>
    <d v="2025-06-17T01:26:08"/>
    <x v="2"/>
  </r>
  <r>
    <x v="161"/>
    <x v="0"/>
    <n v="2700"/>
    <x v="2946"/>
    <x v="1837"/>
    <n v="1849"/>
    <n v="1849"/>
    <n v="315"/>
    <n v="1534"/>
    <n v="237"/>
    <n v="1612"/>
    <n v="1049"/>
    <n v="563"/>
    <n v="0.17599999999999999"/>
    <n v="0.74399999999999999"/>
    <n v="0.127"/>
    <n v="0.52600000000000002"/>
    <n v="0.79300000000000004"/>
    <n v="0.79400000000000004"/>
    <n v="0.66300000000000003"/>
    <n v="0.191"/>
    <n v="0.86199999999999999"/>
    <n v="1070.3420000000001"/>
    <s v="Scale-up"/>
    <n v="1.901"/>
    <n v="0.95799999999999996"/>
    <n v="0.98299999999999998"/>
    <n v="0.99"/>
    <n v="0.98099999999999998"/>
    <d v="2025-06-17T01:49:14"/>
    <x v="2"/>
  </r>
  <r>
    <x v="1339"/>
    <x v="1"/>
    <n v="15"/>
    <x v="2947"/>
    <x v="1838"/>
    <s v=" "/>
    <s v=" "/>
    <n v="1"/>
    <n v="1"/>
    <n v="1"/>
    <s v="N/A"/>
    <n v="9"/>
    <n v="-6"/>
    <s v="NaN"/>
    <s v="NaN"/>
    <s v="NaN"/>
    <n v="0.49099999999999999"/>
    <n v="0"/>
    <n v="0.111"/>
    <s v="NaN"/>
    <s v="NaN"/>
    <s v="NaN"/>
    <s v="NaN"/>
    <s v="Scale-up"/>
    <n v="2.0369999999999999"/>
    <s v="NaN"/>
    <s v="NaN"/>
    <s v="NaN"/>
    <n v="0.76900000000000002"/>
    <d v="2025-06-17T01:26:26"/>
    <x v="2"/>
  </r>
  <r>
    <x v="648"/>
    <x v="0"/>
    <n v="2369"/>
    <x v="2948"/>
    <x v="750"/>
    <n v="654"/>
    <n v="654"/>
    <n v="79"/>
    <n v="575"/>
    <n v="231"/>
    <n v="423"/>
    <n v="423"/>
    <n v="0"/>
    <n v="7.1999999999999995E-2"/>
    <n v="0.29299999999999998"/>
    <n v="9.6000000000000002E-2"/>
    <n v="0.17799999999999999"/>
    <n v="0.26900000000000002"/>
    <n v="0.19400000000000001"/>
    <n v="0.66200000000000003"/>
    <n v="0.19700000000000001"/>
    <n v="0.73699999999999999"/>
    <n v="0"/>
    <s v="Start-up"/>
    <n v="5.6180000000000003"/>
    <n v="0.83099999999999996"/>
    <n v="0.77200000000000002"/>
    <n v="0.79400000000000004"/>
    <n v="0.70699999999999996"/>
    <d v="2025-06-16T21:08:54"/>
    <x v="0"/>
  </r>
  <r>
    <x v="1340"/>
    <x v="1"/>
    <n v="93"/>
    <x v="2949"/>
    <x v="1839"/>
    <s v=" "/>
    <s v=" "/>
    <n v="1"/>
    <n v="2"/>
    <n v="1"/>
    <s v="N/A"/>
    <n v="8"/>
    <n v="-5"/>
    <s v="NaN"/>
    <n v="1.6E-2"/>
    <s v="NaN"/>
    <n v="7.0000000000000007E-2"/>
    <n v="0"/>
    <n v="1.6E-2"/>
    <s v="NaN"/>
    <s v="NaN"/>
    <s v="NaN"/>
    <s v="NaN"/>
    <s v="Scale-up"/>
    <n v="14.286"/>
    <s v="NaN"/>
    <n v="1"/>
    <s v="NaN"/>
    <n v="0.71399999999999997"/>
    <d v="2025-06-17T01:26:44"/>
    <x v="2"/>
  </r>
  <r>
    <x v="99"/>
    <x v="0"/>
    <n v="1772"/>
    <x v="2950"/>
    <x v="559"/>
    <n v="107"/>
    <n v="107"/>
    <n v="29"/>
    <n v="78"/>
    <n v="6"/>
    <n v="101"/>
    <n v="46"/>
    <n v="55"/>
    <n v="1.4E-2"/>
    <n v="4.9000000000000002E-2"/>
    <n v="7.0000000000000001E-3"/>
    <n v="3.6999999999999998E-2"/>
    <n v="5.6000000000000001E-2"/>
    <n v="5.8999999999999997E-2"/>
    <n v="0.66100000000000003"/>
    <n v="0.222"/>
    <n v="0.88900000000000001"/>
    <n v="1486.4860000000001"/>
    <s v="Scale-up"/>
    <n v="27.027000000000001"/>
    <n v="0.34599999999999997"/>
    <n v="0.38600000000000001"/>
    <n v="0.622"/>
    <n v="0.32"/>
    <d v="2025-06-16T20:29:46"/>
    <x v="0"/>
  </r>
  <r>
    <x v="74"/>
    <x v="1"/>
    <n v="0"/>
    <x v="2951"/>
    <x v="1377"/>
    <s v=" "/>
    <s v=" "/>
    <n v="1"/>
    <n v="1"/>
    <n v="1"/>
    <s v="N/A"/>
    <n v="1"/>
    <n v="0"/>
    <s v="NaN"/>
    <s v="NaN"/>
    <s v="NaN"/>
    <s v="NaN"/>
    <n v="0"/>
    <s v="NaN"/>
    <s v="NaN"/>
    <s v="NaN"/>
    <s v="NaN"/>
    <s v="NaN"/>
    <s v="Scale-up"/>
    <s v="NaN"/>
    <s v="NaN"/>
    <s v="NaN"/>
    <s v="NaN"/>
    <s v="NaN"/>
    <d v="2025-06-17T01:27:05"/>
    <x v="2"/>
  </r>
  <r>
    <x v="622"/>
    <x v="0"/>
    <n v="1913"/>
    <x v="2952"/>
    <x v="716"/>
    <n v="93"/>
    <n v="93"/>
    <n v="13"/>
    <n v="80"/>
    <n v="39"/>
    <n v="54"/>
    <n v="37"/>
    <n v="17"/>
    <n v="1.9E-2"/>
    <n v="6.5000000000000002E-2"/>
    <n v="2.8000000000000001E-2"/>
    <n v="3.6999999999999998E-2"/>
    <n v="5.6000000000000001E-2"/>
    <n v="4.4999999999999998E-2"/>
    <n v="0.66100000000000003"/>
    <n v="0.22600000000000001"/>
    <n v="0.66700000000000004"/>
    <n v="459.459"/>
    <s v="Scale-up"/>
    <n v="27.027000000000001"/>
    <n v="0.72599999999999998"/>
    <n v="0.77"/>
    <n v="0.76400000000000001"/>
    <n v="0.93"/>
    <d v="2025-06-16T21:02:49"/>
    <x v="0"/>
  </r>
  <r>
    <x v="98"/>
    <x v="1"/>
    <n v="0"/>
    <x v="2953"/>
    <x v="1840"/>
    <s v=" "/>
    <s v=" "/>
    <n v="1"/>
    <n v="1"/>
    <n v="1"/>
    <s v="N/A"/>
    <n v="1"/>
    <n v="0"/>
    <s v="NaN"/>
    <s v="NaN"/>
    <s v="NaN"/>
    <s v="NaN"/>
    <n v="0"/>
    <s v="NaN"/>
    <s v="NaN"/>
    <s v="NaN"/>
    <s v="NaN"/>
    <s v="NaN"/>
    <s v="Scale-up"/>
    <s v="NaN"/>
    <s v="NaN"/>
    <s v="NaN"/>
    <s v="NaN"/>
    <s v="NaN"/>
    <d v="2025-06-17T01:27:22"/>
    <x v="2"/>
  </r>
  <r>
    <x v="862"/>
    <x v="0"/>
    <n v="2209"/>
    <x v="2954"/>
    <x v="1023"/>
    <n v="80"/>
    <n v="80"/>
    <n v="59"/>
    <n v="21"/>
    <n v="9"/>
    <n v="71"/>
    <n v="32"/>
    <n v="39"/>
    <n v="4.8000000000000001E-2"/>
    <n v="1.7999999999999999E-2"/>
    <n v="0.01"/>
    <n v="3.6999999999999998E-2"/>
    <n v="5.6000000000000001E-2"/>
    <n v="5.5E-2"/>
    <n v="0.66100000000000003"/>
    <n v="0.72699999999999998"/>
    <n v="0.84799999999999998"/>
    <n v="1054.0540000000001"/>
    <s v="Scale-up"/>
    <n v="27.027000000000001"/>
    <n v="0.79500000000000004"/>
    <n v="0.96199999999999997"/>
    <n v="0.86"/>
    <n v="0.89800000000000002"/>
    <d v="2025-06-16T22:22:16"/>
    <x v="3"/>
  </r>
  <r>
    <x v="39"/>
    <x v="1"/>
    <n v="100"/>
    <x v="2955"/>
    <x v="1325"/>
    <s v=" "/>
    <s v=" "/>
    <n v="10"/>
    <n v="200"/>
    <n v="15"/>
    <s v="N/A"/>
    <n v="144"/>
    <n v="52"/>
    <n v="0.106"/>
    <n v="2.1579999999999999"/>
    <n v="0.18099999999999999"/>
    <n v="1.31"/>
    <s v="2.0829999999999997"/>
    <n v="2.1309999999999998"/>
    <n v="0.629"/>
    <n v="4.7E-2"/>
    <n v="0.92"/>
    <n v="525.95399999999995"/>
    <s v="Scale-up"/>
    <n v="0.76300000000000001"/>
    <n v="0.95099999999999996"/>
    <n v="0.93"/>
    <n v="0.95699999999999996"/>
    <n v="0.90200000000000002"/>
    <d v="2025-06-17T01:27:50"/>
    <x v="2"/>
  </r>
  <r>
    <x v="436"/>
    <x v="0"/>
    <n v="268"/>
    <x v="2956"/>
    <x v="496"/>
    <n v="79"/>
    <n v="79"/>
    <n v="9"/>
    <n v="70"/>
    <n v="16"/>
    <n v="63"/>
    <n v="38"/>
    <n v="25"/>
    <n v="0.08"/>
    <n v="0.24299999999999999"/>
    <n v="7.5999999999999998E-2"/>
    <n v="0.16300000000000001"/>
    <n v="0.247"/>
    <n v="0.20599999999999999"/>
    <n v="0.66"/>
    <n v="0.248"/>
    <n v="0.76500000000000001"/>
    <n v="153.374"/>
    <s v="Scale-up"/>
    <n v="6.1349999999999998"/>
    <n v="0.98099999999999998"/>
    <n v="0.98399999999999999"/>
    <n v="0.88400000000000001"/>
    <n v="0.92600000000000005"/>
    <d v="2025-06-16T19:56:32"/>
    <x v="1"/>
  </r>
  <r>
    <x v="70"/>
    <x v="1"/>
    <n v="0"/>
    <x v="2957"/>
    <x v="1823"/>
    <s v=" "/>
    <s v=" "/>
    <n v="1"/>
    <n v="1"/>
    <n v="1"/>
    <s v="N/A"/>
    <n v="1"/>
    <n v="0"/>
    <s v="NaN"/>
    <s v="NaN"/>
    <s v="NaN"/>
    <s v="NaN"/>
    <n v="0"/>
    <s v="NaN"/>
    <s v="NaN"/>
    <s v="NaN"/>
    <s v="NaN"/>
    <s v="NaN"/>
    <s v="Scale-up"/>
    <s v="NaN"/>
    <s v="NaN"/>
    <s v="NaN"/>
    <s v="NaN"/>
    <s v="NaN"/>
    <d v="2025-06-17T01:28:09"/>
    <x v="2"/>
  </r>
  <r>
    <x v="1225"/>
    <x v="0"/>
    <n v="687"/>
    <x v="2958"/>
    <x v="1647"/>
    <n v="129"/>
    <n v="129"/>
    <n v="124"/>
    <n v="5"/>
    <n v="0"/>
    <n v="129"/>
    <n v="69"/>
    <n v="60"/>
    <n v="0.27400000000000002"/>
    <n v="2.5000000000000001E-2"/>
    <n v="0"/>
    <n v="0.19700000000000001"/>
    <n v="0.29899999999999999"/>
    <n v="0.28599999999999998"/>
    <n v="0.65900000000000003"/>
    <n v="0.91600000000000004"/>
    <n v="1"/>
    <n v="304.56900000000002"/>
    <s v="Scale-up"/>
    <n v="5.0759999999999996"/>
    <n v="0.91600000000000004"/>
    <n v="0.88800000000000001"/>
    <n v="0"/>
    <n v="0.96399999999999997"/>
    <d v="2025-06-17T06:44:46"/>
    <x v="10"/>
  </r>
  <r>
    <x v="107"/>
    <x v="1"/>
    <n v="41"/>
    <x v="2959"/>
    <x v="1391"/>
    <s v=" "/>
    <s v=" "/>
    <n v="2"/>
    <n v="1"/>
    <n v="1"/>
    <s v="N/A"/>
    <n v="1"/>
    <n v="0"/>
    <n v="2.4E-2"/>
    <s v="NaN"/>
    <s v="NaN"/>
    <s v="NaN"/>
    <n v="0"/>
    <n v="2.4E-2"/>
    <s v="NaN"/>
    <s v="NaN"/>
    <s v="NaN"/>
    <s v="NaN"/>
    <s v="Scale-up"/>
    <s v="NaN"/>
    <n v="1"/>
    <s v="NaN"/>
    <s v="NaN"/>
    <s v="NaN"/>
    <d v="2025-06-17T01:28:28"/>
    <x v="2"/>
  </r>
  <r>
    <x v="1247"/>
    <x v="0"/>
    <n v="4165"/>
    <x v="2960"/>
    <x v="1677"/>
    <n v="1874"/>
    <n v="1874"/>
    <n v="328"/>
    <n v="1546"/>
    <n v="553"/>
    <n v="1321"/>
    <n v="893"/>
    <n v="428"/>
    <n v="7.4999999999999997E-2"/>
    <n v="0.39400000000000002"/>
    <n v="0.14399999999999999"/>
    <n v="0.214"/>
    <n v="0.32500000000000001"/>
    <n v="0.31900000000000001"/>
    <n v="0.65800000000000003"/>
    <n v="0.16"/>
    <n v="0.69299999999999995"/>
    <n v="2000"/>
    <s v="Scale-up"/>
    <n v="4.673"/>
    <n v="0.76800000000000002"/>
    <d v="1899-12-30T23:52:48"/>
    <n v="0.97499999999999998"/>
    <n v="0.96399999999999997"/>
    <d v="2025-06-17T05:32:42"/>
    <x v="13"/>
  </r>
  <r>
    <x v="111"/>
    <x v="1"/>
    <n v="0"/>
    <x v="2961"/>
    <x v="170"/>
    <s v=" "/>
    <s v=" "/>
    <n v="1"/>
    <n v="1"/>
    <n v="1"/>
    <s v="N/A"/>
    <n v="1"/>
    <n v="0"/>
    <s v="NaN"/>
    <s v="NaN"/>
    <s v="NaN"/>
    <s v="NaN"/>
    <n v="0"/>
    <s v="NaN"/>
    <s v="NaN"/>
    <s v="NaN"/>
    <s v="NaN"/>
    <s v="NaN"/>
    <s v="Catch-up"/>
    <s v="NaN"/>
    <s v="NaN"/>
    <s v="NaN"/>
    <s v="NaN"/>
    <s v="NaN"/>
    <d v="2025-06-17T01:28:45"/>
    <x v="2"/>
  </r>
  <r>
    <x v="69"/>
    <x v="0"/>
    <n v="3540"/>
    <x v="2962"/>
    <x v="73"/>
    <n v="504"/>
    <n v="504"/>
    <n v="51"/>
    <n v="453"/>
    <n v="52"/>
    <n v="452"/>
    <n v="266"/>
    <n v="186"/>
    <n v="1.6E-2"/>
    <n v="0.13600000000000001"/>
    <n v="1.7999999999999999E-2"/>
    <n v="8.7999999999999995E-2"/>
    <n v="0.13400000000000001"/>
    <n v="0.13300000000000001"/>
    <n v="0.65700000000000003"/>
    <n v="0.105"/>
    <n v="0.88200000000000001"/>
    <n v="2113.636"/>
    <s v="Scale-up"/>
    <n v="11.364000000000001"/>
    <n v="0.92700000000000005"/>
    <n v="0.995"/>
    <n v="0.90700000000000003"/>
    <n v="0.97099999999999997"/>
    <d v="2025-06-16T18:22:55"/>
    <x v="1"/>
  </r>
  <r>
    <x v="1065"/>
    <x v="1"/>
    <n v="56"/>
    <x v="2963"/>
    <x v="1354"/>
    <s v=" "/>
    <s v=" "/>
    <n v="1"/>
    <n v="1"/>
    <n v="1"/>
    <s v="N/A"/>
    <n v="2"/>
    <n v="1"/>
    <s v="NaN"/>
    <s v="NaN"/>
    <s v="NaN"/>
    <n v="0.02"/>
    <n v="0"/>
    <n v="1.9E-2"/>
    <s v="NaN"/>
    <s v="NaN"/>
    <s v="NaN"/>
    <s v="NaN"/>
    <s v="Scale-up"/>
    <n v="50"/>
    <s v="NaN"/>
    <s v="NaN"/>
    <s v="NaN"/>
    <n v="1"/>
    <d v="2025-06-17T01:29:04"/>
    <x v="2"/>
  </r>
  <r>
    <x v="695"/>
    <x v="0"/>
    <n v="2876"/>
    <x v="2964"/>
    <x v="807"/>
    <n v="129"/>
    <n v="129"/>
    <n v="18"/>
    <n v="111"/>
    <n v="24"/>
    <n v="105"/>
    <n v="77"/>
    <n v="28"/>
    <n v="7.0000000000000001E-3"/>
    <n v="3.5999999999999997E-2"/>
    <n v="8.0000000000000002E-3"/>
    <n v="2.3E-2"/>
    <n v="3.5000000000000003E-2"/>
    <n v="3.4000000000000002E-2"/>
    <n v="0.65700000000000003"/>
    <n v="0.16300000000000001"/>
    <n v="0.81399999999999995"/>
    <n v="1217.3910000000001"/>
    <s v="Scale-up"/>
    <n v="43.478000000000002"/>
    <n v="0.98499999999999999"/>
    <n v="0.89100000000000001"/>
    <n v="0.84099999999999997"/>
    <n v="0.86599999999999999"/>
    <d v="2025-06-16T21:22:22"/>
    <x v="0"/>
  </r>
  <r>
    <x v="1273"/>
    <x v="1"/>
    <n v="0"/>
    <x v="2965"/>
    <x v="1717"/>
    <s v=" "/>
    <s v=" "/>
    <n v="1"/>
    <n v="1"/>
    <n v="1"/>
    <s v="N/A"/>
    <n v="1"/>
    <n v="0"/>
    <s v="NaN"/>
    <s v="NaN"/>
    <s v="NaN"/>
    <s v="NaN"/>
    <n v="0"/>
    <s v="NaN"/>
    <s v="NaN"/>
    <s v="NaN"/>
    <s v="NaN"/>
    <s v="NaN"/>
    <s v="Scale-up"/>
    <s v="NaN"/>
    <s v="NaN"/>
    <s v="NaN"/>
    <s v="NaN"/>
    <s v="NaN"/>
    <d v="2025-06-17T01:29:24"/>
    <x v="2"/>
  </r>
  <r>
    <x v="844"/>
    <x v="0"/>
    <n v="1348"/>
    <x v="2966"/>
    <x v="998"/>
    <n v="76"/>
    <n v="76"/>
    <n v="62"/>
    <n v="14"/>
    <n v="10"/>
    <n v="66"/>
    <n v="40"/>
    <n v="26"/>
    <n v="3.2000000000000001E-2"/>
    <n v="8.0000000000000002E-3"/>
    <n v="5.0000000000000001E-3"/>
    <n v="2.3E-2"/>
    <n v="3.5000000000000003E-2"/>
    <n v="0.03"/>
    <n v="0.65700000000000003"/>
    <n v="0.8"/>
    <n v="0.875"/>
    <n v="1130.4349999999999"/>
    <s v="Scale-up"/>
    <n v="43.478000000000002"/>
    <n v="0.38900000000000001"/>
    <n v="0.79800000000000004"/>
    <n v="0.65"/>
    <n v="0.32"/>
    <d v="2025-06-16T22:14:16"/>
    <x v="3"/>
  </r>
  <r>
    <x v="109"/>
    <x v="1"/>
    <n v="12"/>
    <x v="2967"/>
    <x v="1841"/>
    <s v=" "/>
    <s v=" "/>
    <n v="15"/>
    <n v="363"/>
    <n v="20"/>
    <s v="N/A"/>
    <n v="11"/>
    <n v="346"/>
    <s v="NaN"/>
    <s v="NaN"/>
    <n v="0.90900000000000003"/>
    <s v="NaN"/>
    <n v="0"/>
    <n v="21.475000000000001"/>
    <s v="NaN"/>
    <s v="NaN"/>
    <s v="NaN"/>
    <s v="NaN"/>
    <s v="Indeterminate"/>
    <s v="NaN"/>
    <s v="NaN"/>
    <s v="NaN"/>
    <n v="0.38300000000000001"/>
    <s v="NaN"/>
    <d v="2025-06-17T01:29:40"/>
    <x v="2"/>
  </r>
  <r>
    <x v="1145"/>
    <x v="0"/>
    <n v="700"/>
    <x v="2968"/>
    <x v="1540"/>
    <n v="489"/>
    <n v="489"/>
    <n v="363"/>
    <n v="126"/>
    <n v="0"/>
    <n v="489"/>
    <n v="277"/>
    <n v="212"/>
    <n v="0.77500000000000002"/>
    <n v="0.28799999999999998"/>
    <n v="0"/>
    <n v="0.69799999999999995"/>
    <n v="1.0629999999999999"/>
    <n v="1.0629999999999999"/>
    <n v="0.65700000000000003"/>
    <n v="0.72899999999999998"/>
    <n v="1"/>
    <n v="303.72500000000002"/>
    <s v="Scale-up"/>
    <n v="1.4330000000000001"/>
    <n v="0.96499999999999997"/>
    <n v="0.97799999999999998"/>
    <n v="0"/>
    <n v="0.98599999999999999"/>
    <d v="2025-06-17T05:50:02"/>
    <x v="10"/>
  </r>
  <r>
    <x v="511"/>
    <x v="1"/>
    <n v="10"/>
    <x v="2969"/>
    <x v="584"/>
    <s v=" "/>
    <s v=" "/>
    <n v="1"/>
    <n v="1"/>
    <n v="1"/>
    <s v="N/A"/>
    <n v="1"/>
    <n v="-1"/>
    <s v="NaN"/>
    <s v="NaN"/>
    <s v="NaN"/>
    <s v="NaN"/>
    <n v="0"/>
    <s v="NaN"/>
    <s v="NaN"/>
    <s v="NaN"/>
    <s v="NaN"/>
    <s v="NaN"/>
    <s v="Plan-up"/>
    <s v="NaN"/>
    <s v="NaN"/>
    <s v="NaN"/>
    <s v="NaN"/>
    <s v="NaN"/>
    <d v="2025-06-17T01:29:59"/>
    <x v="2"/>
  </r>
  <r>
    <x v="82"/>
    <x v="0"/>
    <n v="5707"/>
    <x v="2970"/>
    <x v="1842"/>
    <n v="2654"/>
    <n v="2654"/>
    <n v="290"/>
    <n v="2364"/>
    <n v="263"/>
    <n v="2391"/>
    <n v="1612"/>
    <n v="779"/>
    <n v="5.2999999999999999E-2"/>
    <n v="0.51"/>
    <n v="6.6000000000000003E-2"/>
    <n v="0.32600000000000001"/>
    <n v="0.497"/>
    <n v="0.504"/>
    <n v="0.65600000000000003"/>
    <n v="9.4E-2"/>
    <n v="0.88300000000000001"/>
    <n v="2389.5709999999999"/>
    <s v="Scale-up"/>
    <n v="3.0670000000000002"/>
    <n v="0.79700000000000004"/>
    <n v="0.84399999999999997"/>
    <n v="0.87"/>
    <n v="0.78800000000000003"/>
    <d v="2025-06-17T02:09:38"/>
    <x v="2"/>
  </r>
  <r>
    <x v="1341"/>
    <x v="1"/>
    <n v="83"/>
    <x v="2971"/>
    <x v="1843"/>
    <s v=" "/>
    <s v=" "/>
    <n v="3"/>
    <n v="3"/>
    <n v="8"/>
    <s v="N/A"/>
    <n v="3"/>
    <n v="-6"/>
    <s v="NaN"/>
    <n v="2.5000000000000001E-2"/>
    <n v="0.21099999999999999"/>
    <n v="0.107"/>
    <n v="-0.186"/>
    <n v="-2.1000000000000001E-2"/>
    <s v="NaN"/>
    <s v="NaN"/>
    <s v="NaN"/>
    <s v="NaN"/>
    <s v="Scale-up"/>
    <n v="9.3460000000000001"/>
    <s v="NaN"/>
    <n v="0.89600000000000002"/>
    <n v="0.69099999999999995"/>
    <n v="0.75"/>
    <d v="2025-06-17T01:30:19"/>
    <x v="2"/>
  </r>
  <r>
    <x v="458"/>
    <x v="0"/>
    <n v="793"/>
    <x v="2972"/>
    <x v="522"/>
    <n v="156"/>
    <n v="156"/>
    <n v="51"/>
    <n v="105"/>
    <n v="19"/>
    <n v="137"/>
    <n v="80"/>
    <n v="57"/>
    <n v="0.09"/>
    <n v="0.14299999999999999"/>
    <n v="3.2000000000000001E-2"/>
    <n v="0.13100000000000001"/>
    <n v="0.20100000000000001"/>
    <n v="0.19400000000000001"/>
    <n v="0.65200000000000002"/>
    <n v="0.38600000000000001"/>
    <n v="0.86299999999999999"/>
    <n v="435.11500000000001"/>
    <s v="Scale-up"/>
    <n v="7.6340000000000003"/>
    <n v="0.91700000000000004"/>
    <n v="0.88900000000000001"/>
    <n v="0.86099999999999999"/>
    <n v="0.85599999999999998"/>
    <d v="2025-06-16T20:01:16"/>
    <x v="1"/>
  </r>
  <r>
    <x v="26"/>
    <x v="1"/>
    <n v="93"/>
    <x v="2973"/>
    <x v="1437"/>
    <s v=" "/>
    <s v=" "/>
    <n v="11"/>
    <n v="13"/>
    <n v="1"/>
    <s v="N/A"/>
    <n v="17"/>
    <n v="6"/>
    <n v="0.129"/>
    <n v="0.122"/>
    <s v="NaN"/>
    <n v="0.17299999999999999"/>
    <n v="0.251"/>
    <n v="0.25"/>
    <s v="NaN"/>
    <s v="NaN"/>
    <s v="NaN"/>
    <s v="NaN"/>
    <s v="Scale-up"/>
    <n v="5.78"/>
    <n v="0.93200000000000005"/>
    <n v="0.90400000000000003"/>
    <s v="NaN"/>
    <n v="0.97599999999999998"/>
    <d v="2025-06-17T01:30:40"/>
    <x v="2"/>
  </r>
  <r>
    <x v="1342"/>
    <x v="0"/>
    <n v="2587"/>
    <x v="2974"/>
    <x v="1844"/>
    <n v="8949"/>
    <n v="8949"/>
    <n v="1166"/>
    <n v="7783"/>
    <n v="749"/>
    <n v="8200"/>
    <n v="5391"/>
    <n v="2809"/>
    <n v="0.44"/>
    <n v="3.0590000000000002"/>
    <n v="0.3"/>
    <n v="2.0819999999999999"/>
    <n v="3.1989999999999998"/>
    <n v="3.1960000000000002"/>
    <n v="0.65100000000000002"/>
    <n v="0.126"/>
    <n v="0.91400000000000003"/>
    <n v="1349.183"/>
    <s v="Scale-up"/>
    <n v="0.48"/>
    <n v="0.995"/>
    <n v="0.99199999999999999"/>
    <n v="0.98799999999999999"/>
    <n v="0.99"/>
    <d v="2025-06-17T02:17:09"/>
    <x v="2"/>
  </r>
  <r>
    <x v="58"/>
    <x v="1"/>
    <n v="0"/>
    <x v="2975"/>
    <x v="1794"/>
    <s v=" "/>
    <s v=" "/>
    <n v="1"/>
    <n v="1"/>
    <n v="1"/>
    <s v="N/A"/>
    <n v="1"/>
    <n v="0"/>
    <s v="NaN"/>
    <s v="NaN"/>
    <s v="NaN"/>
    <s v="NaN"/>
    <n v="0"/>
    <s v="NaN"/>
    <s v="NaN"/>
    <s v="NaN"/>
    <s v="NaN"/>
    <s v="NaN"/>
    <s v="Scale-up"/>
    <s v="NaN"/>
    <s v="NaN"/>
    <s v="NaN"/>
    <s v="NaN"/>
    <s v="NaN"/>
    <d v="2025-06-17T01:30:59"/>
    <x v="2"/>
  </r>
  <r>
    <x v="272"/>
    <x v="0"/>
    <n v="3164"/>
    <x v="2976"/>
    <x v="1845"/>
    <n v="1510"/>
    <n v="1510"/>
    <n v="278"/>
    <n v="1232"/>
    <n v="195"/>
    <n v="1315"/>
    <n v="858"/>
    <n v="457"/>
    <n v="0.105"/>
    <n v="0.45400000000000001"/>
    <n v="6.6000000000000003E-2"/>
    <n v="0.32100000000000001"/>
    <n v="0.49299999999999999"/>
    <n v="0.47299999999999998"/>
    <n v="0.65100000000000002"/>
    <n v="0.188"/>
    <n v="0.88200000000000001"/>
    <n v="1423.6759999999999"/>
    <s v="Scale-up"/>
    <n v="3.1150000000000002"/>
    <n v="0.89800000000000002"/>
    <n v="0.88800000000000001"/>
    <n v="0.86399999999999999"/>
    <n v="0.90200000000000002"/>
    <d v="2025-06-17T03:01:46"/>
    <x v="2"/>
  </r>
  <r>
    <x v="41"/>
    <x v="1"/>
    <n v="85"/>
    <x v="2977"/>
    <x v="937"/>
    <s v=" "/>
    <s v=" "/>
    <n v="8"/>
    <n v="5"/>
    <n v="9"/>
    <s v="N/A"/>
    <n v="14"/>
    <n v="-11"/>
    <n v="0.14799999999999999"/>
    <n v="4.8000000000000001E-2"/>
    <s v="NaN"/>
    <n v="0.246"/>
    <n v="0.19600000000000001"/>
    <n v="1.2999999999999999E-2"/>
    <s v="NaN"/>
    <s v="NaN"/>
    <s v="NaN"/>
    <s v="NaN"/>
    <s v="Scale-up"/>
    <n v="4.0650000000000004"/>
    <n v="0.97099999999999997"/>
    <n v="0.91500000000000004"/>
    <s v="NaN"/>
    <n v="0.70799999999999996"/>
    <d v="2025-06-17T01:31:19"/>
    <x v="2"/>
  </r>
  <r>
    <x v="1343"/>
    <x v="0"/>
    <n v="1435"/>
    <x v="2978"/>
    <x v="1846"/>
    <n v="31"/>
    <n v="31"/>
    <n v="12"/>
    <n v="19"/>
    <n v="1"/>
    <n v="30"/>
    <n v="21"/>
    <n v="9"/>
    <n v="8.0000000000000002E-3"/>
    <n v="1.2E-2"/>
    <n v="0"/>
    <n v="1.2999999999999999E-2"/>
    <n v="0.02"/>
    <n v="1.6E-2"/>
    <n v="0.65"/>
    <n v="0.4"/>
    <n v="1"/>
    <n v="692.30799999999999"/>
    <s v="Scale-up"/>
    <n v="76.923000000000002"/>
    <n v="0.91600000000000004"/>
    <n v="0.65300000000000002"/>
    <n v="0"/>
    <n v="0.57999999999999996"/>
    <d v="2025-06-17T01:41:15"/>
    <x v="2"/>
  </r>
  <r>
    <x v="1344"/>
    <x v="1"/>
    <n v="77"/>
    <x v="2979"/>
    <x v="1847"/>
    <s v=" "/>
    <s v=" "/>
    <n v="6"/>
    <n v="5"/>
    <n v="1"/>
    <s v="N/A"/>
    <n v="1"/>
    <n v="10"/>
    <n v="0.17299999999999999"/>
    <n v="7.0999999999999994E-2"/>
    <n v="0"/>
    <s v="NaN"/>
    <n v="0.24399999999999999"/>
    <n v="0.14899999999999999"/>
    <s v="NaN"/>
    <s v="NaN"/>
    <s v="NaN"/>
    <s v="NaN"/>
    <s v="Indeterminate"/>
    <s v="NaN"/>
    <n v="0.78900000000000003"/>
    <n v="0.76"/>
    <n v="0"/>
    <s v="NaN"/>
    <d v="2025-06-17T01:31:33"/>
    <x v="2"/>
  </r>
  <r>
    <x v="742"/>
    <x v="0"/>
    <n v="168"/>
    <x v="2980"/>
    <x v="861"/>
    <n v="52"/>
    <n v="52"/>
    <n v="13"/>
    <n v="39"/>
    <n v="0"/>
    <n v="52"/>
    <n v="35"/>
    <n v="17"/>
    <n v="0.11799999999999999"/>
    <n v="0.218"/>
    <n v="0"/>
    <n v="0.218"/>
    <n v="0.33600000000000002"/>
    <n v="0.29699999999999999"/>
    <n v="0.64900000000000002"/>
    <n v="0.35099999999999998"/>
    <n v="1"/>
    <n v="77.981999999999999"/>
    <s v="Scale-up"/>
    <n v="4.5869999999999997"/>
    <n v="0.52700000000000002"/>
    <n v="0.82699999999999996"/>
    <n v="0"/>
    <n v="0.83699999999999997"/>
    <d v="2025-06-16T21:34:50"/>
    <x v="0"/>
  </r>
  <r>
    <x v="490"/>
    <x v="1"/>
    <n v="99"/>
    <x v="2981"/>
    <x v="560"/>
    <s v=" "/>
    <s v=" "/>
    <n v="1"/>
    <n v="57"/>
    <n v="6"/>
    <s v="N/A"/>
    <n v="37"/>
    <n v="13"/>
    <s v="NaN"/>
    <n v="0.627"/>
    <n v="0.06"/>
    <n v="0.36899999999999999"/>
    <n v="0.56699999999999995"/>
    <n v="0.57799999999999996"/>
    <s v="NaN"/>
    <s v="NaN"/>
    <s v="NaN"/>
    <s v="NaN"/>
    <s v="Catch-up"/>
    <n v="2.71"/>
    <s v="NaN"/>
    <n v="0.98"/>
    <n v="0.92700000000000005"/>
    <n v="0.94199999999999995"/>
    <d v="2025-06-17T01:31:54"/>
    <x v="2"/>
  </r>
  <r>
    <x v="861"/>
    <x v="0"/>
    <n v="2504"/>
    <x v="2982"/>
    <x v="1022"/>
    <n v="210"/>
    <n v="210"/>
    <n v="151"/>
    <n v="59"/>
    <n v="15"/>
    <n v="195"/>
    <n v="108"/>
    <n v="87"/>
    <n v="5.7000000000000002E-2"/>
    <n v="2.7E-2"/>
    <n v="7.0000000000000001E-3"/>
    <n v="0.05"/>
    <n v="7.6999999999999999E-2"/>
    <n v="7.4999999999999997E-2"/>
    <n v="0.64900000000000002"/>
    <n v="0.67900000000000005"/>
    <n v="0.91700000000000004"/>
    <n v="1740"/>
    <s v="Scale-up"/>
    <n v="20"/>
    <n v="0.86799999999999999"/>
    <n v="0.75"/>
    <n v="0.68700000000000006"/>
    <n v="0.80900000000000005"/>
    <d v="2025-06-16T22:21:54"/>
    <x v="3"/>
  </r>
  <r>
    <x v="78"/>
    <x v="1"/>
    <n v="0"/>
    <x v="2983"/>
    <x v="264"/>
    <s v=" "/>
    <s v=" "/>
    <n v="1"/>
    <n v="1"/>
    <n v="1"/>
    <s v="N/A"/>
    <n v="1"/>
    <n v="0"/>
    <s v="NaN"/>
    <s v="NaN"/>
    <s v="NaN"/>
    <s v="NaN"/>
    <n v="0"/>
    <s v="NaN"/>
    <s v="NaN"/>
    <s v="NaN"/>
    <s v="NaN"/>
    <s v="NaN"/>
    <s v="Catch-up"/>
    <s v="NaN"/>
    <s v="NaN"/>
    <s v="NaN"/>
    <s v="NaN"/>
    <s v="NaN"/>
    <d v="2025-06-17T01:32:12"/>
    <x v="2"/>
  </r>
  <r>
    <x v="1301"/>
    <x v="0"/>
    <n v="5102"/>
    <x v="2984"/>
    <x v="1755"/>
    <n v="1117"/>
    <n v="1117"/>
    <n v="210"/>
    <n v="907"/>
    <n v="442"/>
    <n v="675"/>
    <n v="602"/>
    <n v="73"/>
    <n v="6.5000000000000002E-2"/>
    <n v="0.29099999999999998"/>
    <n v="9.0999999999999998E-2"/>
    <n v="0.17199999999999999"/>
    <n v="0.26500000000000001"/>
    <n v="0.18"/>
    <n v="0.64900000000000002"/>
    <n v="0.183"/>
    <n v="0.74399999999999999"/>
    <n v="424.41899999999998"/>
    <s v="Scale-up"/>
    <n v="5.8140000000000001"/>
    <n v="0.72699999999999998"/>
    <d v="1899-12-30T19:52:19"/>
    <n v="0.93"/>
    <n v="0.74299999999999999"/>
    <d v="2025-06-17T05:00:02"/>
    <x v="11"/>
  </r>
  <r>
    <x v="113"/>
    <x v="1"/>
    <n v="99"/>
    <x v="2985"/>
    <x v="1768"/>
    <s v=" "/>
    <s v=" "/>
    <n v="23"/>
    <n v="58"/>
    <n v="10"/>
    <s v="N/A"/>
    <n v="50"/>
    <n v="20"/>
    <n v="0.19700000000000001"/>
    <n v="0.60599999999999998"/>
    <n v="8.5000000000000006E-2"/>
    <n v="0.48299999999999998"/>
    <n v="0.71799999999999997"/>
    <n v="0.71"/>
    <n v="0.67300000000000004"/>
    <n v="0.245"/>
    <n v="0.89400000000000002"/>
    <n v="1917.184"/>
    <s v="Scale-up"/>
    <n v="2.0699999999999998"/>
    <n v="0.89600000000000002"/>
    <n v="0.98699999999999999"/>
    <n v="0.88900000000000001"/>
    <n v="0.98499999999999999"/>
    <d v="2025-06-17T01:32:38"/>
    <x v="2"/>
  </r>
  <r>
    <x v="368"/>
    <x v="0"/>
    <n v="2107"/>
    <x v="2986"/>
    <x v="415"/>
    <n v="1997"/>
    <n v="1997"/>
    <n v="251"/>
    <n v="1746"/>
    <n v="395"/>
    <n v="1602"/>
    <n v="964"/>
    <n v="638"/>
    <n v="0.111"/>
    <n v="0.85499999999999998"/>
    <n v="0.20799999999999999"/>
    <n v="0.49099999999999999"/>
    <n v="0.75800000000000001"/>
    <n v="0.76100000000000001"/>
    <n v="0.64800000000000002"/>
    <n v="0.115"/>
    <n v="0.78500000000000003"/>
    <n v="1299.3889999999999"/>
    <s v="Scale-up"/>
    <n v="2.0369999999999999"/>
    <n v="0.98299999999999998"/>
    <n v="0.99299999999999999"/>
    <n v="0.97699999999999998"/>
    <n v="0.98499999999999999"/>
    <d v="2025-06-16T19:35:21"/>
    <x v="1"/>
  </r>
  <r>
    <x v="100"/>
    <x v="1"/>
    <n v="97"/>
    <x v="2987"/>
    <x v="1372"/>
    <s v=" "/>
    <s v=" "/>
    <n v="2"/>
    <n v="29"/>
    <n v="2"/>
    <s v="N/A"/>
    <n v="15"/>
    <n v="13"/>
    <n v="7.0999999999999994E-2"/>
    <n v="0.27500000000000002"/>
    <n v="4.4999999999999998E-2"/>
    <n v="0.17699999999999999"/>
    <s v="0.30100000000000005"/>
    <n v="0.27800000000000002"/>
    <n v="0.58799999999999997"/>
    <n v="0.20499999999999999"/>
    <n v="0.87"/>
    <n v="4355.9319999999998"/>
    <s v="Scale-up"/>
    <n v="5.65"/>
    <n v="1"/>
    <n v="0.98699999999999999"/>
    <n v="1"/>
    <n v="0.85299999999999998"/>
    <d v="2025-06-17T01:33:05"/>
    <x v="2"/>
  </r>
  <r>
    <x v="330"/>
    <x v="0"/>
    <n v="3751"/>
    <x v="2988"/>
    <x v="1848"/>
    <n v="1228"/>
    <n v="1228"/>
    <n v="177"/>
    <n v="1051"/>
    <n v="136"/>
    <n v="1092"/>
    <n v="905"/>
    <n v="187"/>
    <n v="5.0999999999999997E-2"/>
    <n v="0.39300000000000002"/>
    <n v="0.03"/>
    <n v="0.26800000000000002"/>
    <n v="0.41399999999999998"/>
    <n v="0.35799999999999998"/>
    <n v="0.64700000000000002"/>
    <n v="0.115"/>
    <n v="0.93200000000000005"/>
    <n v="697.76099999999997"/>
    <s v="Scale-up"/>
    <n v="3.7309999999999999"/>
    <n v="0.89200000000000002"/>
    <n v="0.79500000000000004"/>
    <n v="0.877"/>
    <n v="0.79700000000000004"/>
    <d v="2025-06-17T03:20:42"/>
    <x v="2"/>
  </r>
  <r>
    <x v="102"/>
    <x v="1"/>
    <n v="99"/>
    <x v="2989"/>
    <x v="1796"/>
    <s v=" "/>
    <s v=" "/>
    <n v="1"/>
    <n v="19"/>
    <n v="1"/>
    <s v="N/A"/>
    <n v="11"/>
    <n v="6"/>
    <s v="NaN"/>
    <n v="0.184"/>
    <s v="NaN"/>
    <n v="0.10199999999999999"/>
    <n v="0"/>
    <n v="0.17"/>
    <s v="NaN"/>
    <s v="NaN"/>
    <s v="NaN"/>
    <s v="NaN"/>
    <s v="Scale-up"/>
    <n v="9.8040000000000003"/>
    <s v="NaN"/>
    <n v="0.97199999999999998"/>
    <s v="NaN"/>
    <n v="0.89600000000000002"/>
    <d v="2025-06-17T01:33:29"/>
    <x v="2"/>
  </r>
  <r>
    <x v="554"/>
    <x v="0"/>
    <n v="3426"/>
    <x v="2990"/>
    <x v="639"/>
    <n v="225"/>
    <n v="225"/>
    <n v="32"/>
    <n v="193"/>
    <n v="21"/>
    <n v="204"/>
    <n v="138"/>
    <n v="66"/>
    <n v="1.2E-2"/>
    <n v="6.0999999999999999E-2"/>
    <n v="8.0000000000000002E-3"/>
    <n v="4.2000000000000003E-2"/>
    <n v="6.5000000000000002E-2"/>
    <n v="6.4000000000000001E-2"/>
    <n v="0.64600000000000002"/>
    <n v="0.16400000000000001"/>
    <n v="0.89"/>
    <n v="1571.4290000000001"/>
    <s v="Scale-up"/>
    <n v="23.81"/>
    <n v="0.875"/>
    <n v="0.99199999999999999"/>
    <n v="0.93799999999999994"/>
    <n v="0.98399999999999999"/>
    <d v="2025-06-16T20:47:26"/>
    <x v="0"/>
  </r>
  <r>
    <x v="240"/>
    <x v="1"/>
    <n v="86"/>
    <x v="2991"/>
    <x v="262"/>
    <s v=" "/>
    <s v=" "/>
    <n v="1"/>
    <n v="6"/>
    <n v="1"/>
    <s v="N/A"/>
    <n v="3"/>
    <n v="3"/>
    <s v="NaN"/>
    <n v="5.5E-2"/>
    <s v="NaN"/>
    <n v="0.05"/>
    <n v="0"/>
    <n v="6.3E-2"/>
    <s v="NaN"/>
    <s v="NaN"/>
    <s v="NaN"/>
    <s v="NaN"/>
    <s v="Catch-up"/>
    <n v="20"/>
    <s v="NaN"/>
    <n v="0.89700000000000002"/>
    <s v="NaN"/>
    <n v="0.94399999999999995"/>
    <d v="2025-06-17T01:33:52"/>
    <x v="2"/>
  </r>
  <r>
    <x v="935"/>
    <x v="0"/>
    <n v="932"/>
    <x v="2992"/>
    <x v="1119"/>
    <n v="59"/>
    <n v="59"/>
    <n v="18"/>
    <n v="41"/>
    <n v="10"/>
    <n v="49"/>
    <n v="40"/>
    <n v="9"/>
    <n v="2.4E-2"/>
    <n v="0.05"/>
    <n v="8.9999999999999993E-3"/>
    <n v="4.2000000000000003E-2"/>
    <n v="6.5000000000000002E-2"/>
    <n v="5.8999999999999997E-2"/>
    <n v="0.64600000000000002"/>
    <n v="0.32400000000000001"/>
    <n v="0.878"/>
    <n v="214.286"/>
    <s v="Scale-up"/>
    <n v="23.81"/>
    <n v="0.98499999999999999"/>
    <n v="0.75600000000000001"/>
    <n v="0.96399999999999997"/>
    <n v="0.89900000000000002"/>
    <d v="2025-06-16T22:54:52"/>
    <x v="3"/>
  </r>
  <r>
    <x v="1345"/>
    <x v="1"/>
    <n v="0"/>
    <x v="2993"/>
    <x v="1849"/>
    <s v=" "/>
    <s v=" "/>
    <n v="1"/>
    <n v="2"/>
    <n v="1"/>
    <s v="N/A"/>
    <n v="1"/>
    <n v="1"/>
    <s v="NaN"/>
    <n v="1"/>
    <s v="NaN"/>
    <s v="NaN"/>
    <n v="0"/>
    <n v="1"/>
    <s v="NaN"/>
    <s v="NaN"/>
    <s v="NaN"/>
    <s v="NaN"/>
    <s v="Scale-up"/>
    <s v="NaN"/>
    <s v="NaN"/>
    <n v="1"/>
    <s v="NaN"/>
    <s v="NaN"/>
    <d v="2025-06-17T01:34:12"/>
    <x v="2"/>
  </r>
  <r>
    <x v="160"/>
    <x v="0"/>
    <n v="1298"/>
    <x v="2994"/>
    <x v="1147"/>
    <n v="496"/>
    <n v="496"/>
    <n v="79"/>
    <n v="417"/>
    <n v="15"/>
    <n v="481"/>
    <n v="304"/>
    <n v="177"/>
    <n v="7.2999999999999995E-2"/>
    <n v="0.36399999999999999"/>
    <n v="0.01"/>
    <n v="0.27600000000000002"/>
    <n v="0.42699999999999999"/>
    <n v="0.41599999999999998"/>
    <n v="0.64600000000000002"/>
    <n v="0.16700000000000001"/>
    <n v="0.97699999999999998"/>
    <n v="641.30399999999997"/>
    <s v="Scale-up"/>
    <n v="3.6230000000000002"/>
    <n v="0.35199999999999998"/>
    <n v="0.502"/>
    <n v="0.78300000000000003"/>
    <n v="0.53200000000000003"/>
    <d v="2025-06-16T23:02:29"/>
    <x v="8"/>
  </r>
  <r>
    <x v="1346"/>
    <x v="1"/>
    <n v="98"/>
    <x v="2995"/>
    <x v="1850"/>
    <s v=" "/>
    <s v=" "/>
    <n v="24"/>
    <n v="184"/>
    <n v="21"/>
    <s v="N/A"/>
    <n v="137"/>
    <n v="49"/>
    <n v="0.29899999999999999"/>
    <n v="1.891"/>
    <n v="0.2"/>
    <n v="1.228"/>
    <n v="1.99"/>
    <n v="1.9550000000000001"/>
    <n v="0.61699999999999999"/>
    <n v="0.13700000000000001"/>
    <n v="0.90900000000000003"/>
    <n v="184.85300000000001"/>
    <s v="Scale-up"/>
    <n v="0.81399999999999995"/>
    <n v="0.94199999999999995"/>
    <n v="0.93400000000000005"/>
    <n v="0.91700000000000004"/>
    <n v="0.89400000000000002"/>
    <d v="2025-06-17T01:34:38"/>
    <x v="2"/>
  </r>
  <r>
    <x v="132"/>
    <x v="0"/>
    <n v="2879"/>
    <x v="2996"/>
    <x v="142"/>
    <n v="5403"/>
    <n v="5403"/>
    <n v="921"/>
    <n v="4482"/>
    <n v="873"/>
    <n v="4530"/>
    <n v="2952"/>
    <n v="1578"/>
    <n v="0.34499999999999997"/>
    <n v="1.7729999999999999"/>
    <n v="0.373"/>
    <n v="1.125"/>
    <n v="1.7450000000000001"/>
    <n v="1.774"/>
    <n v="0.64500000000000002"/>
    <n v="0.16300000000000001"/>
    <n v="0.82399999999999995"/>
    <n v="1402.6669999999999"/>
    <s v="Scale-up"/>
    <n v="0.88900000000000001"/>
    <n v="0.99299999999999999"/>
    <n v="0.95199999999999996"/>
    <n v="0.90200000000000002"/>
    <n v="0.96599999999999997"/>
    <d v="2025-06-16T18:37:06"/>
    <x v="1"/>
  </r>
  <r>
    <x v="1347"/>
    <x v="1"/>
    <n v="2"/>
    <x v="2997"/>
    <x v="1851"/>
    <s v=" "/>
    <s v=" "/>
    <n v="1"/>
    <n v="4"/>
    <n v="1"/>
    <s v="N/A"/>
    <n v="1"/>
    <n v="3"/>
    <s v="NaN"/>
    <n v="0.81499999999999995"/>
    <s v="NaN"/>
    <s v="NaN"/>
    <n v="0"/>
    <n v="0.81499999999999995"/>
    <s v="NaN"/>
    <s v="NaN"/>
    <s v="NaN"/>
    <s v="NaN"/>
    <s v="Scale-up"/>
    <s v="NaN"/>
    <s v="NaN"/>
    <n v="0.89600000000000002"/>
    <s v="NaN"/>
    <s v="NaN"/>
    <d v="2025-06-17T01:34:55"/>
    <x v="2"/>
  </r>
  <r>
    <x v="317"/>
    <x v="0"/>
    <n v="1694"/>
    <x v="2998"/>
    <x v="356"/>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6T19:21:15"/>
    <x v="1"/>
  </r>
  <r>
    <x v="121"/>
    <x v="1"/>
    <n v="78"/>
    <x v="2999"/>
    <x v="434"/>
    <s v=" "/>
    <s v=" "/>
    <n v="1"/>
    <n v="7"/>
    <n v="2"/>
    <s v="N/A"/>
    <n v="1"/>
    <n v="4"/>
    <s v="NaN"/>
    <n v="7.0000000000000007E-2"/>
    <n v="0.5"/>
    <s v="NaN"/>
    <n v="-0.43"/>
    <n v="4.1000000000000002E-2"/>
    <s v="NaN"/>
    <s v="NaN"/>
    <s v="NaN"/>
    <s v="NaN"/>
    <s v="Catch-up"/>
    <s v="NaN"/>
    <s v="NaN"/>
    <n v="0.96"/>
    <n v="1"/>
    <s v="NaN"/>
    <d v="2025-06-17T01:35:16"/>
    <x v="2"/>
  </r>
  <r>
    <x v="123"/>
    <x v="1"/>
    <n v="95"/>
    <x v="3000"/>
    <x v="640"/>
    <s v=" "/>
    <s v=" "/>
    <n v="1"/>
    <n v="7"/>
    <n v="1"/>
    <s v="N/A"/>
    <n v="9"/>
    <n v="-3"/>
    <s v="NaN"/>
    <n v="5.2999999999999999E-2"/>
    <s v="NaN"/>
    <n v="7.1999999999999995E-2"/>
    <n v="0"/>
    <n v="5.2999999999999999E-2"/>
    <s v="NaN"/>
    <s v="NaN"/>
    <s v="NaN"/>
    <s v="NaN"/>
    <s v="Catch-up"/>
    <n v="13.888999999999999"/>
    <s v="NaN"/>
    <n v="0.82499999999999996"/>
    <s v="NaN"/>
    <n v="0.91400000000000003"/>
    <d v="2025-06-17T01:35:37"/>
    <x v="2"/>
  </r>
  <r>
    <x v="1057"/>
    <x v="1"/>
    <n v="77"/>
    <x v="3001"/>
    <x v="1333"/>
    <s v=" "/>
    <s v=" "/>
    <n v="1"/>
    <n v="2"/>
    <n v="1"/>
    <s v="N/A"/>
    <n v="1"/>
    <n v="0"/>
    <s v="NaN"/>
    <n v="1.2999999999999999E-2"/>
    <s v="NaN"/>
    <s v="NaN"/>
    <n v="0"/>
    <n v="1.2999999999999999E-2"/>
    <s v="NaN"/>
    <s v="NaN"/>
    <s v="NaN"/>
    <s v="NaN"/>
    <s v="Scale-up"/>
    <s v="NaN"/>
    <s v="NaN"/>
    <n v="1"/>
    <s v="NaN"/>
    <s v="NaN"/>
    <d v="2025-06-17T01:35:56"/>
    <x v="2"/>
  </r>
  <r>
    <x v="1237"/>
    <x v="0"/>
    <n v="2399"/>
    <x v="3002"/>
    <x v="1661"/>
    <n v="1196"/>
    <n v="1196"/>
    <n v="673"/>
    <n v="523"/>
    <n v="98"/>
    <n v="1098"/>
    <n v="699"/>
    <n v="399"/>
    <n v="0.56200000000000006"/>
    <n v="0.40500000000000003"/>
    <n v="6.9000000000000006E-2"/>
    <n v="0.57899999999999996"/>
    <n v="0.89800000000000002"/>
    <n v="0.86799999999999999"/>
    <n v="0.64500000000000002"/>
    <n v="0.58099999999999996"/>
    <n v="0.92900000000000005"/>
    <n v="689.11900000000003"/>
    <s v="Scale-up"/>
    <n v="1.7270000000000001"/>
    <n v="0.80200000000000005"/>
    <n v="0.749"/>
    <n v="0.80800000000000005"/>
    <n v="0.83099999999999996"/>
    <d v="2025-06-17T06:51:51"/>
    <x v="10"/>
  </r>
  <r>
    <x v="124"/>
    <x v="1"/>
    <n v="0"/>
    <x v="3003"/>
    <x v="1460"/>
    <s v=" "/>
    <s v=" "/>
    <n v="1"/>
    <n v="1"/>
    <n v="1"/>
    <s v="N/A"/>
    <n v="1"/>
    <n v="0"/>
    <s v="NaN"/>
    <s v="NaN"/>
    <s v="NaN"/>
    <s v="NaN"/>
    <n v="0"/>
    <s v="NaN"/>
    <s v="NaN"/>
    <s v="NaN"/>
    <s v="NaN"/>
    <s v="NaN"/>
    <s v="Scale-up"/>
    <s v="NaN"/>
    <s v="NaN"/>
    <s v="NaN"/>
    <s v="NaN"/>
    <s v="NaN"/>
    <d v="2025-06-17T01:36:15"/>
    <x v="2"/>
  </r>
  <r>
    <x v="317"/>
    <x v="0"/>
    <n v="1694"/>
    <x v="3004"/>
    <x v="1852"/>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7T03:11:58"/>
    <x v="2"/>
  </r>
  <r>
    <x v="1170"/>
    <x v="1"/>
    <n v="97"/>
    <x v="3005"/>
    <x v="1568"/>
    <s v=" "/>
    <s v=" "/>
    <n v="61"/>
    <n v="58"/>
    <n v="2"/>
    <s v="N/A"/>
    <n v="81"/>
    <n v="35"/>
    <n v="0.71199999999999997"/>
    <n v="0.60899999999999999"/>
    <s v="NaN"/>
    <n v="0.83499999999999996"/>
    <n v="1.321"/>
    <n v="1.2789999999999999"/>
    <s v="NaN"/>
    <s v="NaN"/>
    <s v="NaN"/>
    <s v="NaN"/>
    <s v="Scale-up"/>
    <n v="1.198"/>
    <n v="0.97"/>
    <n v="0.98199999999999998"/>
    <s v="NaN"/>
    <n v="0.97799999999999998"/>
    <d v="2025-06-17T01:36:36"/>
    <x v="2"/>
  </r>
  <r>
    <x v="548"/>
    <x v="0"/>
    <n v="2356"/>
    <x v="3006"/>
    <x v="633"/>
    <n v="75"/>
    <n v="75"/>
    <n v="16"/>
    <n v="59"/>
    <n v="20"/>
    <n v="55"/>
    <n v="45"/>
    <n v="10"/>
    <n v="7.0000000000000001E-3"/>
    <n v="2.7E-2"/>
    <n v="6.0000000000000001E-3"/>
    <n v="1.7999999999999999E-2"/>
    <n v="2.8000000000000001E-2"/>
    <n v="2.1000000000000001E-2"/>
    <n v="0.64300000000000002"/>
    <n v="0.20599999999999999"/>
    <n v="0.82399999999999995"/>
    <n v="555.55600000000004"/>
    <s v="Scale-up"/>
    <n v="55.555999999999997"/>
    <n v="0.82599999999999996"/>
    <n v="0.90100000000000002"/>
    <n v="0.82299999999999995"/>
    <n v="0.84"/>
    <d v="2025-06-16T20:45:19"/>
    <x v="0"/>
  </r>
  <r>
    <x v="115"/>
    <x v="1"/>
    <n v="99"/>
    <x v="3007"/>
    <x v="681"/>
    <s v=" "/>
    <s v=" "/>
    <n v="1"/>
    <n v="11"/>
    <n v="1"/>
    <s v="N/A"/>
    <n v="10"/>
    <n v="2"/>
    <s v="NaN"/>
    <n v="0.151"/>
    <s v="NaN"/>
    <n v="0.123"/>
    <n v="0"/>
    <n v="0.128"/>
    <s v="NaN"/>
    <s v="NaN"/>
    <s v="NaN"/>
    <s v="NaN"/>
    <s v="Catch-up"/>
    <n v="8.1300000000000008"/>
    <s v="NaN"/>
    <n v="0.91300000000000003"/>
    <s v="NaN"/>
    <n v="0.96299999999999997"/>
    <d v="2025-06-17T01:36:56"/>
    <x v="2"/>
  </r>
  <r>
    <x v="1272"/>
    <x v="0"/>
    <n v="1948"/>
    <x v="3008"/>
    <x v="1716"/>
    <n v="32"/>
    <n v="32"/>
    <n v="5"/>
    <n v="27"/>
    <n v="4"/>
    <n v="28"/>
    <n v="14"/>
    <n v="14"/>
    <n v="3.0000000000000001E-3"/>
    <n v="1.0999999999999999E-2"/>
    <n v="0"/>
    <n v="8.9999999999999993E-3"/>
    <n v="1.4E-2"/>
    <n v="1.0999999999999999E-2"/>
    <n v="0.64300000000000002"/>
    <n v="0.214"/>
    <n v="1"/>
    <n v="1555.556"/>
    <s v="Scale-up"/>
    <n v="111.111"/>
    <n v="0.75800000000000001"/>
    <d v="1899-12-30T23:03:50"/>
    <n v="0"/>
    <n v="0.84399999999999997"/>
    <d v="2025-06-17T04:43:56"/>
    <x v="11"/>
  </r>
  <r>
    <x v="125"/>
    <x v="1"/>
    <n v="60"/>
    <x v="3009"/>
    <x v="1065"/>
    <s v=" "/>
    <s v=" "/>
    <n v="2"/>
    <n v="1"/>
    <n v="1"/>
    <s v="N/A"/>
    <n v="1"/>
    <n v="2"/>
    <n v="1.7999999999999999E-2"/>
    <s v="NaN"/>
    <s v="NaN"/>
    <s v="NaN"/>
    <n v="0"/>
    <n v="2.5999999999999999E-2"/>
    <s v="NaN"/>
    <s v="NaN"/>
    <s v="NaN"/>
    <s v="NaN"/>
    <s v="Scale-up"/>
    <s v="NaN"/>
    <n v="1"/>
    <s v="NaN"/>
    <s v="NaN"/>
    <s v="NaN"/>
    <d v="2025-06-17T01:37:14"/>
    <x v="2"/>
  </r>
  <r>
    <x v="24"/>
    <x v="0"/>
    <n v="4667"/>
    <x v="3010"/>
    <x v="1819"/>
    <n v="7297"/>
    <n v="7297"/>
    <n v="658"/>
    <n v="6639"/>
    <n v="1319"/>
    <n v="5978"/>
    <n v="3689"/>
    <n v="2289"/>
    <n v="0.21"/>
    <n v="2.214"/>
    <n v="0.47599999999999998"/>
    <n v="1.2529999999999999"/>
    <n v="1.948"/>
    <n v="1.9650000000000001"/>
    <n v="0.64300000000000002"/>
    <n v="8.6999999999999994E-2"/>
    <n v="0.80400000000000005"/>
    <n v="1826.816"/>
    <s v="Scale-up"/>
    <n v="0.79800000000000004"/>
    <n v="0.96899999999999997"/>
    <n v="0.98899999999999999"/>
    <n v="0.96"/>
    <n v="0.99099999999999999"/>
    <d v="2025-06-17T01:13:49"/>
    <x v="2"/>
  </r>
  <r>
    <x v="686"/>
    <x v="1"/>
    <n v="60"/>
    <x v="3011"/>
    <x v="797"/>
    <s v=" "/>
    <s v=" "/>
    <n v="1"/>
    <n v="2"/>
    <n v="4"/>
    <s v="N/A"/>
    <n v="3"/>
    <n v="-6"/>
    <s v="NaN"/>
    <n v="1.6E-2"/>
    <s v="NaN"/>
    <n v="0.3"/>
    <n v="0"/>
    <n v="-4.7E-2"/>
    <s v="NaN"/>
    <s v="NaN"/>
    <s v="NaN"/>
    <s v="NaN"/>
    <s v="Scale-up"/>
    <n v="3.3330000000000002"/>
    <s v="NaN"/>
    <n v="1"/>
    <s v="NaN"/>
    <n v="0.75"/>
    <d v="2025-06-17T01:37:37"/>
    <x v="2"/>
  </r>
  <r>
    <x v="515"/>
    <x v="1"/>
    <n v="93"/>
    <x v="3012"/>
    <x v="1339"/>
    <s v=" "/>
    <s v=" "/>
    <n v="6"/>
    <n v="22"/>
    <n v="6"/>
    <s v="N/A"/>
    <n v="16"/>
    <n v="5"/>
    <n v="8.5999999999999993E-2"/>
    <n v="0.215"/>
    <n v="9.2999999999999999E-2"/>
    <n v="0.33300000000000002"/>
    <n v="0.20799999999999999"/>
    <n v="0.20399999999999999"/>
    <n v="1.601"/>
    <n v="0.28599999999999998"/>
    <n v="0.69099999999999995"/>
    <n v="786.78700000000003"/>
    <s v="Catch-up"/>
    <n v="3.0030000000000001"/>
    <n v="0.95499999999999996"/>
    <n v="0.96499999999999997"/>
    <n v="0.89200000000000002"/>
    <n v="0.72899999999999998"/>
    <d v="2025-06-17T01:38:02"/>
    <x v="2"/>
  </r>
  <r>
    <x v="985"/>
    <x v="1"/>
    <n v="99"/>
    <x v="3013"/>
    <x v="1196"/>
    <s v=" "/>
    <s v=" "/>
    <n v="20"/>
    <n v="72"/>
    <n v="1"/>
    <s v="N/A"/>
    <n v="56"/>
    <n v="34"/>
    <n v="0.20100000000000001"/>
    <n v="0.70299999999999996"/>
    <s v="NaN"/>
    <n v="0.53800000000000003"/>
    <s v="0.9039999999999999"/>
    <n v="0.9"/>
    <s v="NaN"/>
    <s v="NaN"/>
    <s v="NaN"/>
    <s v="NaN"/>
    <s v="Scale-up"/>
    <n v="1.859"/>
    <n v="0.96099999999999997"/>
    <n v="0.93400000000000005"/>
    <s v="NaN"/>
    <n v="0.97199999999999998"/>
    <d v="2025-06-17T01:38:22"/>
    <x v="2"/>
  </r>
  <r>
    <x v="58"/>
    <x v="0"/>
    <n v="3284"/>
    <x v="3014"/>
    <x v="62"/>
    <n v="1654"/>
    <n v="1654"/>
    <n v="190"/>
    <n v="1464"/>
    <n v="309"/>
    <n v="1345"/>
    <n v="873"/>
    <n v="472"/>
    <n v="8.7999999999999995E-2"/>
    <n v="0.59599999999999997"/>
    <n v="0.13600000000000001"/>
    <n v="0.35099999999999998"/>
    <n v="0.54800000000000004"/>
    <n v="0.53"/>
    <n v="0.64100000000000001"/>
    <n v="0.129"/>
    <n v="0.80100000000000005"/>
    <n v="1344.729"/>
    <s v="Scale-up"/>
    <n v="2.8490000000000002"/>
    <n v="0.879"/>
    <n v="0.79900000000000004"/>
    <n v="0.92900000000000005"/>
    <n v="0.89500000000000002"/>
    <d v="2025-06-16T18:20:53"/>
    <x v="1"/>
  </r>
  <r>
    <x v="940"/>
    <x v="1"/>
    <n v="99"/>
    <x v="3015"/>
    <x v="1129"/>
    <s v=" "/>
    <s v=" "/>
    <n v="8"/>
    <n v="5"/>
    <n v="2"/>
    <s v="N/A"/>
    <n v="8"/>
    <n v="2"/>
    <n v="6.3E-2"/>
    <n v="4.9000000000000002E-2"/>
    <s v="NaN"/>
    <n v="6.5000000000000002E-2"/>
    <n v="0.112"/>
    <n v="7.6999999999999999E-2"/>
    <s v="NaN"/>
    <s v="NaN"/>
    <s v="NaN"/>
    <s v="NaN"/>
    <s v="Scale-up"/>
    <n v="15.385"/>
    <n v="0.77600000000000002"/>
    <n v="0.79500000000000004"/>
    <s v="NaN"/>
    <n v="0.33300000000000002"/>
    <d v="2025-06-17T01:38:41"/>
    <x v="2"/>
  </r>
  <r>
    <x v="1271"/>
    <x v="0"/>
    <n v="1734"/>
    <x v="3016"/>
    <x v="1714"/>
    <n v="3104"/>
    <n v="3104"/>
    <n v="1078"/>
    <n v="2026"/>
    <n v="669"/>
    <n v="2435"/>
    <n v="1541"/>
    <n v="894"/>
    <n v="0.63900000000000001"/>
    <n v="1.175"/>
    <n v="0.375"/>
    <n v="0.92300000000000004"/>
    <n v="1.4390000000000001"/>
    <n v="1.456"/>
    <n v="0.64100000000000001"/>
    <n v="0.35199999999999998"/>
    <n v="0.79300000000000004"/>
    <n v="968.58100000000002"/>
    <s v="Scale-up"/>
    <n v="1.083"/>
    <n v="0.996"/>
    <d v="1899-12-30T23:54:14"/>
    <n v="0.96399999999999997"/>
    <n v="0.999"/>
    <d v="2025-06-17T05:07:15"/>
    <x v="17"/>
  </r>
  <r>
    <x v="1239"/>
    <x v="1"/>
    <n v="99"/>
    <x v="3017"/>
    <x v="1664"/>
    <s v=" "/>
    <s v=" "/>
    <n v="9"/>
    <n v="44"/>
    <n v="1"/>
    <s v="N/A"/>
    <n v="39"/>
    <n v="13"/>
    <n v="7.6999999999999999E-2"/>
    <n v="0.41299999999999998"/>
    <s v="NaN"/>
    <n v="0.35599999999999998"/>
    <n v="0.49"/>
    <n v="0.47599999999999998"/>
    <s v="NaN"/>
    <s v="NaN"/>
    <s v="NaN"/>
    <s v="NaN"/>
    <s v="Scale-up"/>
    <n v="2.8090000000000002"/>
    <n v="0.94899999999999995"/>
    <n v="0.98199999999999998"/>
    <s v="NaN"/>
    <n v="0.79200000000000004"/>
    <d v="2025-06-17T01:39:00"/>
    <x v="2"/>
  </r>
  <r>
    <x v="1348"/>
    <x v="0"/>
    <n v="2278"/>
    <x v="3018"/>
    <x v="1853"/>
    <n v="202"/>
    <n v="202"/>
    <n v="55"/>
    <n v="147"/>
    <n v="45"/>
    <n v="157"/>
    <n v="98"/>
    <n v="59"/>
    <n v="2.4E-2"/>
    <n v="5.8999999999999997E-2"/>
    <n v="1.9E-2"/>
    <n v="4.1000000000000002E-2"/>
    <n v="6.4000000000000001E-2"/>
    <n v="6.4000000000000001E-2"/>
    <n v="0.64100000000000001"/>
    <n v="0.28899999999999998"/>
    <n v="0.77100000000000002"/>
    <n v="1439.0239999999999"/>
    <s v="Scale-up"/>
    <n v="24.39"/>
    <n v="0.92900000000000005"/>
    <n v="0.98599999999999999"/>
    <n v="0.96899999999999997"/>
    <n v="0.96499999999999997"/>
    <d v="2025-06-17T03:23:22"/>
    <x v="2"/>
  </r>
  <r>
    <x v="139"/>
    <x v="1"/>
    <n v="94"/>
    <x v="3019"/>
    <x v="1669"/>
    <s v=" "/>
    <s v=" "/>
    <n v="1"/>
    <n v="3"/>
    <n v="1"/>
    <s v="N/A"/>
    <n v="4"/>
    <n v="0"/>
    <s v="NaN"/>
    <n v="1.6E-2"/>
    <s v="NaN"/>
    <n v="0.154"/>
    <n v="0"/>
    <n v="1.6E-2"/>
    <s v="NaN"/>
    <s v="NaN"/>
    <s v="NaN"/>
    <s v="NaN"/>
    <s v="Scale-up"/>
    <n v="6.4939999999999998"/>
    <s v="NaN"/>
    <n v="0.75"/>
    <s v="NaN"/>
    <n v="0.8"/>
    <d v="2025-06-17T01:39:21"/>
    <x v="2"/>
  </r>
  <r>
    <x v="420"/>
    <x v="0"/>
    <n v="4289"/>
    <x v="3020"/>
    <x v="1854"/>
    <n v="977"/>
    <n v="977"/>
    <n v="166"/>
    <n v="811"/>
    <n v="56"/>
    <n v="921"/>
    <n v="678"/>
    <n v="243"/>
    <n v="3.5000000000000003E-2"/>
    <n v="0.28399999999999997"/>
    <n v="1.2999999999999999E-2"/>
    <n v="0.19600000000000001"/>
    <n v="0.30599999999999999"/>
    <n v="0.27500000000000002"/>
    <n v="0.64100000000000001"/>
    <n v="0.11"/>
    <n v="0.95899999999999996"/>
    <n v="1239.796"/>
    <s v="Scale-up"/>
    <n v="5.1020000000000003"/>
    <n v="0.73"/>
    <n v="0.79300000000000004"/>
    <n v="0.70899999999999996"/>
    <n v="0.749"/>
    <d v="2025-06-17T03:53:29"/>
    <x v="2"/>
  </r>
  <r>
    <x v="31"/>
    <x v="1"/>
    <n v="0"/>
    <x v="3021"/>
    <x v="31"/>
    <s v=" "/>
    <s v=" "/>
    <n v="1"/>
    <n v="1"/>
    <n v="1"/>
    <s v="N/A"/>
    <n v="1"/>
    <n v="-1"/>
    <s v="NaN"/>
    <s v="NaN"/>
    <s v="NaN"/>
    <s v="NaN"/>
    <n v="0"/>
    <s v="NaN"/>
    <s v="NaN"/>
    <s v="NaN"/>
    <s v="NaN"/>
    <s v="NaN"/>
    <s v="Catch-up"/>
    <s v="NaN"/>
    <s v="NaN"/>
    <s v="NaN"/>
    <s v="NaN"/>
    <s v="NaN"/>
    <d v="2025-06-17T01:39:42"/>
    <x v="2"/>
  </r>
  <r>
    <x v="592"/>
    <x v="0"/>
    <n v="2472"/>
    <x v="3022"/>
    <x v="683"/>
    <n v="149"/>
    <n v="149"/>
    <n v="22"/>
    <n v="127"/>
    <n v="37"/>
    <n v="112"/>
    <n v="70"/>
    <n v="42"/>
    <n v="1.2E-2"/>
    <n v="5.8999999999999997E-2"/>
    <n v="2.1000000000000001E-2"/>
    <n v="3.2000000000000001E-2"/>
    <n v="0.05"/>
    <n v="4.9000000000000002E-2"/>
    <n v="0.64"/>
    <n v="0.16900000000000001"/>
    <n v="0.70399999999999996"/>
    <n v="1312.5"/>
    <s v="Scale-up"/>
    <n v="31.25"/>
    <n v="0.82699999999999996"/>
    <n v="0.97399999999999998"/>
    <n v="0.871"/>
    <n v="0.81699999999999995"/>
    <d v="2025-06-16T20:56:16"/>
    <x v="0"/>
  </r>
  <r>
    <x v="142"/>
    <x v="1"/>
    <n v="89"/>
    <x v="3023"/>
    <x v="1692"/>
    <s v=" "/>
    <s v=" "/>
    <n v="1"/>
    <n v="18"/>
    <n v="1"/>
    <s v="N/A"/>
    <n v="8"/>
    <n v="8"/>
    <s v="NaN"/>
    <n v="0.16700000000000001"/>
    <s v="NaN"/>
    <n v="0.08"/>
    <n v="0"/>
    <n v="0.16300000000000001"/>
    <s v="NaN"/>
    <s v="NaN"/>
    <s v="NaN"/>
    <s v="NaN"/>
    <s v="Scale-up"/>
    <n v="12.5"/>
    <s v="NaN"/>
    <n v="0.95499999999999996"/>
    <s v="NaN"/>
    <n v="0.74299999999999999"/>
    <d v="2025-06-17T01:40:04"/>
    <x v="2"/>
  </r>
  <r>
    <x v="168"/>
    <x v="0"/>
    <n v="2852"/>
    <x v="3024"/>
    <x v="181"/>
    <n v="984"/>
    <n v="984"/>
    <n v="157"/>
    <n v="827"/>
    <n v="89"/>
    <n v="895"/>
    <n v="639"/>
    <n v="256"/>
    <n v="8.1000000000000003E-2"/>
    <n v="0.39900000000000002"/>
    <n v="3.4000000000000002E-2"/>
    <n v="0.28499999999999998"/>
    <n v="0.44600000000000001"/>
    <n v="0.42799999999999999"/>
    <n v="0.63900000000000001"/>
    <n v="0.16900000000000001"/>
    <n v="0.92900000000000005"/>
    <n v="898.24599999999998"/>
    <s v="Scale-up"/>
    <n v="3.5089999999999999"/>
    <n v="0.94699999999999995"/>
    <n v="0.91700000000000004"/>
    <n v="0.96299999999999997"/>
    <n v="0.90800000000000003"/>
    <d v="2025-06-16T18:44:57"/>
    <x v="1"/>
  </r>
  <r>
    <x v="130"/>
    <x v="1"/>
    <n v="0"/>
    <x v="3025"/>
    <x v="1469"/>
    <s v=" "/>
    <s v=" "/>
    <n v="1"/>
    <n v="1"/>
    <n v="1"/>
    <s v="N/A"/>
    <n v="1"/>
    <n v="0"/>
    <s v="NaN"/>
    <s v="NaN"/>
    <s v="NaN"/>
    <s v="NaN"/>
    <n v="0"/>
    <s v="NaN"/>
    <s v="NaN"/>
    <s v="NaN"/>
    <s v="NaN"/>
    <s v="NaN"/>
    <s v="Scale-up"/>
    <s v="NaN"/>
    <s v="NaN"/>
    <s v="NaN"/>
    <s v="NaN"/>
    <s v="NaN"/>
    <d v="2025-06-17T01:40:22"/>
    <x v="2"/>
  </r>
  <r>
    <x v="686"/>
    <x v="0"/>
    <n v="4990"/>
    <x v="3026"/>
    <x v="1715"/>
    <n v="257"/>
    <n v="257"/>
    <n v="44"/>
    <n v="213"/>
    <n v="55"/>
    <n v="202"/>
    <n v="104"/>
    <n v="98"/>
    <n v="8.9999999999999993E-3"/>
    <n v="0.04"/>
    <n v="1.2999999999999999E-2"/>
    <n v="2.3E-2"/>
    <n v="3.5999999999999997E-2"/>
    <n v="3.6999999999999998E-2"/>
    <n v="0.63900000000000001"/>
    <n v="0.184"/>
    <n v="0.73499999999999999"/>
    <n v="4260.87"/>
    <s v="Scale-up"/>
    <n v="43.478000000000002"/>
    <n v="0.82699999999999996"/>
    <d v="1899-12-30T21:24:29"/>
    <n v="0.753"/>
    <n v="0.85199999999999998"/>
    <d v="2025-06-17T04:42:18"/>
    <x v="11"/>
  </r>
  <r>
    <x v="1349"/>
    <x v="1"/>
    <n v="0"/>
    <x v="3027"/>
    <x v="1855"/>
    <s v=" "/>
    <s v=" "/>
    <n v="1"/>
    <n v="1"/>
    <n v="1"/>
    <s v="N/A"/>
    <n v="1"/>
    <n v="0"/>
    <s v="NaN"/>
    <s v="NaN"/>
    <s v="NaN"/>
    <s v="NaN"/>
    <n v="0"/>
    <s v="NaN"/>
    <s v="NaN"/>
    <s v="NaN"/>
    <s v="NaN"/>
    <s v="NaN"/>
    <s v="Scale-up"/>
    <s v="NaN"/>
    <s v="NaN"/>
    <s v="NaN"/>
    <s v="NaN"/>
    <s v="NaN"/>
    <d v="2025-06-17T01:40:39"/>
    <x v="2"/>
  </r>
  <r>
    <x v="1190"/>
    <x v="0"/>
    <n v="718"/>
    <x v="3028"/>
    <x v="1592"/>
    <n v="276"/>
    <n v="276"/>
    <n v="266"/>
    <n v="10"/>
    <n v="0"/>
    <n v="276"/>
    <n v="117"/>
    <n v="159"/>
    <n v="0.64700000000000002"/>
    <n v="2.9000000000000001E-2"/>
    <n v="0"/>
    <n v="0.43099999999999999"/>
    <n v="0.67600000000000005"/>
    <n v="0.67700000000000005"/>
    <n v="0.63800000000000001"/>
    <n v="0.95699999999999996"/>
    <n v="1"/>
    <n v="368.91"/>
    <s v="Scale-up"/>
    <n v="2.3199999999999998"/>
    <n v="0.89100000000000001"/>
    <n v="0.78600000000000003"/>
    <n v="0"/>
    <n v="0.95099999999999996"/>
    <d v="2025-06-17T06:10:22"/>
    <x v="10"/>
  </r>
  <r>
    <x v="128"/>
    <x v="1"/>
    <n v="0"/>
    <x v="3029"/>
    <x v="1856"/>
    <s v=" "/>
    <s v=" "/>
    <n v="1"/>
    <n v="1"/>
    <n v="1"/>
    <s v="N/A"/>
    <n v="1"/>
    <n v="0"/>
    <s v="NaN"/>
    <s v="NaN"/>
    <s v="NaN"/>
    <s v="NaN"/>
    <n v="0"/>
    <s v="NaN"/>
    <s v="NaN"/>
    <s v="NaN"/>
    <s v="NaN"/>
    <s v="NaN"/>
    <s v="Scale-up"/>
    <s v="NaN"/>
    <s v="NaN"/>
    <s v="NaN"/>
    <s v="NaN"/>
    <s v="NaN"/>
    <d v="2025-06-17T01:40:57"/>
    <x v="2"/>
  </r>
  <r>
    <x v="128"/>
    <x v="0"/>
    <n v="2882"/>
    <x v="3030"/>
    <x v="138"/>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6T18:36:25"/>
    <x v="1"/>
  </r>
  <r>
    <x v="1343"/>
    <x v="1"/>
    <n v="97"/>
    <x v="3031"/>
    <x v="1846"/>
    <s v=" "/>
    <s v=" "/>
    <n v="1"/>
    <n v="12"/>
    <n v="1"/>
    <s v="N/A"/>
    <n v="12"/>
    <n v="0"/>
    <s v="NaN"/>
    <n v="0.187"/>
    <s v="NaN"/>
    <n v="9.1999999999999998E-2"/>
    <n v="0"/>
    <n v="0.19800000000000001"/>
    <s v="NaN"/>
    <s v="NaN"/>
    <s v="NaN"/>
    <s v="NaN"/>
    <s v="Scale-up"/>
    <n v="10.87"/>
    <s v="NaN"/>
    <n v="0.67700000000000005"/>
    <s v="NaN"/>
    <n v="0.92200000000000004"/>
    <d v="2025-06-17T01:41:15"/>
    <x v="2"/>
  </r>
  <r>
    <x v="128"/>
    <x v="0"/>
    <n v="2882"/>
    <x v="3032"/>
    <x v="1856"/>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7T01:40:57"/>
    <x v="2"/>
  </r>
  <r>
    <x v="118"/>
    <x v="1"/>
    <n v="0"/>
    <x v="3033"/>
    <x v="1419"/>
    <s v=" "/>
    <s v=" "/>
    <n v="1"/>
    <n v="1"/>
    <n v="1"/>
    <s v="N/A"/>
    <n v="1"/>
    <n v="0"/>
    <s v="NaN"/>
    <s v="NaN"/>
    <s v="NaN"/>
    <s v="NaN"/>
    <n v="0"/>
    <s v="NaN"/>
    <s v="NaN"/>
    <s v="NaN"/>
    <s v="NaN"/>
    <s v="NaN"/>
    <s v="Scale-up"/>
    <s v="NaN"/>
    <s v="NaN"/>
    <s v="NaN"/>
    <s v="NaN"/>
    <s v="NaN"/>
    <d v="2025-06-17T01:41:34"/>
    <x v="2"/>
  </r>
  <r>
    <x v="304"/>
    <x v="0"/>
    <n v="4871"/>
    <x v="3034"/>
    <x v="1857"/>
    <n v="50"/>
    <n v="50"/>
    <n v="10"/>
    <n v="40"/>
    <n v="5"/>
    <n v="45"/>
    <n v="29"/>
    <n v="16"/>
    <n v="3.0000000000000001E-3"/>
    <n v="0.01"/>
    <n v="2E-3"/>
    <n v="7.0000000000000001E-3"/>
    <n v="1.0999999999999999E-2"/>
    <n v="1.2E-2"/>
    <n v="0.63600000000000001"/>
    <n v="0.23100000000000001"/>
    <n v="0.84599999999999997"/>
    <n v="2285.7139999999999"/>
    <s v="Scale-up"/>
    <n v="142.857"/>
    <n v="0.77800000000000002"/>
    <n v="0.90400000000000003"/>
    <n v="0.94399999999999995"/>
    <n v="0.81200000000000006"/>
    <d v="2025-06-17T03:00:42"/>
    <x v="2"/>
  </r>
  <r>
    <x v="119"/>
    <x v="1"/>
    <n v="96"/>
    <x v="3035"/>
    <x v="962"/>
    <s v=" "/>
    <s v=" "/>
    <n v="1"/>
    <n v="20"/>
    <n v="6"/>
    <s v="N/A"/>
    <n v="19"/>
    <n v="-6"/>
    <s v="NaN"/>
    <n v="0.248"/>
    <n v="7.0999999999999994E-2"/>
    <n v="0.27100000000000002"/>
    <n v="0.17699999999999999"/>
    <n v="0.155"/>
    <s v="NaN"/>
    <s v="NaN"/>
    <s v="NaN"/>
    <s v="NaN"/>
    <s v="Scale-up"/>
    <n v="3.69"/>
    <s v="NaN"/>
    <n v="0.94399999999999995"/>
    <n v="0.55100000000000005"/>
    <n v="0.93600000000000005"/>
    <d v="2025-06-17T01:41:55"/>
    <x v="2"/>
  </r>
  <r>
    <x v="845"/>
    <x v="0"/>
    <n v="2011"/>
    <x v="3036"/>
    <x v="1000"/>
    <n v="2779"/>
    <n v="2779"/>
    <n v="906"/>
    <n v="1873"/>
    <n v="453"/>
    <n v="2326"/>
    <n v="1447"/>
    <n v="879"/>
    <n v="0.45900000000000002"/>
    <n v="1.0069999999999999"/>
    <n v="0.26200000000000001"/>
    <n v="0.76400000000000001"/>
    <n v="1.204"/>
    <n v="1.2050000000000001"/>
    <n v="0.63500000000000001"/>
    <n v="0.313"/>
    <n v="0.82099999999999995"/>
    <n v="1150.5239999999999"/>
    <s v="Scale-up"/>
    <n v="1.3089999999999999"/>
    <n v="0.98299999999999998"/>
    <n v="0.995"/>
    <n v="0.98299999999999998"/>
    <n v="0.99299999999999999"/>
    <d v="2025-06-16T22:14:37"/>
    <x v="3"/>
  </r>
  <r>
    <x v="104"/>
    <x v="1"/>
    <n v="0"/>
    <x v="3037"/>
    <x v="1779"/>
    <s v=" "/>
    <s v=" "/>
    <n v="1"/>
    <n v="1"/>
    <n v="1"/>
    <s v="N/A"/>
    <n v="1"/>
    <n v="0"/>
    <s v="NaN"/>
    <s v="NaN"/>
    <s v="NaN"/>
    <s v="NaN"/>
    <n v="0"/>
    <s v="NaN"/>
    <s v="NaN"/>
    <s v="NaN"/>
    <s v="NaN"/>
    <s v="NaN"/>
    <s v="Scale-up"/>
    <s v="NaN"/>
    <s v="NaN"/>
    <s v="NaN"/>
    <s v="NaN"/>
    <s v="NaN"/>
    <d v="2025-06-17T01:42:14"/>
    <x v="2"/>
  </r>
  <r>
    <x v="960"/>
    <x v="0"/>
    <n v="3190"/>
    <x v="3038"/>
    <x v="1154"/>
    <n v="1531"/>
    <n v="1531"/>
    <n v="294"/>
    <n v="1237"/>
    <n v="249"/>
    <n v="1282"/>
    <n v="823"/>
    <n v="459"/>
    <n v="0.129"/>
    <n v="0.53500000000000003"/>
    <n v="0.1"/>
    <n v="0.35799999999999998"/>
    <n v="0.56399999999999995"/>
    <n v="0.55700000000000005"/>
    <n v="0.63500000000000001"/>
    <n v="0.19400000000000001"/>
    <n v="0.84899999999999998"/>
    <n v="1282.123"/>
    <s v="Scale-up"/>
    <n v="2.7930000000000001"/>
    <n v="0.92400000000000004"/>
    <n v="0.90200000000000002"/>
    <n v="0.93600000000000005"/>
    <n v="0.85499999999999998"/>
    <d v="2025-06-16T23:05:01"/>
    <x v="8"/>
  </r>
  <r>
    <x v="1350"/>
    <x v="1"/>
    <n v="97"/>
    <x v="3039"/>
    <x v="1858"/>
    <s v=" "/>
    <s v=" "/>
    <n v="1"/>
    <n v="2"/>
    <n v="45"/>
    <s v="N/A"/>
    <n v="1"/>
    <n v="-43"/>
    <s v="NaN"/>
    <n v="1.0999999999999999E-2"/>
    <s v="NaN"/>
    <s v="NaN"/>
    <n v="0"/>
    <n v="-0.216"/>
    <s v="NaN"/>
    <s v="NaN"/>
    <s v="NaN"/>
    <s v="NaN"/>
    <s v="Scale-up"/>
    <s v="NaN"/>
    <s v="NaN"/>
    <n v="1"/>
    <s v="NaN"/>
    <s v="NaN"/>
    <d v="2025-06-17T01:42:33"/>
    <x v="2"/>
  </r>
  <r>
    <x v="1231"/>
    <x v="0"/>
    <n v="358"/>
    <x v="3040"/>
    <x v="1654"/>
    <n v="82"/>
    <n v="82"/>
    <n v="78"/>
    <n v="4"/>
    <n v="0"/>
    <n v="82"/>
    <n v="47"/>
    <n v="35"/>
    <n v="0.182"/>
    <n v="1.7999999999999999E-2"/>
    <n v="0"/>
    <n v="0.127"/>
    <n v="0.2"/>
    <n v="0.19600000000000001"/>
    <n v="0.63500000000000001"/>
    <n v="0.91"/>
    <n v="1"/>
    <n v="275.59100000000001"/>
    <s v="Scale-up"/>
    <n v="7.8739999999999997"/>
    <n v="0.96299999999999997"/>
    <n v="0.86499999999999999"/>
    <n v="0"/>
    <n v="0.96899999999999997"/>
    <d v="2025-06-17T06:48:02"/>
    <x v="10"/>
  </r>
  <r>
    <x v="918"/>
    <x v="1"/>
    <n v="100"/>
    <x v="3041"/>
    <x v="1096"/>
    <s v=" "/>
    <s v=" "/>
    <n v="101"/>
    <n v="547"/>
    <n v="84"/>
    <s v="N/A"/>
    <n v="388"/>
    <n v="177"/>
    <n v="1.05"/>
    <n v="5.8129999999999997"/>
    <n v="0.83699999999999997"/>
    <n v="3.9489999999999998"/>
    <n v="6.0259999999999998"/>
    <n v="6.0110000000000001"/>
    <n v="0.65500000000000003"/>
    <n v="0.153"/>
    <n v="0.878"/>
    <n v="480.375"/>
    <s v="Scale-up"/>
    <n v="0.253"/>
    <n v="0.995"/>
    <n v="0.998"/>
    <n v="0.99099999999999999"/>
    <n v="0.998"/>
    <d v="2025-06-17T01:43:18"/>
    <x v="2"/>
  </r>
  <r>
    <x v="516"/>
    <x v="0"/>
    <n v="316"/>
    <x v="3042"/>
    <x v="591"/>
    <n v="67"/>
    <n v="67"/>
    <n v="37"/>
    <n v="30"/>
    <n v="6"/>
    <n v="61"/>
    <n v="43"/>
    <n v="18"/>
    <n v="0.10299999999999999"/>
    <n v="0.20100000000000001"/>
    <n v="1.7000000000000001E-2"/>
    <n v="0.182"/>
    <n v="0.28699999999999998"/>
    <n v="0.16800000000000001"/>
    <n v="0.63400000000000001"/>
    <n v="0.33900000000000002"/>
    <n v="0.94399999999999995"/>
    <n v="98.900999999999996"/>
    <s v="Scale-up"/>
    <n v="5.4950000000000001"/>
    <n v="0.93899999999999995"/>
    <n v="0.66500000000000004"/>
    <n v="0.79900000000000004"/>
    <n v="0.71899999999999997"/>
    <d v="2025-06-16T20:36:45"/>
    <x v="0"/>
  </r>
  <r>
    <x v="132"/>
    <x v="1"/>
    <n v="100"/>
    <x v="3043"/>
    <x v="1831"/>
    <s v=" "/>
    <s v=" "/>
    <n v="44"/>
    <n v="126"/>
    <n v="32"/>
    <s v="N/A"/>
    <n v="135"/>
    <n v="2"/>
    <n v="0.436"/>
    <n v="1.7070000000000001"/>
    <n v="0.41599999999999998"/>
    <n v="1.3660000000000001"/>
    <s v="1.7270000000000003"/>
    <n v="1.669"/>
    <n v="0.79100000000000004"/>
    <n v="0.20300000000000001"/>
    <n v="0.80600000000000005"/>
    <n v="2702.05"/>
    <s v="Scale-up"/>
    <n v="0.73199999999999998"/>
    <n v="0.96"/>
    <n v="0.98199999999999998"/>
    <n v="0.93500000000000005"/>
    <n v="0.96899999999999997"/>
    <d v="2025-06-17T01:43:51"/>
    <x v="2"/>
  </r>
  <r>
    <x v="11"/>
    <x v="1"/>
    <n v="0"/>
    <x v="3044"/>
    <x v="11"/>
    <s v=" "/>
    <s v=" "/>
    <n v="1"/>
    <n v="1"/>
    <n v="1"/>
    <s v="N/A"/>
    <n v="1"/>
    <n v="0"/>
    <n v="0"/>
    <s v="NaN"/>
    <s v="NaN"/>
    <s v="NaN"/>
    <n v="0"/>
    <s v="NaN"/>
    <s v="NaN"/>
    <s v="NaN"/>
    <s v="NaN"/>
    <s v="NaN"/>
    <s v="Catch-up"/>
    <s v="NaN"/>
    <n v="0"/>
    <s v="NaN"/>
    <s v="NaN"/>
    <s v="NaN"/>
    <d v="2025-06-17T01:44:07"/>
    <x v="2"/>
  </r>
  <r>
    <x v="133"/>
    <x v="1"/>
    <n v="0"/>
    <x v="3045"/>
    <x v="1628"/>
    <s v=" "/>
    <s v=" "/>
    <n v="1"/>
    <n v="1"/>
    <n v="1"/>
    <s v="N/A"/>
    <n v="2"/>
    <n v="-1"/>
    <s v="NaN"/>
    <s v="NaN"/>
    <s v="NaN"/>
    <n v="1"/>
    <n v="0"/>
    <s v="NaN"/>
    <s v="NaN"/>
    <s v="NaN"/>
    <s v="NaN"/>
    <s v="NaN"/>
    <s v="Scale-up"/>
    <n v="1"/>
    <s v="NaN"/>
    <s v="NaN"/>
    <s v="NaN"/>
    <n v="1"/>
    <d v="2025-06-17T01:44:25"/>
    <x v="2"/>
  </r>
  <r>
    <x v="1172"/>
    <x v="0"/>
    <n v="316"/>
    <x v="3046"/>
    <x v="1570"/>
    <n v="384"/>
    <n v="384"/>
    <n v="371"/>
    <n v="13"/>
    <n v="0"/>
    <n v="384"/>
    <n v="220"/>
    <n v="164"/>
    <n v="1.1970000000000001"/>
    <n v="4.1000000000000002E-2"/>
    <n v="0"/>
    <n v="0.78400000000000003"/>
    <n v="1.238"/>
    <n v="1.2370000000000001"/>
    <n v="0.63300000000000001"/>
    <n v="0.96699999999999997"/>
    <n v="1"/>
    <n v="209.184"/>
    <s v="Scale-up"/>
    <n v="1.276"/>
    <n v="0.98099999999999998"/>
    <n v="0.9"/>
    <n v="0"/>
    <n v="0.99299999999999999"/>
    <d v="2025-06-17T06:02:33"/>
    <x v="10"/>
  </r>
  <r>
    <x v="135"/>
    <x v="1"/>
    <n v="56"/>
    <x v="3047"/>
    <x v="1322"/>
    <s v=" "/>
    <s v=" "/>
    <n v="1"/>
    <n v="5"/>
    <n v="1"/>
    <s v="N/A"/>
    <n v="5"/>
    <n v="0"/>
    <s v="NaN"/>
    <n v="5.8000000000000003E-2"/>
    <s v="NaN"/>
    <n v="5.7000000000000002E-2"/>
    <n v="0"/>
    <n v="6.4000000000000001E-2"/>
    <s v="NaN"/>
    <s v="NaN"/>
    <s v="NaN"/>
    <s v="NaN"/>
    <s v="Scale-up"/>
    <n v="17.544"/>
    <s v="NaN"/>
    <n v="0.753"/>
    <s v="NaN"/>
    <n v="0.71099999999999997"/>
    <d v="2025-06-17T01:44:44"/>
    <x v="2"/>
  </r>
  <r>
    <x v="1339"/>
    <x v="0"/>
    <n v="2251"/>
    <x v="3048"/>
    <x v="1838"/>
    <n v="251"/>
    <n v="251"/>
    <n v="52"/>
    <n v="199"/>
    <n v="18"/>
    <n v="233"/>
    <n v="163"/>
    <n v="70"/>
    <n v="2.4E-2"/>
    <n v="0.106"/>
    <n v="0.01"/>
    <n v="7.5999999999999998E-2"/>
    <n v="0.12"/>
    <n v="0.12"/>
    <n v="0.63300000000000001"/>
    <n v="0.185"/>
    <n v="0.92300000000000004"/>
    <n v="921.053"/>
    <s v="Scale-up"/>
    <n v="13.157999999999999"/>
    <n v="0.88600000000000001"/>
    <n v="0.95799999999999996"/>
    <n v="0.96599999999999997"/>
    <n v="0.91900000000000004"/>
    <d v="2025-06-17T01:26:26"/>
    <x v="2"/>
  </r>
  <r>
    <x v="137"/>
    <x v="1"/>
    <n v="0"/>
    <x v="3049"/>
    <x v="1111"/>
    <s v=" "/>
    <s v=" "/>
    <n v="1"/>
    <n v="1"/>
    <n v="1"/>
    <s v="N/A"/>
    <n v="1"/>
    <n v="0"/>
    <s v="NaN"/>
    <s v="NaN"/>
    <s v="NaN"/>
    <s v="NaN"/>
    <n v="0"/>
    <s v="NaN"/>
    <s v="NaN"/>
    <s v="NaN"/>
    <s v="NaN"/>
    <s v="NaN"/>
    <s v="Scale-up"/>
    <s v="NaN"/>
    <s v="NaN"/>
    <s v="NaN"/>
    <s v="NaN"/>
    <s v="NaN"/>
    <d v="2025-06-17T01:45:02"/>
    <x v="2"/>
  </r>
  <r>
    <x v="264"/>
    <x v="0"/>
    <n v="3822"/>
    <x v="3050"/>
    <x v="1859"/>
    <n v="10938"/>
    <n v="10938"/>
    <n v="990"/>
    <n v="9948"/>
    <n v="1921"/>
    <n v="9017"/>
    <n v="5618"/>
    <n v="3400"/>
    <n v="0.27"/>
    <n v="3.0369999999999999"/>
    <n v="0.68500000000000005"/>
    <n v="1.659"/>
    <n v="2.6219999999999999"/>
    <n v="2.673"/>
    <n v="0.63300000000000001"/>
    <n v="8.2000000000000003E-2"/>
    <n v="0.79300000000000004"/>
    <n v="2049.4270000000001"/>
    <s v="Scale-up"/>
    <n v="0.60299999999999998"/>
    <n v="0.96799999999999997"/>
    <n v="0.97099999999999997"/>
    <n v="0.96499999999999997"/>
    <n v="0.97699999999999998"/>
    <d v="2025-06-17T02:54:32"/>
    <x v="2"/>
  </r>
  <r>
    <x v="105"/>
    <x v="1"/>
    <n v="56"/>
    <x v="3051"/>
    <x v="1118"/>
    <s v=" "/>
    <s v=" "/>
    <n v="1"/>
    <n v="2"/>
    <n v="1"/>
    <s v="N/A"/>
    <n v="1"/>
    <n v="1"/>
    <s v="NaN"/>
    <n v="1.7999999999999999E-2"/>
    <s v="NaN"/>
    <s v="NaN"/>
    <n v="0"/>
    <n v="1.7999999999999999E-2"/>
    <s v="NaN"/>
    <s v="NaN"/>
    <s v="NaN"/>
    <s v="NaN"/>
    <s v="Scale-up"/>
    <s v="NaN"/>
    <s v="NaN"/>
    <n v="1"/>
    <s v="NaN"/>
    <s v="NaN"/>
    <d v="2025-06-17T01:45:21"/>
    <x v="2"/>
  </r>
  <r>
    <x v="237"/>
    <x v="0"/>
    <n v="2996"/>
    <x v="3052"/>
    <x v="259"/>
    <n v="67"/>
    <n v="67"/>
    <n v="15"/>
    <n v="52"/>
    <n v="7"/>
    <n v="60"/>
    <n v="20"/>
    <n v="40"/>
    <n v="4.0000000000000001E-3"/>
    <n v="1.9E-2"/>
    <n v="4.0000000000000001E-3"/>
    <n v="1.2E-2"/>
    <n v="1.9E-2"/>
    <n v="2.1000000000000001E-2"/>
    <n v="0.63200000000000001"/>
    <n v="0.17399999999999999"/>
    <n v="0.82599999999999996"/>
    <n v="3333.3330000000001"/>
    <s v="Scale-up"/>
    <n v="83.332999999999998"/>
    <n v="0.91900000000000004"/>
    <n v="0.92700000000000005"/>
    <n v="0.63200000000000001"/>
    <n v="0.65600000000000003"/>
    <d v="2025-06-16T19:01:16"/>
    <x v="1"/>
  </r>
  <r>
    <x v="72"/>
    <x v="1"/>
    <n v="94"/>
    <x v="3053"/>
    <x v="1385"/>
    <s v=" "/>
    <s v=" "/>
    <n v="99"/>
    <n v="7"/>
    <n v="1"/>
    <s v="N/A"/>
    <n v="105"/>
    <n v="-1"/>
    <n v="0.77900000000000003"/>
    <n v="9.6000000000000002E-2"/>
    <s v="NaN"/>
    <n v="0.85"/>
    <n v="0.875"/>
    <n v="0.84499999999999997"/>
    <s v="NaN"/>
    <s v="NaN"/>
    <s v="NaN"/>
    <s v="NaN"/>
    <s v="Scale-up"/>
    <n v="1.1759999999999999"/>
    <n v="0.92900000000000005"/>
    <n v="0.88500000000000001"/>
    <s v="NaN"/>
    <n v="0.94299999999999995"/>
    <d v="2025-06-17T01:45:44"/>
    <x v="2"/>
  </r>
  <r>
    <x v="562"/>
    <x v="0"/>
    <n v="3025"/>
    <x v="3054"/>
    <x v="648"/>
    <n v="297"/>
    <n v="297"/>
    <n v="40"/>
    <n v="257"/>
    <n v="101"/>
    <n v="196"/>
    <n v="134"/>
    <n v="62"/>
    <n v="1.2999999999999999E-2"/>
    <n v="0.09"/>
    <n v="3.5000000000000003E-2"/>
    <n v="4.2999999999999997E-2"/>
    <n v="6.8000000000000005E-2"/>
    <n v="6.7000000000000004E-2"/>
    <n v="0.63200000000000001"/>
    <n v="0.126"/>
    <n v="0.66"/>
    <n v="1441.86"/>
    <s v="Scale-up"/>
    <n v="23.256"/>
    <n v="0.91"/>
    <n v="0.96799999999999997"/>
    <n v="0.98299999999999998"/>
    <n v="0.89900000000000002"/>
    <d v="2025-06-16T20:49:04"/>
    <x v="0"/>
  </r>
  <r>
    <x v="141"/>
    <x v="1"/>
    <n v="99"/>
    <x v="3055"/>
    <x v="1273"/>
    <s v=" "/>
    <s v=" "/>
    <n v="45"/>
    <n v="146"/>
    <n v="21"/>
    <s v="N/A"/>
    <n v="162"/>
    <n v="7"/>
    <n v="0.41399999999999998"/>
    <n v="1.5780000000000001"/>
    <n v="0.245"/>
    <n v="1.784"/>
    <s v="1.7469999999999999"/>
    <n v="1.732"/>
    <n v="1.0209999999999999"/>
    <n v="0.20799999999999999"/>
    <n v="0.877"/>
    <n v="586.88300000000004"/>
    <s v="Catch-up"/>
    <n v="0.56100000000000005"/>
    <n v="0.95099999999999996"/>
    <n v="0.96599999999999997"/>
    <n v="0.92700000000000005"/>
    <n v="0.96299999999999997"/>
    <d v="2025-06-17T01:46:15"/>
    <x v="2"/>
  </r>
  <r>
    <x v="697"/>
    <x v="0"/>
    <n v="1030"/>
    <x v="3056"/>
    <x v="811"/>
    <n v="32"/>
    <n v="32"/>
    <n v="10"/>
    <n v="22"/>
    <n v="1"/>
    <n v="31"/>
    <n v="23"/>
    <n v="8"/>
    <n v="0.01"/>
    <n v="1.7000000000000001E-2"/>
    <n v="0"/>
    <n v="1.7000000000000001E-2"/>
    <n v="2.7E-2"/>
    <n v="2.4E-2"/>
    <n v="0.63"/>
    <n v="0.37"/>
    <n v="1"/>
    <n v="470.58800000000002"/>
    <s v="Scale-up"/>
    <n v="58.823999999999998"/>
    <n v="0.73799999999999999"/>
    <n v="0.94299999999999995"/>
    <n v="0"/>
    <n v="0.94"/>
    <d v="2025-06-16T21:23:19"/>
    <x v="0"/>
  </r>
  <r>
    <x v="1258"/>
    <x v="1"/>
    <n v="98"/>
    <x v="3057"/>
    <x v="1696"/>
    <s v=" "/>
    <s v=" "/>
    <n v="1"/>
    <n v="3"/>
    <n v="1"/>
    <s v="N/A"/>
    <n v="4"/>
    <n v="1"/>
    <s v="NaN"/>
    <n v="8.3000000000000004E-2"/>
    <s v="NaN"/>
    <n v="0.104"/>
    <n v="0"/>
    <n v="2.5999999999999999E-2"/>
    <s v="NaN"/>
    <s v="NaN"/>
    <s v="NaN"/>
    <s v="NaN"/>
    <s v="Scale-up"/>
    <n v="9.6150000000000002"/>
    <s v="NaN"/>
    <n v="0.75"/>
    <s v="NaN"/>
    <n v="0.997"/>
    <d v="2025-06-17T01:46:34"/>
    <x v="2"/>
  </r>
  <r>
    <x v="1264"/>
    <x v="0"/>
    <n v="1141"/>
    <x v="3058"/>
    <x v="1705"/>
    <n v="35"/>
    <n v="35"/>
    <n v="19"/>
    <n v="16"/>
    <n v="3"/>
    <n v="32"/>
    <n v="7"/>
    <n v="25"/>
    <n v="1.4999999999999999E-2"/>
    <n v="1.4999999999999999E-2"/>
    <n v="3.0000000000000001E-3"/>
    <n v="1.7000000000000001E-2"/>
    <n v="2.7E-2"/>
    <n v="2.7E-2"/>
    <n v="0.63"/>
    <n v="0.5"/>
    <n v="0.9"/>
    <n v="1470.588"/>
    <s v="Scale-up"/>
    <n v="58.823999999999998"/>
    <n v="0.92200000000000004"/>
    <d v="1899-12-30T23:36:58"/>
    <n v="0.75"/>
    <n v="0.93799999999999994"/>
    <d v="2025-06-17T05:08:37"/>
    <x v="22"/>
  </r>
  <r>
    <x v="9"/>
    <x v="1"/>
    <n v="84"/>
    <x v="3059"/>
    <x v="1804"/>
    <s v=" "/>
    <s v=" "/>
    <n v="9"/>
    <n v="7"/>
    <n v="5"/>
    <s v="N/A"/>
    <n v="18"/>
    <n v="-6"/>
    <n v="8.5999999999999993E-2"/>
    <n v="0.16300000000000001"/>
    <n v="8.7999999999999995E-2"/>
    <n v="0.182"/>
    <n v="0.161"/>
    <n v="0.157"/>
    <n v="1.1299999999999999"/>
    <n v="0.34499999999999997"/>
    <n v="0.64700000000000002"/>
    <n v="615.38499999999999"/>
    <s v="Catch-up"/>
    <n v="5.4950000000000001"/>
    <n v="0.93400000000000005"/>
    <n v="0.67900000000000005"/>
    <n v="0.64100000000000001"/>
    <n v="0.80200000000000005"/>
    <d v="2025-06-17T01:46:58"/>
    <x v="2"/>
  </r>
  <r>
    <x v="168"/>
    <x v="0"/>
    <n v="5077"/>
    <x v="3060"/>
    <x v="1860"/>
    <n v="1052"/>
    <n v="1052"/>
    <n v="161"/>
    <n v="891"/>
    <n v="113"/>
    <n v="939"/>
    <n v="705"/>
    <n v="234"/>
    <n v="0.06"/>
    <n v="0.26500000000000001"/>
    <n v="2.5000000000000001E-2"/>
    <n v="0.189"/>
    <n v="0.3"/>
    <n v="0.26900000000000002"/>
    <n v="0.63"/>
    <n v="0.185"/>
    <n v="0.92300000000000004"/>
    <n v="1238.095"/>
    <s v="Scale-up"/>
    <n v="5.2910000000000004"/>
    <n v="0.79600000000000004"/>
    <n v="0.78900000000000003"/>
    <n v="0.92700000000000005"/>
    <n v="0.80900000000000005"/>
    <d v="2025-06-17T02:14:16"/>
    <x v="2"/>
  </r>
  <r>
    <x v="846"/>
    <x v="1"/>
    <n v="0"/>
    <x v="3061"/>
    <x v="1002"/>
    <s v=" "/>
    <s v=" "/>
    <n v="1"/>
    <n v="1"/>
    <n v="1"/>
    <s v="N/A"/>
    <n v="1"/>
    <n v="-1"/>
    <s v="NaN"/>
    <s v="NaN"/>
    <s v="NaN"/>
    <s v="NaN"/>
    <n v="0"/>
    <s v="NaN"/>
    <s v="NaN"/>
    <s v="NaN"/>
    <s v="NaN"/>
    <s v="NaN"/>
    <s v="Scale-up"/>
    <s v="NaN"/>
    <s v="NaN"/>
    <s v="NaN"/>
    <s v="NaN"/>
    <s v="NaN"/>
    <d v="2025-06-17T01:47:17"/>
    <x v="2"/>
  </r>
  <r>
    <x v="417"/>
    <x v="0"/>
    <n v="2222"/>
    <x v="3062"/>
    <x v="472"/>
    <n v="53"/>
    <n v="53"/>
    <n v="1"/>
    <n v="52"/>
    <n v="4"/>
    <n v="49"/>
    <n v="19"/>
    <n v="30"/>
    <n v="0"/>
    <n v="3.5000000000000003E-2"/>
    <n v="0"/>
    <n v="2.1999999999999999E-2"/>
    <n v="3.5000000000000003E-2"/>
    <n v="2.8000000000000001E-2"/>
    <n v="0.629"/>
    <n v="0"/>
    <n v="1"/>
    <n v="1363.636"/>
    <s v="Scale-up"/>
    <n v="45.454999999999998"/>
    <n v="0"/>
    <n v="0.88300000000000001"/>
    <n v="0"/>
    <n v="0.7"/>
    <d v="2025-06-16T19:50:25"/>
    <x v="1"/>
  </r>
  <r>
    <x v="1351"/>
    <x v="1"/>
    <n v="90"/>
    <x v="3063"/>
    <x v="1861"/>
    <s v=" "/>
    <s v=" "/>
    <n v="1"/>
    <n v="8"/>
    <n v="1"/>
    <s v="N/A"/>
    <n v="5"/>
    <n v="2"/>
    <s v="NaN"/>
    <n v="5.0999999999999997E-2"/>
    <s v="NaN"/>
    <n v="1.786"/>
    <n v="0"/>
    <n v="5.0999999999999997E-2"/>
    <s v="NaN"/>
    <s v="NaN"/>
    <s v="NaN"/>
    <s v="NaN"/>
    <s v="Scale-up"/>
    <n v="0.56000000000000005"/>
    <s v="NaN"/>
    <n v="0.40899999999999997"/>
    <s v="NaN"/>
    <n v="0.89300000000000002"/>
    <d v="2025-06-17T01:47:36"/>
    <x v="2"/>
  </r>
  <r>
    <x v="1329"/>
    <x v="0"/>
    <n v="4082"/>
    <x v="3064"/>
    <x v="1803"/>
    <n v="415"/>
    <n v="415"/>
    <n v="113"/>
    <n v="302"/>
    <n v="27"/>
    <n v="388"/>
    <n v="249"/>
    <n v="139"/>
    <n v="2.7E-2"/>
    <n v="8.5999999999999993E-2"/>
    <n v="8.0000000000000002E-3"/>
    <n v="6.6000000000000003E-2"/>
    <n v="0.105"/>
    <n v="0.105"/>
    <n v="0.629"/>
    <n v="0.23899999999999999"/>
    <n v="0.92900000000000005"/>
    <n v="2106.0610000000001"/>
    <s v="Scale-up"/>
    <n v="15.151999999999999"/>
    <n v="0.98799999999999999"/>
    <n v="0.98699999999999999"/>
    <n v="0.98"/>
    <n v="0.98699999999999999"/>
    <d v="2025-06-17T04:27:51"/>
    <x v="21"/>
  </r>
  <r>
    <x v="157"/>
    <x v="1"/>
    <n v="94"/>
    <x v="3065"/>
    <x v="1862"/>
    <s v=" "/>
    <s v=" "/>
    <n v="9"/>
    <n v="6"/>
    <n v="11"/>
    <s v="N/A"/>
    <n v="12"/>
    <n v="-7"/>
    <n v="6.4000000000000001E-2"/>
    <n v="8.6999999999999994E-2"/>
    <n v="0.222"/>
    <n v="0.14599999999999999"/>
    <n v="-7.0999999999999994E-2"/>
    <n v="-7.0000000000000001E-3"/>
    <n v="-2.056"/>
    <n v="0.42399999999999999"/>
    <n v="-0.47"/>
    <n v="1767.123"/>
    <s v="Scale-up"/>
    <n v="6.8490000000000002"/>
    <n v="0.42199999999999999"/>
    <n v="0.96799999999999997"/>
    <n v="0.28100000000000003"/>
    <n v="0.85899999999999999"/>
    <d v="2025-06-17T01:48:00"/>
    <x v="2"/>
  </r>
  <r>
    <x v="417"/>
    <x v="0"/>
    <n v="2222"/>
    <x v="3066"/>
    <x v="1863"/>
    <n v="53"/>
    <n v="53"/>
    <n v="1"/>
    <n v="52"/>
    <n v="4"/>
    <n v="49"/>
    <n v="19"/>
    <n v="30"/>
    <n v="0"/>
    <n v="3.5000000000000003E-2"/>
    <n v="0"/>
    <n v="2.1999999999999999E-2"/>
    <n v="3.5000000000000003E-2"/>
    <n v="2.8000000000000001E-2"/>
    <n v="0.629"/>
    <n v="0"/>
    <n v="1"/>
    <n v="1363.636"/>
    <s v="Scale-up"/>
    <n v="45.454999999999998"/>
    <n v="0"/>
    <n v="0.88300000000000001"/>
    <n v="0"/>
    <n v="0.7"/>
    <d v="2025-06-17T03:36:28"/>
    <x v="2"/>
  </r>
  <r>
    <x v="144"/>
    <x v="1"/>
    <n v="75"/>
    <x v="3067"/>
    <x v="1284"/>
    <s v=" "/>
    <s v=" "/>
    <n v="1"/>
    <n v="3"/>
    <n v="1"/>
    <s v="N/A"/>
    <n v="2"/>
    <n v="1"/>
    <s v="NaN"/>
    <n v="2.5000000000000001E-2"/>
    <s v="NaN"/>
    <n v="1.4E-2"/>
    <n v="0"/>
    <n v="3.2000000000000001E-2"/>
    <s v="NaN"/>
    <s v="NaN"/>
    <s v="NaN"/>
    <s v="NaN"/>
    <s v="Scale-up"/>
    <n v="71.429000000000002"/>
    <s v="NaN"/>
    <n v="0.92700000000000005"/>
    <s v="NaN"/>
    <n v="1"/>
    <d v="2025-06-17T01:48:21"/>
    <x v="2"/>
  </r>
  <r>
    <x v="1352"/>
    <x v="0"/>
    <n v="2475"/>
    <x v="3068"/>
    <x v="1864"/>
    <n v="729"/>
    <n v="729"/>
    <n v="123"/>
    <n v="606"/>
    <n v="96"/>
    <n v="633"/>
    <n v="321"/>
    <n v="312"/>
    <n v="5.7000000000000002E-2"/>
    <n v="0.29199999999999998"/>
    <n v="5.0999999999999997E-2"/>
    <n v="0.187"/>
    <n v="0.29799999999999999"/>
    <n v="0.30099999999999999"/>
    <n v="0.628"/>
    <n v="0.16300000000000001"/>
    <n v="0.85399999999999998"/>
    <n v="1668.4490000000001"/>
    <s v="Scale-up"/>
    <n v="5.3479999999999999"/>
    <n v="0.95099999999999996"/>
    <n v="0.97699999999999998"/>
    <n v="0.93700000000000006"/>
    <n v="0.93300000000000005"/>
    <d v="2025-06-17T02:50:03"/>
    <x v="2"/>
  </r>
  <r>
    <x v="149"/>
    <x v="1"/>
    <n v="27"/>
    <x v="3069"/>
    <x v="494"/>
    <s v=" "/>
    <s v=" "/>
    <n v="1"/>
    <n v="2"/>
    <n v="1"/>
    <s v="N/A"/>
    <n v="1"/>
    <n v="1"/>
    <s v="NaN"/>
    <n v="3.5999999999999997E-2"/>
    <s v="NaN"/>
    <s v="NaN"/>
    <n v="0"/>
    <n v="3.5999999999999997E-2"/>
    <s v="NaN"/>
    <s v="NaN"/>
    <s v="NaN"/>
    <s v="NaN"/>
    <s v="Catch-up"/>
    <s v="NaN"/>
    <s v="NaN"/>
    <n v="1"/>
    <s v="NaN"/>
    <s v="NaN"/>
    <d v="2025-06-17T01:48:39"/>
    <x v="2"/>
  </r>
  <r>
    <x v="483"/>
    <x v="0"/>
    <n v="1233"/>
    <x v="3070"/>
    <x v="552"/>
    <n v="1195"/>
    <n v="1195"/>
    <n v="117"/>
    <n v="1078"/>
    <n v="363"/>
    <n v="832"/>
    <n v="480"/>
    <n v="352"/>
    <n v="8.5999999999999993E-2"/>
    <n v="0.86599999999999999"/>
    <n v="0.3"/>
    <n v="0.40899999999999997"/>
    <n v="0.65200000000000002"/>
    <n v="0.624"/>
    <n v="0.627"/>
    <n v="0.09"/>
    <n v="0.68500000000000005"/>
    <n v="860.63599999999997"/>
    <s v="Scale-up"/>
    <n v="2.4449999999999998"/>
    <n v="0.92300000000000004"/>
    <n v="0.89800000000000002"/>
    <n v="0.95"/>
    <n v="0.83099999999999996"/>
    <d v="2025-06-16T20:27:27"/>
    <x v="0"/>
  </r>
  <r>
    <x v="1036"/>
    <x v="1"/>
    <n v="0"/>
    <x v="3071"/>
    <x v="1281"/>
    <s v=" "/>
    <s v=" "/>
    <n v="1"/>
    <n v="1"/>
    <n v="1"/>
    <s v="N/A"/>
    <n v="1"/>
    <n v="0"/>
    <n v="0"/>
    <s v="NaN"/>
    <s v="NaN"/>
    <s v="NaN"/>
    <n v="0"/>
    <s v="NaN"/>
    <s v="NaN"/>
    <s v="NaN"/>
    <s v="NaN"/>
    <s v="NaN"/>
    <s v="Scale-up"/>
    <s v="NaN"/>
    <n v="0"/>
    <s v="NaN"/>
    <s v="NaN"/>
    <s v="NaN"/>
    <d v="2025-06-17T01:48:56"/>
    <x v="2"/>
  </r>
  <r>
    <x v="620"/>
    <x v="0"/>
    <n v="1277"/>
    <x v="3072"/>
    <x v="713"/>
    <n v="32"/>
    <n v="32"/>
    <n v="5"/>
    <n v="27"/>
    <n v="11"/>
    <n v="21"/>
    <n v="15"/>
    <n v="6"/>
    <n v="1.0999999999999999E-2"/>
    <n v="2.8000000000000001E-2"/>
    <n v="1.4999999999999999E-2"/>
    <n v="1.4999999999999999E-2"/>
    <n v="2.4E-2"/>
    <n v="2.3E-2"/>
    <n v="0.625"/>
    <n v="0.28199999999999997"/>
    <n v="0.61499999999999999"/>
    <n v="400"/>
    <s v="Scale-up"/>
    <n v="66.667000000000002"/>
    <n v="0.99"/>
    <n v="0.97299999999999998"/>
    <n v="0.89300000000000002"/>
    <n v="0.78100000000000003"/>
    <d v="2025-06-16T21:02:12"/>
    <x v="0"/>
  </r>
  <r>
    <x v="161"/>
    <x v="1"/>
    <n v="91"/>
    <x v="3073"/>
    <x v="1837"/>
    <s v=" "/>
    <s v=" "/>
    <n v="1"/>
    <n v="8"/>
    <n v="1"/>
    <s v="N/A"/>
    <n v="1"/>
    <n v="7"/>
    <s v="NaN"/>
    <n v="5.5E-2"/>
    <s v="NaN"/>
    <s v="NaN"/>
    <n v="0"/>
    <n v="5.5E-2"/>
    <s v="NaN"/>
    <s v="NaN"/>
    <s v="NaN"/>
    <s v="NaN"/>
    <s v="Scale-up"/>
    <s v="NaN"/>
    <s v="NaN"/>
    <n v="0.53400000000000003"/>
    <s v="NaN"/>
    <s v="NaN"/>
    <d v="2025-06-17T01:49:15"/>
    <x v="2"/>
  </r>
  <r>
    <x v="728"/>
    <x v="0"/>
    <n v="3122"/>
    <x v="3074"/>
    <x v="845"/>
    <n v="262"/>
    <n v="262"/>
    <n v="28"/>
    <n v="234"/>
    <n v="28"/>
    <n v="234"/>
    <n v="144"/>
    <n v="90"/>
    <n v="1.7999999999999999E-2"/>
    <n v="0.12"/>
    <n v="1.2999999999999999E-2"/>
    <n v="7.8E-2"/>
    <n v="0.125"/>
    <n v="0.121"/>
    <n v="0.624"/>
    <n v="0.13"/>
    <n v="0.90600000000000003"/>
    <n v="1153.846"/>
    <s v="Scale-up"/>
    <n v="12.821"/>
    <n v="0.90900000000000003"/>
    <n v="0.94399999999999995"/>
    <n v="0.85899999999999999"/>
    <n v="0.875"/>
    <d v="2025-06-16T21:31:17"/>
    <x v="0"/>
  </r>
  <r>
    <x v="1353"/>
    <x v="1"/>
    <n v="91"/>
    <x v="3075"/>
    <x v="1865"/>
    <s v=" "/>
    <s v=" "/>
    <n v="1"/>
    <n v="13"/>
    <n v="1"/>
    <s v="N/A"/>
    <n v="19"/>
    <n v="-7"/>
    <s v="NaN"/>
    <n v="0.14000000000000001"/>
    <s v="NaN"/>
    <n v="0.17699999999999999"/>
    <n v="0"/>
    <n v="0.14000000000000001"/>
    <s v="NaN"/>
    <s v="NaN"/>
    <s v="NaN"/>
    <s v="NaN"/>
    <s v="Scale-up"/>
    <n v="5.65"/>
    <s v="NaN"/>
    <n v="0.93400000000000005"/>
    <s v="NaN"/>
    <n v="0.73"/>
    <d v="2025-06-17T01:49:33"/>
    <x v="2"/>
  </r>
  <r>
    <x v="1179"/>
    <x v="0"/>
    <n v="344"/>
    <x v="3076"/>
    <x v="1578"/>
    <n v="179"/>
    <n v="179"/>
    <n v="177"/>
    <n v="2"/>
    <n v="0"/>
    <n v="179"/>
    <n v="98"/>
    <n v="81"/>
    <n v="0.57199999999999995"/>
    <n v="2.1000000000000001E-2"/>
    <n v="0"/>
    <n v="0.37"/>
    <n v="0.59299999999999997"/>
    <n v="0.57599999999999996"/>
    <n v="0.624"/>
    <n v="0.96499999999999997"/>
    <n v="1"/>
    <n v="218.91900000000001"/>
    <s v="Scale-up"/>
    <n v="2.7029999999999998"/>
    <n v="0.98599999999999999"/>
    <n v="1"/>
    <n v="0"/>
    <n v="0.97899999999999998"/>
    <d v="2025-06-17T06:05:56"/>
    <x v="10"/>
  </r>
  <r>
    <x v="1354"/>
    <x v="1"/>
    <n v="99"/>
    <x v="3077"/>
    <x v="1866"/>
    <s v=" "/>
    <s v=" "/>
    <n v="5"/>
    <n v="19"/>
    <n v="1"/>
    <s v="N/A"/>
    <n v="11"/>
    <n v="12"/>
    <n v="5.7000000000000002E-2"/>
    <n v="0.153"/>
    <s v="NaN"/>
    <n v="0.14499999999999999"/>
    <n v="0.21"/>
    <n v="0.20599999999999999"/>
    <s v="NaN"/>
    <s v="NaN"/>
    <s v="NaN"/>
    <s v="NaN"/>
    <s v="Scale-up"/>
    <n v="6.8970000000000002"/>
    <n v="0.99"/>
    <n v="0.92700000000000005"/>
    <s v="NaN"/>
    <n v="0.57499999999999996"/>
    <d v="2025-06-17T01:49:53"/>
    <x v="2"/>
  </r>
  <r>
    <x v="52"/>
    <x v="0"/>
    <n v="3540"/>
    <x v="3078"/>
    <x v="56"/>
    <n v="479"/>
    <n v="479"/>
    <n v="47"/>
    <n v="432"/>
    <n v="137"/>
    <n v="342"/>
    <n v="156"/>
    <n v="186"/>
    <n v="1.2E-2"/>
    <n v="0.13100000000000001"/>
    <n v="4.4999999999999998E-2"/>
    <n v="6.0999999999999999E-2"/>
    <n v="9.8000000000000004E-2"/>
    <n v="0.1"/>
    <n v="0.622"/>
    <n v="8.4000000000000005E-2"/>
    <n v="0.68500000000000005"/>
    <n v="3049.18"/>
    <s v="Scale-up"/>
    <n v="16.393000000000001"/>
    <n v="0.84899999999999998"/>
    <n v="0.89"/>
    <n v="0.96499999999999997"/>
    <n v="0.83899999999999997"/>
    <d v="2025-06-16T18:19:39"/>
    <x v="1"/>
  </r>
  <r>
    <x v="167"/>
    <x v="1"/>
    <n v="0"/>
    <x v="3079"/>
    <x v="866"/>
    <s v=" "/>
    <s v=" "/>
    <n v="1"/>
    <n v="1"/>
    <n v="1"/>
    <s v="N/A"/>
    <n v="1"/>
    <n v="0"/>
    <s v="NaN"/>
    <s v="NaN"/>
    <s v="NaN"/>
    <s v="NaN"/>
    <n v="0"/>
    <s v="NaN"/>
    <s v="NaN"/>
    <s v="NaN"/>
    <s v="NaN"/>
    <s v="NaN"/>
    <s v="Scale-up"/>
    <s v="NaN"/>
    <s v="NaN"/>
    <s v="NaN"/>
    <s v="NaN"/>
    <s v="NaN"/>
    <d v="2025-06-17T01:50:11"/>
    <x v="2"/>
  </r>
  <r>
    <x v="1309"/>
    <x v="0"/>
    <n v="2378"/>
    <x v="3080"/>
    <x v="1766"/>
    <n v="75"/>
    <n v="75"/>
    <n v="21"/>
    <n v="54"/>
    <n v="36"/>
    <n v="39"/>
    <n v="39"/>
    <n v="0"/>
    <n v="2.3E-2"/>
    <n v="8.5000000000000006E-2"/>
    <n v="0.01"/>
    <n v="6.0999999999999999E-2"/>
    <n v="9.8000000000000004E-2"/>
    <n v="1.0999999999999999E-2"/>
    <n v="0.622"/>
    <n v="0.21299999999999999"/>
    <n v="0.90700000000000003"/>
    <n v="0"/>
    <s v="Start-up"/>
    <n v="16.393000000000001"/>
    <n v="0.83599999999999997"/>
    <d v="1899-12-30T20:57:07"/>
    <n v="0.35699999999999998"/>
    <n v="0.96199999999999997"/>
    <d v="2025-06-17T05:03:36"/>
    <x v="11"/>
  </r>
  <r>
    <x v="163"/>
    <x v="1"/>
    <n v="0"/>
    <x v="3081"/>
    <x v="588"/>
    <s v=" "/>
    <s v=" "/>
    <n v="1"/>
    <n v="1"/>
    <n v="1"/>
    <s v="N/A"/>
    <n v="1"/>
    <n v="-1"/>
    <s v="NaN"/>
    <s v="NaN"/>
    <s v="NaN"/>
    <s v="NaN"/>
    <n v="0"/>
    <s v="NaN"/>
    <s v="NaN"/>
    <s v="NaN"/>
    <s v="NaN"/>
    <s v="NaN"/>
    <s v="Catch-up"/>
    <s v="NaN"/>
    <s v="NaN"/>
    <s v="NaN"/>
    <s v="NaN"/>
    <s v="NaN"/>
    <d v="2025-06-17T01:50:29"/>
    <x v="2"/>
  </r>
  <r>
    <x v="529"/>
    <x v="0"/>
    <n v="1193"/>
    <x v="3082"/>
    <x v="1163"/>
    <n v="403"/>
    <n v="403"/>
    <n v="117"/>
    <n v="286"/>
    <n v="41"/>
    <n v="362"/>
    <n v="240"/>
    <n v="122"/>
    <n v="8.8999999999999996E-2"/>
    <n v="0.29099999999999998"/>
    <n v="3.6999999999999998E-2"/>
    <n v="0.21299999999999999"/>
    <n v="0.34300000000000003"/>
    <n v="0.33"/>
    <n v="0.621"/>
    <n v="0.23400000000000001"/>
    <n v="0.90300000000000002"/>
    <n v="572.77"/>
    <s v="Scale-up"/>
    <n v="4.6950000000000003"/>
    <n v="0.94199999999999995"/>
    <n v="0.96399999999999997"/>
    <n v="0.97399999999999998"/>
    <n v="0.98599999999999999"/>
    <d v="2025-06-16T23:07:10"/>
    <x v="8"/>
  </r>
  <r>
    <x v="525"/>
    <x v="1"/>
    <n v="98"/>
    <x v="3083"/>
    <x v="1088"/>
    <s v=" "/>
    <s v=" "/>
    <n v="2"/>
    <n v="3"/>
    <n v="6"/>
    <s v="N/A"/>
    <n v="8"/>
    <n v="-10"/>
    <n v="0.02"/>
    <n v="1.6E-2"/>
    <n v="6.0999999999999999E-2"/>
    <n v="9.0999999999999998E-2"/>
    <n v="-2.4999999999999901E-2"/>
    <n v="-2.5000000000000001E-2"/>
    <n v="-3.64"/>
    <n v="0.55600000000000005"/>
    <n v="-0.69399999999999995"/>
    <n v="384.61500000000001"/>
    <s v="Scale-up"/>
    <n v="10.989000000000001"/>
    <n v="1"/>
    <n v="0.80300000000000005"/>
    <n v="0.442"/>
    <n v="0.88300000000000001"/>
    <d v="2025-06-17T01:50:54"/>
    <x v="2"/>
  </r>
  <r>
    <x v="239"/>
    <x v="0"/>
    <n v="3472"/>
    <x v="3084"/>
    <x v="1867"/>
    <n v="479"/>
    <n v="479"/>
    <n v="18"/>
    <n v="461"/>
    <n v="50"/>
    <n v="429"/>
    <n v="292"/>
    <n v="137"/>
    <n v="6.0000000000000001E-3"/>
    <n v="0.13600000000000001"/>
    <n v="1.7999999999999999E-2"/>
    <n v="7.6999999999999999E-2"/>
    <n v="0.124"/>
    <n v="0.126"/>
    <n v="0.621"/>
    <n v="4.2000000000000003E-2"/>
    <n v="0.873"/>
    <n v="1779.221"/>
    <s v="Scale-up"/>
    <n v="12.987"/>
    <n v="0.84899999999999998"/>
    <n v="0.84"/>
    <n v="0.64400000000000002"/>
    <n v="0.78200000000000003"/>
    <d v="2025-06-17T02:13:58"/>
    <x v="2"/>
  </r>
  <r>
    <x v="1355"/>
    <x v="1"/>
    <n v="0"/>
    <x v="3085"/>
    <x v="1868"/>
    <s v=" "/>
    <s v=" "/>
    <n v="1"/>
    <n v="1"/>
    <n v="1"/>
    <s v="N/A"/>
    <n v="1"/>
    <n v="0"/>
    <s v="NaN"/>
    <s v="NaN"/>
    <s v="NaN"/>
    <s v="NaN"/>
    <n v="0"/>
    <s v="NaN"/>
    <s v="NaN"/>
    <s v="NaN"/>
    <s v="NaN"/>
    <s v="NaN"/>
    <s v="Start-up"/>
    <s v="NaN"/>
    <s v="NaN"/>
    <s v="NaN"/>
    <s v="NaN"/>
    <s v="NaN"/>
    <d v="2025-06-17T01:51:11"/>
    <x v="2"/>
  </r>
  <r>
    <x v="1186"/>
    <x v="0"/>
    <n v="427"/>
    <x v="3086"/>
    <x v="1586"/>
    <n v="649"/>
    <n v="649"/>
    <n v="584"/>
    <n v="65"/>
    <n v="102"/>
    <n v="547"/>
    <n v="362"/>
    <n v="185"/>
    <n v="2.1059999999999999"/>
    <n v="0.20799999999999999"/>
    <n v="0.29899999999999999"/>
    <n v="1.25"/>
    <n v="2.0150000000000001"/>
    <n v="2.1379999999999999"/>
    <n v="0.62"/>
    <n v="0.91"/>
    <n v="0.871"/>
    <n v="148"/>
    <s v="Scale-up"/>
    <n v="0.8"/>
    <n v="0.91900000000000004"/>
    <n v="0.92600000000000005"/>
    <n v="0.69199999999999995"/>
    <n v="0.96099999999999997"/>
    <d v="2025-06-17T06:08:01"/>
    <x v="10"/>
  </r>
  <r>
    <x v="1085"/>
    <x v="1"/>
    <n v="99"/>
    <x v="3087"/>
    <x v="1414"/>
    <s v=" "/>
    <s v=" "/>
    <n v="3"/>
    <n v="19"/>
    <n v="2"/>
    <s v="N/A"/>
    <n v="9"/>
    <n v="10"/>
    <n v="7.4999999999999997E-2"/>
    <n v="0.191"/>
    <s v="NaN"/>
    <n v="0.23"/>
    <n v="0.26600000000000001"/>
    <n v="0.20599999999999999"/>
    <s v="NaN"/>
    <s v="NaN"/>
    <s v="NaN"/>
    <s v="NaN"/>
    <s v="Scale-up"/>
    <n v="4.3479999999999999"/>
    <n v="0.89800000000000002"/>
    <n v="0.96299999999999997"/>
    <s v="NaN"/>
    <n v="0.876"/>
    <d v="2025-06-17T01:51:32"/>
    <x v="2"/>
  </r>
  <r>
    <x v="505"/>
    <x v="0"/>
    <n v="2754"/>
    <x v="3088"/>
    <x v="577"/>
    <n v="456"/>
    <n v="456"/>
    <n v="117"/>
    <n v="339"/>
    <n v="44"/>
    <n v="412"/>
    <n v="121"/>
    <n v="291"/>
    <n v="9.0999999999999998E-2"/>
    <n v="0.20399999999999999"/>
    <n v="0.03"/>
    <n v="0.16400000000000001"/>
    <n v="0.26500000000000001"/>
    <n v="0.255"/>
    <n v="0.61899999999999999"/>
    <n v="0.308"/>
    <n v="0.89800000000000002"/>
    <n v="1774.39"/>
    <s v="Scale-up"/>
    <n v="6.0979999999999999"/>
    <n v="0.63100000000000001"/>
    <n v="0.72299999999999998"/>
    <n v="0.74199999999999999"/>
    <n v="0.73199999999999998"/>
    <d v="2025-06-16T20:33:47"/>
    <x v="0"/>
  </r>
  <r>
    <x v="38"/>
    <x v="1"/>
    <n v="95"/>
    <x v="3089"/>
    <x v="1393"/>
    <s v=" "/>
    <s v=" "/>
    <n v="1"/>
    <n v="4"/>
    <n v="2"/>
    <s v="N/A"/>
    <n v="7"/>
    <n v="-6"/>
    <s v="NaN"/>
    <n v="2.9000000000000001E-2"/>
    <n v="3.6999999999999998E-2"/>
    <n v="0.34200000000000003"/>
    <n v="-7.9999999999999898E-3"/>
    <n v="1.4999999999999999E-2"/>
    <s v="NaN"/>
    <s v="NaN"/>
    <s v="NaN"/>
    <s v="NaN"/>
    <s v="Scale-up"/>
    <n v="2.9239999999999999"/>
    <s v="NaN"/>
    <n v="0.878"/>
    <n v="1"/>
    <n v="0.67200000000000004"/>
    <d v="2025-06-17T01:51:51"/>
    <x v="2"/>
  </r>
  <r>
    <x v="1336"/>
    <x v="0"/>
    <n v="2690"/>
    <x v="3090"/>
    <x v="1827"/>
    <n v="369"/>
    <n v="369"/>
    <n v="90"/>
    <n v="279"/>
    <n v="25"/>
    <n v="344"/>
    <n v="196"/>
    <n v="148"/>
    <n v="3.6999999999999998E-2"/>
    <n v="0.13700000000000001"/>
    <n v="1.4E-2"/>
    <n v="9.9000000000000005E-2"/>
    <n v="0.16"/>
    <n v="0.16"/>
    <n v="0.61899999999999999"/>
    <n v="0.21299999999999999"/>
    <n v="0.92"/>
    <n v="1494.9490000000001"/>
    <s v="Scale-up"/>
    <n v="10.101000000000001"/>
    <n v="0.96699999999999997"/>
    <n v="0.96399999999999997"/>
    <n v="0.95499999999999996"/>
    <n v="0.95499999999999996"/>
    <d v="2025-06-17T01:21:35"/>
    <x v="2"/>
  </r>
  <r>
    <x v="171"/>
    <x v="1"/>
    <n v="0"/>
    <x v="3091"/>
    <x v="373"/>
    <s v=" "/>
    <s v=" "/>
    <n v="1"/>
    <n v="1"/>
    <n v="1"/>
    <s v="N/A"/>
    <n v="1"/>
    <n v="0"/>
    <s v="NaN"/>
    <s v="NaN"/>
    <s v="NaN"/>
    <s v="NaN"/>
    <n v="0"/>
    <s v="NaN"/>
    <s v="NaN"/>
    <s v="NaN"/>
    <s v="NaN"/>
    <s v="NaN"/>
    <s v="Catch-up"/>
    <s v="NaN"/>
    <s v="NaN"/>
    <s v="NaN"/>
    <s v="NaN"/>
    <s v="NaN"/>
    <d v="2025-06-17T01:52:08"/>
    <x v="2"/>
  </r>
  <r>
    <x v="1351"/>
    <x v="0"/>
    <n v="2402"/>
    <x v="3092"/>
    <x v="1861"/>
    <n v="527"/>
    <n v="527"/>
    <n v="206"/>
    <n v="321"/>
    <n v="18"/>
    <n v="509"/>
    <n v="326"/>
    <n v="183"/>
    <n v="0.11"/>
    <n v="0.14399999999999999"/>
    <n v="1.4999999999999999E-2"/>
    <n v="0.14799999999999999"/>
    <n v="0.23899999999999999"/>
    <n v="0.23599999999999999"/>
    <n v="0.61899999999999999"/>
    <n v="0.433"/>
    <n v="0.94099999999999995"/>
    <n v="1236.4860000000001"/>
    <s v="Scale-up"/>
    <n v="6.7569999999999997"/>
    <n v="0.92200000000000004"/>
    <n v="0.93"/>
    <n v="0.75800000000000001"/>
    <n v="0.79900000000000004"/>
    <d v="2025-06-17T01:47:36"/>
    <x v="2"/>
  </r>
  <r>
    <x v="173"/>
    <x v="1"/>
    <n v="0"/>
    <x v="3093"/>
    <x v="386"/>
    <s v=" "/>
    <s v=" "/>
    <n v="1"/>
    <n v="1"/>
    <n v="1"/>
    <s v="N/A"/>
    <n v="1"/>
    <n v="0"/>
    <s v="NaN"/>
    <s v="NaN"/>
    <s v="NaN"/>
    <s v="NaN"/>
    <n v="0"/>
    <s v="NaN"/>
    <s v="NaN"/>
    <s v="NaN"/>
    <s v="NaN"/>
    <s v="NaN"/>
    <s v="Catch-up"/>
    <s v="NaN"/>
    <s v="NaN"/>
    <s v="NaN"/>
    <s v="NaN"/>
    <s v="NaN"/>
    <d v="2025-06-17T01:52:26"/>
    <x v="2"/>
  </r>
  <r>
    <x v="222"/>
    <x v="0"/>
    <n v="1286"/>
    <x v="3094"/>
    <x v="243"/>
    <n v="113"/>
    <n v="113"/>
    <n v="12"/>
    <n v="101"/>
    <n v="11"/>
    <n v="102"/>
    <n v="74"/>
    <n v="28"/>
    <n v="3.5999999999999997E-2"/>
    <n v="8.1000000000000003E-2"/>
    <n v="7.0000000000000001E-3"/>
    <n v="6.8000000000000005E-2"/>
    <n v="0.11"/>
    <n v="8.5000000000000006E-2"/>
    <n v="0.61799999999999999"/>
    <n v="0.308"/>
    <n v="0.94"/>
    <n v="411.76499999999999"/>
    <s v="Scale-up"/>
    <n v="14.706"/>
    <n v="0.47"/>
    <n v="0.98699999999999999"/>
    <n v="0.91600000000000004"/>
    <n v="0.70499999999999996"/>
    <d v="2025-06-16T18:57:19"/>
    <x v="1"/>
  </r>
  <r>
    <x v="152"/>
    <x v="1"/>
    <n v="0"/>
    <x v="3095"/>
    <x v="1350"/>
    <s v=" "/>
    <s v=" "/>
    <n v="1"/>
    <n v="1"/>
    <n v="1"/>
    <s v="N/A"/>
    <n v="1"/>
    <n v="0"/>
    <s v="NaN"/>
    <s v="NaN"/>
    <s v="NaN"/>
    <s v="NaN"/>
    <n v="0"/>
    <s v="NaN"/>
    <s v="NaN"/>
    <s v="NaN"/>
    <s v="NaN"/>
    <s v="NaN"/>
    <s v="Scale-up"/>
    <s v="NaN"/>
    <s v="NaN"/>
    <s v="NaN"/>
    <s v="NaN"/>
    <s v="NaN"/>
    <d v="2025-06-17T01:52:43"/>
    <x v="2"/>
  </r>
  <r>
    <x v="167"/>
    <x v="0"/>
    <n v="2889"/>
    <x v="3096"/>
    <x v="179"/>
    <n v="158"/>
    <n v="158"/>
    <n v="31"/>
    <n v="127"/>
    <n v="18"/>
    <n v="140"/>
    <n v="101"/>
    <n v="39"/>
    <n v="0.01"/>
    <n v="4.2999999999999997E-2"/>
    <n v="6.0000000000000001E-3"/>
    <n v="2.9000000000000001E-2"/>
    <n v="4.7E-2"/>
    <n v="4.7E-2"/>
    <n v="0.61699999999999999"/>
    <n v="0.189"/>
    <n v="0.88700000000000001"/>
    <n v="1344.828"/>
    <s v="Scale-up"/>
    <n v="34.482999999999997"/>
    <n v="0.94299999999999995"/>
    <n v="0.85599999999999998"/>
    <n v="0.91200000000000003"/>
    <n v="0.85699999999999998"/>
    <d v="2025-06-16T18:44:37"/>
    <x v="1"/>
  </r>
  <r>
    <x v="184"/>
    <x v="1"/>
    <n v="96"/>
    <x v="3097"/>
    <x v="1836"/>
    <s v=" "/>
    <s v=" "/>
    <n v="3"/>
    <n v="24"/>
    <n v="1"/>
    <s v="N/A"/>
    <n v="21"/>
    <n v="5"/>
    <n v="3.5999999999999997E-2"/>
    <n v="0.23"/>
    <s v="NaN"/>
    <n v="0.17"/>
    <n v="0.26600000000000001"/>
    <n v="0.25600000000000001"/>
    <s v="NaN"/>
    <s v="NaN"/>
    <s v="NaN"/>
    <s v="NaN"/>
    <s v="Scale-up"/>
    <n v="5.8819999999999997"/>
    <n v="0.84399999999999997"/>
    <n v="0.97899999999999998"/>
    <s v="NaN"/>
    <n v="0.61899999999999999"/>
    <d v="2025-06-17T01:53:04"/>
    <x v="2"/>
  </r>
  <r>
    <x v="783"/>
    <x v="0"/>
    <n v="3292"/>
    <x v="3098"/>
    <x v="916"/>
    <n v="4996"/>
    <n v="4996"/>
    <n v="2245"/>
    <n v="2751"/>
    <n v="1173"/>
    <n v="3823"/>
    <n v="2885"/>
    <n v="938"/>
    <n v="1.2210000000000001"/>
    <n v="1.2689999999999999"/>
    <n v="0.46"/>
    <n v="1.2529999999999999"/>
    <n v="2.0299999999999998"/>
    <n v="1.7270000000000001"/>
    <n v="0.61699999999999999"/>
    <n v="0.49"/>
    <n v="0.81499999999999995"/>
    <n v="748.60299999999995"/>
    <s v="Scale-up"/>
    <n v="0.79800000000000004"/>
    <n v="0.82699999999999996"/>
    <n v="0.86099999999999999"/>
    <n v="0.83"/>
    <n v="0.84"/>
    <d v="2025-06-16T21:51:30"/>
    <x v="3"/>
  </r>
  <r>
    <x v="269"/>
    <x v="1"/>
    <n v="0"/>
    <x v="3099"/>
    <x v="297"/>
    <s v=" "/>
    <s v=" "/>
    <n v="1"/>
    <n v="3"/>
    <n v="1"/>
    <s v="N/A"/>
    <n v="1"/>
    <n v="2"/>
    <s v="NaN"/>
    <n v="1.5"/>
    <n v="0"/>
    <s v="NaN"/>
    <n v="1.5"/>
    <n v="1.5"/>
    <s v="NaN"/>
    <s v="NaN"/>
    <s v="NaN"/>
    <s v="NaN"/>
    <s v="Catch-up"/>
    <s v="NaN"/>
    <s v="NaN"/>
    <n v="0.75"/>
    <n v="0"/>
    <s v="NaN"/>
    <d v="2025-06-17T01:53:20"/>
    <x v="2"/>
  </r>
  <r>
    <x v="23"/>
    <x v="1"/>
    <n v="0"/>
    <x v="3100"/>
    <x v="23"/>
    <s v=" "/>
    <s v=" "/>
    <n v="1"/>
    <n v="2"/>
    <n v="1"/>
    <s v="N/A"/>
    <n v="1"/>
    <n v="1"/>
    <s v="NaN"/>
    <n v="1"/>
    <s v="NaN"/>
    <s v="NaN"/>
    <n v="0"/>
    <n v="1"/>
    <s v="NaN"/>
    <s v="NaN"/>
    <s v="NaN"/>
    <s v="NaN"/>
    <s v="Catch-up"/>
    <s v="NaN"/>
    <s v="NaN"/>
    <n v="1"/>
    <s v="NaN"/>
    <s v="NaN"/>
    <d v="2025-06-17T01:53:38"/>
    <x v="2"/>
  </r>
  <r>
    <x v="1267"/>
    <x v="1"/>
    <n v="58"/>
    <x v="3101"/>
    <x v="1709"/>
    <s v=" "/>
    <s v=" "/>
    <n v="1"/>
    <n v="4"/>
    <n v="1"/>
    <s v="N/A"/>
    <n v="1"/>
    <n v="3"/>
    <s v="NaN"/>
    <n v="5.0999999999999997E-2"/>
    <n v="0"/>
    <s v="NaN"/>
    <n v="5.0999999999999997E-2"/>
    <n v="5.0999999999999997E-2"/>
    <s v="NaN"/>
    <s v="NaN"/>
    <s v="NaN"/>
    <s v="NaN"/>
    <s v="Scale-up"/>
    <s v="NaN"/>
    <s v="NaN"/>
    <n v="0.98599999999999999"/>
    <n v="0"/>
    <s v="NaN"/>
    <d v="2025-06-17T01:53:55"/>
    <x v="2"/>
  </r>
  <r>
    <x v="252"/>
    <x v="0"/>
    <n v="1927"/>
    <x v="3102"/>
    <x v="279"/>
    <n v="5583"/>
    <n v="5583"/>
    <n v="863"/>
    <n v="4720"/>
    <n v="664"/>
    <n v="4919"/>
    <n v="3032"/>
    <n v="1887"/>
    <n v="0.42599999999999999"/>
    <n v="2.343"/>
    <n v="0.35799999999999998"/>
    <n v="1.484"/>
    <n v="2.411"/>
    <n v="2.4089999999999998"/>
    <n v="0.61599999999999999"/>
    <n v="0.154"/>
    <n v="0.871"/>
    <n v="1271.5630000000001"/>
    <s v="Scale-up"/>
    <n v="0.67400000000000004"/>
    <n v="0.98899999999999999"/>
    <n v="0.96599999999999997"/>
    <n v="0.97099999999999997"/>
    <n v="0.97099999999999997"/>
    <d v="2025-06-16T19:05:20"/>
    <x v="1"/>
  </r>
  <r>
    <x v="1356"/>
    <x v="1"/>
    <n v="86"/>
    <x v="3103"/>
    <x v="1869"/>
    <s v=" "/>
    <s v=" "/>
    <n v="1"/>
    <n v="1"/>
    <n v="1"/>
    <s v="N/A"/>
    <n v="2"/>
    <n v="0"/>
    <s v="NaN"/>
    <s v="NaN"/>
    <s v="NaN"/>
    <n v="0.125"/>
    <n v="0"/>
    <s v="NaN"/>
    <s v="NaN"/>
    <s v="NaN"/>
    <s v="NaN"/>
    <s v="NaN"/>
    <s v="Scale-up"/>
    <n v="8"/>
    <s v="NaN"/>
    <s v="NaN"/>
    <s v="NaN"/>
    <n v="1"/>
    <d v="2025-06-17T01:54:14"/>
    <x v="2"/>
  </r>
  <r>
    <x v="1245"/>
    <x v="0"/>
    <n v="2628"/>
    <x v="3104"/>
    <x v="1674"/>
    <n v="1757"/>
    <n v="1757"/>
    <n v="70"/>
    <n v="1687"/>
    <n v="553"/>
    <n v="1204"/>
    <n v="955"/>
    <n v="249"/>
    <n v="9.7000000000000003E-2"/>
    <n v="2.242"/>
    <n v="0.42099999999999999"/>
    <n v="1.1739999999999999"/>
    <n v="1.9179999999999999"/>
    <n v="1.2749999999999999"/>
    <n v="0.61199999999999999"/>
    <n v="4.1000000000000002E-2"/>
    <n v="0.82"/>
    <n v="212.095"/>
    <s v="Scale-up"/>
    <n v="0.85199999999999998"/>
    <n v="0.81299999999999994"/>
    <d v="1899-12-30T22:19:12"/>
    <n v="0.76500000000000001"/>
    <n v="0.89500000000000002"/>
    <d v="2025-06-17T05:31:41"/>
    <x v="13"/>
  </r>
  <r>
    <x v="155"/>
    <x v="1"/>
    <n v="89"/>
    <x v="3105"/>
    <x v="333"/>
    <s v=" "/>
    <s v=" "/>
    <n v="1"/>
    <n v="5"/>
    <n v="23"/>
    <s v="N/A"/>
    <n v="5"/>
    <n v="-24"/>
    <s v="NaN"/>
    <n v="9.9000000000000005E-2"/>
    <n v="0.14199999999999999"/>
    <n v="3.2000000000000001E-2"/>
    <n v="-4.2999999999999899E-2"/>
    <n v="-0.11899999999999999"/>
    <s v="NaN"/>
    <s v="NaN"/>
    <s v="NaN"/>
    <s v="NaN"/>
    <s v="Plan-up"/>
    <n v="31.25"/>
    <s v="NaN"/>
    <n v="0.71499999999999997"/>
    <n v="0.23699999999999999"/>
    <n v="0.76200000000000001"/>
    <d v="2025-06-17T01:54:32"/>
    <x v="2"/>
  </r>
  <r>
    <x v="298"/>
    <x v="0"/>
    <n v="3504"/>
    <x v="3106"/>
    <x v="332"/>
    <n v="209"/>
    <n v="209"/>
    <n v="29"/>
    <n v="180"/>
    <n v="29"/>
    <n v="180"/>
    <n v="93"/>
    <n v="87"/>
    <n v="1.6E-2"/>
    <n v="9.5000000000000001E-2"/>
    <n v="2.1000000000000001E-2"/>
    <n v="5.5E-2"/>
    <n v="0.09"/>
    <n v="9.9000000000000005E-2"/>
    <n v="0.61099999999999999"/>
    <n v="0.14399999999999999"/>
    <n v="0.81100000000000005"/>
    <n v="1581.818"/>
    <s v="Scale-up"/>
    <n v="18.181999999999999"/>
    <n v="0.71199999999999997"/>
    <n v="0.77500000000000002"/>
    <n v="0.60399999999999998"/>
    <n v="0.82199999999999995"/>
    <d v="2025-06-16T19:17:05"/>
    <x v="1"/>
  </r>
  <r>
    <x v="146"/>
    <x v="1"/>
    <n v="1"/>
    <x v="3107"/>
    <x v="1120"/>
    <s v=" "/>
    <s v=" "/>
    <n v="1"/>
    <n v="1"/>
    <n v="1"/>
    <s v="N/A"/>
    <n v="1"/>
    <n v="-1"/>
    <s v="NaN"/>
    <s v="NaN"/>
    <s v="NaN"/>
    <s v="NaN"/>
    <n v="0"/>
    <s v="NaN"/>
    <s v="NaN"/>
    <s v="NaN"/>
    <s v="NaN"/>
    <s v="NaN"/>
    <s v="Scale-up"/>
    <s v="NaN"/>
    <s v="NaN"/>
    <s v="NaN"/>
    <s v="NaN"/>
    <s v="NaN"/>
    <d v="2025-06-17T01:54:53"/>
    <x v="2"/>
  </r>
  <r>
    <x v="262"/>
    <x v="0"/>
    <n v="3459"/>
    <x v="3108"/>
    <x v="1870"/>
    <n v="1036"/>
    <n v="1036"/>
    <n v="202"/>
    <n v="834"/>
    <n v="49"/>
    <n v="987"/>
    <n v="540"/>
    <n v="447"/>
    <n v="7.2999999999999995E-2"/>
    <n v="0.29399999999999998"/>
    <n v="1.4999999999999999E-2"/>
    <n v="0.215"/>
    <n v="0.35199999999999998"/>
    <n v="0.35"/>
    <n v="0.61099999999999999"/>
    <n v="0.19900000000000001"/>
    <n v="0.95899999999999996"/>
    <n v="2079.0700000000002"/>
    <s v="Scale-up"/>
    <n v="4.6509999999999998"/>
    <n v="0.97099999999999997"/>
    <n v="0.97499999999999998"/>
    <n v="0.97199999999999998"/>
    <n v="0.92200000000000004"/>
    <d v="2025-06-17T02:50:42"/>
    <x v="2"/>
  </r>
  <r>
    <x v="1357"/>
    <x v="1"/>
    <n v="99"/>
    <x v="3109"/>
    <x v="1871"/>
    <s v=" "/>
    <s v=" "/>
    <n v="18"/>
    <n v="40"/>
    <n v="26"/>
    <s v="N/A"/>
    <n v="46"/>
    <n v="-15"/>
    <n v="0.17"/>
    <n v="0.39300000000000002"/>
    <n v="0.23599999999999999"/>
    <n v="0.311"/>
    <s v="0.32700000000000007"/>
    <n v="0.46"/>
    <n v="0.95099999999999996"/>
    <n v="0.30199999999999999"/>
    <n v="0.58099999999999996"/>
    <n v="463.02300000000002"/>
    <s v="Scale-up"/>
    <n v="3.2149999999999999"/>
    <n v="0.89500000000000002"/>
    <n v="0.94599999999999995"/>
    <n v="0.13200000000000001"/>
    <n v="0.34"/>
    <d v="2025-06-17T01:55:17"/>
    <x v="2"/>
  </r>
  <r>
    <x v="1358"/>
    <x v="0"/>
    <n v="2164"/>
    <x v="3110"/>
    <x v="1872"/>
    <n v="11551"/>
    <n v="11551"/>
    <n v="2109"/>
    <n v="9442"/>
    <n v="1214"/>
    <n v="10337"/>
    <n v="6544"/>
    <n v="3793"/>
    <n v="1.0029999999999999"/>
    <n v="4.7590000000000003"/>
    <n v="0.622"/>
    <n v="3.141"/>
    <n v="5.14"/>
    <n v="5.1360000000000001"/>
    <n v="0.61099999999999999"/>
    <n v="0.17399999999999999"/>
    <n v="0.89200000000000002"/>
    <n v="1207.577"/>
    <s v="Scale-up"/>
    <n v="0.318"/>
    <n v="0.996"/>
    <n v="0.998"/>
    <n v="0.99299999999999999"/>
    <n v="0.99399999999999999"/>
    <d v="2025-06-17T04:01:19"/>
    <x v="2"/>
  </r>
  <r>
    <x v="326"/>
    <x v="1"/>
    <n v="99"/>
    <x v="3111"/>
    <x v="365"/>
    <s v=" "/>
    <s v=" "/>
    <n v="5"/>
    <n v="16"/>
    <n v="2"/>
    <s v="N/A"/>
    <n v="23"/>
    <n v="-5"/>
    <n v="7.4999999999999997E-2"/>
    <n v="0.13600000000000001"/>
    <n v="3.7999999999999999E-2"/>
    <n v="0.22700000000000001"/>
    <s v="0.17300000000000001"/>
    <n v="0.17"/>
    <n v="1.3120000000000001"/>
    <n v="0.35499999999999998"/>
    <n v="0.82"/>
    <n v="48.457999999999998"/>
    <s v="Catch-up"/>
    <n v="4.4050000000000002"/>
    <n v="0.98"/>
    <n v="0.878"/>
    <n v="1"/>
    <n v="0.82499999999999996"/>
    <d v="2025-06-17T01:55:40"/>
    <x v="2"/>
  </r>
  <r>
    <x v="151"/>
    <x v="1"/>
    <n v="62"/>
    <x v="3112"/>
    <x v="1873"/>
    <s v=" "/>
    <s v=" "/>
    <n v="1"/>
    <n v="1"/>
    <n v="3"/>
    <s v="N/A"/>
    <n v="1"/>
    <n v="-2"/>
    <s v="NaN"/>
    <s v="NaN"/>
    <s v="NaN"/>
    <s v="NaN"/>
    <n v="0"/>
    <n v="-3.5000000000000003E-2"/>
    <s v="NaN"/>
    <s v="NaN"/>
    <s v="NaN"/>
    <s v="NaN"/>
    <s v="Scale-up"/>
    <s v="NaN"/>
    <s v="NaN"/>
    <s v="NaN"/>
    <s v="NaN"/>
    <s v="NaN"/>
    <d v="2025-06-17T01:55:59"/>
    <x v="2"/>
  </r>
  <r>
    <x v="190"/>
    <x v="1"/>
    <n v="83"/>
    <x v="3113"/>
    <x v="1874"/>
    <s v=" "/>
    <s v=" "/>
    <n v="1"/>
    <n v="6"/>
    <n v="1"/>
    <s v="N/A"/>
    <n v="4"/>
    <n v="1"/>
    <s v="NaN"/>
    <n v="0.05"/>
    <s v="NaN"/>
    <n v="0.4"/>
    <n v="0"/>
    <n v="0.05"/>
    <s v="NaN"/>
    <s v="NaN"/>
    <s v="NaN"/>
    <s v="NaN"/>
    <s v="Scale-up"/>
    <n v="2.5"/>
    <s v="NaN"/>
    <n v="0.75600000000000001"/>
    <s v="NaN"/>
    <n v="0.8"/>
    <d v="2025-06-17T01:56:18"/>
    <x v="2"/>
  </r>
  <r>
    <x v="1130"/>
    <x v="0"/>
    <n v="532"/>
    <x v="3114"/>
    <x v="1518"/>
    <n v="99"/>
    <n v="99"/>
    <n v="80"/>
    <n v="19"/>
    <n v="2"/>
    <n v="97"/>
    <n v="62"/>
    <n v="35"/>
    <n v="0.14299999999999999"/>
    <n v="3.2000000000000001E-2"/>
    <n v="3.0000000000000001E-3"/>
    <n v="0.105"/>
    <n v="0.17199999999999999"/>
    <n v="0.17100000000000001"/>
    <n v="0.61"/>
    <n v="0.81699999999999995"/>
    <n v="0.98299999999999998"/>
    <n v="333.33300000000003"/>
    <s v="Scale-up"/>
    <n v="9.5239999999999991"/>
    <n v="0.92200000000000004"/>
    <n v="0.93600000000000005"/>
    <n v="1"/>
    <n v="0.93600000000000005"/>
    <d v="2025-06-17T05:38:22"/>
    <x v="10"/>
  </r>
  <r>
    <x v="153"/>
    <x v="1"/>
    <n v="15"/>
    <x v="3115"/>
    <x v="1875"/>
    <s v=" "/>
    <s v=" "/>
    <n v="1"/>
    <n v="1"/>
    <n v="1"/>
    <s v="N/A"/>
    <n v="3"/>
    <n v="-1"/>
    <n v="0"/>
    <s v="NaN"/>
    <s v="NaN"/>
    <n v="0.1"/>
    <n v="0"/>
    <s v="NaN"/>
    <s v="NaN"/>
    <s v="NaN"/>
    <s v="NaN"/>
    <s v="NaN"/>
    <s v="Scale-up"/>
    <n v="10"/>
    <n v="0"/>
    <s v="NaN"/>
    <s v="NaN"/>
    <n v="0.75"/>
    <d v="2025-06-17T01:56:35"/>
    <x v="2"/>
  </r>
  <r>
    <x v="708"/>
    <x v="0"/>
    <n v="1066"/>
    <x v="3116"/>
    <x v="824"/>
    <n v="72"/>
    <n v="72"/>
    <n v="30"/>
    <n v="42"/>
    <n v="9"/>
    <n v="63"/>
    <n v="47"/>
    <n v="16"/>
    <n v="0.23200000000000001"/>
    <n v="4.7E-2"/>
    <n v="2.4E-2"/>
    <n v="0.155"/>
    <n v="0.255"/>
    <n v="7.8E-2"/>
    <n v="0.60799999999999998"/>
    <n v="0.83199999999999996"/>
    <n v="0.91400000000000003"/>
    <n v="103.226"/>
    <s v="Scale-up"/>
    <n v="6.452"/>
    <n v="0.38700000000000001"/>
    <n v="0.57199999999999995"/>
    <n v="0.88100000000000001"/>
    <n v="0.92900000000000005"/>
    <d v="2025-06-16T21:26:51"/>
    <x v="0"/>
  </r>
  <r>
    <x v="1188"/>
    <x v="1"/>
    <n v="83"/>
    <x v="3117"/>
    <x v="1589"/>
    <s v=" "/>
    <s v=" "/>
    <n v="1"/>
    <n v="2"/>
    <n v="1"/>
    <s v="N/A"/>
    <n v="1"/>
    <n v="0"/>
    <s v="NaN"/>
    <n v="1.2E-2"/>
    <s v="NaN"/>
    <s v="NaN"/>
    <n v="0"/>
    <n v="1.2E-2"/>
    <s v="NaN"/>
    <s v="NaN"/>
    <s v="NaN"/>
    <s v="NaN"/>
    <s v="Scale-up"/>
    <s v="NaN"/>
    <s v="NaN"/>
    <n v="1"/>
    <s v="NaN"/>
    <s v="NaN"/>
    <d v="2025-06-17T01:56:55"/>
    <x v="2"/>
  </r>
  <r>
    <x v="116"/>
    <x v="1"/>
    <n v="73"/>
    <x v="3118"/>
    <x v="1630"/>
    <s v=" "/>
    <s v=" "/>
    <n v="1"/>
    <n v="2"/>
    <n v="1"/>
    <s v="N/A"/>
    <n v="3"/>
    <n v="-1"/>
    <s v="NaN"/>
    <n v="0.5"/>
    <s v="NaN"/>
    <n v="2.5000000000000001E-2"/>
    <n v="0"/>
    <n v="-0.02"/>
    <s v="NaN"/>
    <s v="NaN"/>
    <s v="NaN"/>
    <s v="NaN"/>
    <s v="Scale-up"/>
    <n v="40"/>
    <s v="NaN"/>
    <n v="1"/>
    <s v="NaN"/>
    <n v="0.75"/>
    <d v="2025-06-17T01:57:15"/>
    <x v="2"/>
  </r>
  <r>
    <x v="1221"/>
    <x v="1"/>
    <n v="99"/>
    <x v="3119"/>
    <x v="1643"/>
    <s v=" "/>
    <s v=" "/>
    <n v="7"/>
    <n v="35"/>
    <n v="4"/>
    <s v="N/A"/>
    <n v="36"/>
    <n v="3"/>
    <n v="5.7000000000000002E-2"/>
    <n v="0.34499999999999997"/>
    <n v="2.9000000000000001E-2"/>
    <n v="0.375"/>
    <s v="0.37299999999999994"/>
    <n v="0.36199999999999999"/>
    <n v="1.0049999999999999"/>
    <n v="0.14199999999999999"/>
    <n v="0.92800000000000005"/>
    <n v="586.66700000000003"/>
    <s v="Catch-up"/>
    <n v="2.6669999999999998"/>
    <n v="0.94299999999999995"/>
    <n v="0.95599999999999996"/>
    <n v="0.63300000000000001"/>
    <n v="0.94699999999999995"/>
    <d v="2025-06-17T01:57:39"/>
    <x v="2"/>
  </r>
  <r>
    <x v="1296"/>
    <x v="0"/>
    <n v="951"/>
    <x v="3120"/>
    <x v="1746"/>
    <n v="69"/>
    <n v="69"/>
    <n v="19"/>
    <n v="50"/>
    <n v="7"/>
    <n v="62"/>
    <n v="46"/>
    <n v="16"/>
    <n v="2.1999999999999999E-2"/>
    <n v="5.8999999999999997E-2"/>
    <n v="7.0000000000000001E-3"/>
    <n v="4.4999999999999998E-2"/>
    <n v="7.3999999999999996E-2"/>
    <n v="5.8000000000000003E-2"/>
    <n v="0.60799999999999998"/>
    <n v="0.27200000000000002"/>
    <n v="0.91400000000000003"/>
    <n v="355.55599999999998"/>
    <s v="Scale-up"/>
    <n v="22.222000000000001"/>
    <n v="0.76800000000000002"/>
    <d v="1899-12-30T13:01:55"/>
    <n v="0.873"/>
    <n v="0.82599999999999996"/>
    <d v="2025-06-17T04:56:36"/>
    <x v="11"/>
  </r>
  <r>
    <x v="179"/>
    <x v="1"/>
    <n v="7"/>
    <x v="3121"/>
    <x v="1614"/>
    <s v=" "/>
    <s v=" "/>
    <n v="1"/>
    <n v="3"/>
    <n v="1"/>
    <s v="N/A"/>
    <n v="2"/>
    <n v="3"/>
    <s v="NaN"/>
    <n v="0.214"/>
    <s v="NaN"/>
    <n v="1"/>
    <n v="0"/>
    <n v="0.27300000000000002"/>
    <s v="NaN"/>
    <s v="NaN"/>
    <s v="NaN"/>
    <s v="NaN"/>
    <s v="Scale-up"/>
    <n v="1"/>
    <s v="NaN"/>
    <n v="0.75"/>
    <s v="NaN"/>
    <n v="1"/>
    <d v="2025-06-17T01:57:58"/>
    <x v="2"/>
  </r>
  <r>
    <x v="904"/>
    <x v="0"/>
    <n v="2536"/>
    <x v="3122"/>
    <x v="1075"/>
    <n v="109"/>
    <n v="109"/>
    <n v="82"/>
    <n v="27"/>
    <n v="12"/>
    <n v="97"/>
    <n v="90"/>
    <n v="7"/>
    <n v="0.11899999999999999"/>
    <n v="2.5000000000000001E-2"/>
    <n v="4.0000000000000001E-3"/>
    <n v="8.5000000000000006E-2"/>
    <n v="0.14000000000000001"/>
    <n v="6.4000000000000001E-2"/>
    <n v="0.60699999999999998"/>
    <n v="0.82599999999999996"/>
    <n v="0.97199999999999998"/>
    <n v="82.352999999999994"/>
    <s v="Scale-up"/>
    <n v="11.765000000000001"/>
    <n v="0.69899999999999995"/>
    <n v="0.64500000000000002"/>
    <n v="0.65"/>
    <n v="0.57599999999999996"/>
    <d v="2025-06-16T22:40:11"/>
    <x v="3"/>
  </r>
  <r>
    <x v="1058"/>
    <x v="1"/>
    <n v="99"/>
    <x v="3123"/>
    <x v="1334"/>
    <s v=" "/>
    <s v=" "/>
    <n v="14"/>
    <n v="108"/>
    <n v="19"/>
    <s v="N/A"/>
    <n v="88"/>
    <n v="14"/>
    <n v="0.123"/>
    <n v="0.99299999999999999"/>
    <n v="0.24"/>
    <n v="0.86299999999999999"/>
    <s v="0.8760000000000001"/>
    <n v="0.88300000000000001"/>
    <n v="0.98499999999999999"/>
    <n v="0.11"/>
    <n v="0.78500000000000003"/>
    <n v="570.10400000000004"/>
    <s v="Scale-up"/>
    <n v="1.159"/>
    <n v="0.97499999999999998"/>
    <n v="0.98799999999999999"/>
    <n v="0.78"/>
    <n v="0.98499999999999999"/>
    <d v="2025-06-17T01:58:25"/>
    <x v="2"/>
  </r>
  <r>
    <x v="735"/>
    <x v="0"/>
    <n v="1366"/>
    <x v="3124"/>
    <x v="854"/>
    <n v="411"/>
    <n v="411"/>
    <n v="147"/>
    <n v="264"/>
    <n v="28"/>
    <n v="383"/>
    <n v="228"/>
    <n v="155"/>
    <n v="0.111"/>
    <n v="0.222"/>
    <n v="2.4E-2"/>
    <n v="0.187"/>
    <n v="0.309"/>
    <n v="0.308"/>
    <n v="0.60499999999999998"/>
    <n v="0.33300000000000002"/>
    <n v="0.92800000000000005"/>
    <n v="828.87699999999995"/>
    <s v="Scale-up"/>
    <n v="5.3479999999999999"/>
    <n v="0.88400000000000001"/>
    <n v="0.89900000000000002"/>
    <n v="0.95699999999999996"/>
    <n v="0.878"/>
    <d v="2025-06-16T21:33:16"/>
    <x v="0"/>
  </r>
  <r>
    <x v="193"/>
    <x v="1"/>
    <n v="23"/>
    <x v="3125"/>
    <x v="231"/>
    <s v=" "/>
    <s v=" "/>
    <n v="1"/>
    <n v="2"/>
    <n v="1"/>
    <s v="N/A"/>
    <n v="1"/>
    <n v="1"/>
    <s v="NaN"/>
    <n v="4.2000000000000003E-2"/>
    <s v="NaN"/>
    <s v="NaN"/>
    <n v="0"/>
    <n v="4.2000000000000003E-2"/>
    <s v="NaN"/>
    <s v="NaN"/>
    <s v="NaN"/>
    <s v="NaN"/>
    <s v="Catch-up"/>
    <s v="NaN"/>
    <s v="NaN"/>
    <n v="1"/>
    <s v="NaN"/>
    <s v="NaN"/>
    <d v="2025-06-17T01:58:42"/>
    <x v="2"/>
  </r>
  <r>
    <x v="942"/>
    <x v="0"/>
    <n v="307"/>
    <x v="3126"/>
    <x v="1132"/>
    <n v="52"/>
    <n v="52"/>
    <n v="51"/>
    <n v="1"/>
    <n v="0"/>
    <n v="52"/>
    <n v="30"/>
    <n v="22"/>
    <n v="0.11899999999999999"/>
    <n v="0"/>
    <n v="0"/>
    <n v="7.1999999999999995E-2"/>
    <n v="0.11899999999999999"/>
    <n v="0.121"/>
    <n v="0.60499999999999998"/>
    <n v="1"/>
    <n v="1"/>
    <n v="305.55599999999998"/>
    <s v="Scale-up"/>
    <n v="13.888999999999999"/>
    <n v="0.82199999999999995"/>
    <n v="0"/>
    <n v="0"/>
    <n v="0.80400000000000005"/>
    <d v="2025-06-16T22:57:44"/>
    <x v="3"/>
  </r>
  <r>
    <x v="192"/>
    <x v="1"/>
    <n v="0"/>
    <x v="3127"/>
    <x v="1613"/>
    <s v=" "/>
    <s v=" "/>
    <n v="1"/>
    <n v="1"/>
    <n v="1"/>
    <s v="N/A"/>
    <n v="1"/>
    <n v="0"/>
    <s v="NaN"/>
    <s v="NaN"/>
    <s v="NaN"/>
    <s v="NaN"/>
    <n v="0"/>
    <s v="NaN"/>
    <s v="NaN"/>
    <s v="NaN"/>
    <s v="NaN"/>
    <s v="NaN"/>
    <s v="Scale-up"/>
    <s v="NaN"/>
    <s v="NaN"/>
    <s v="NaN"/>
    <s v="NaN"/>
    <s v="NaN"/>
    <d v="2025-06-17T01:59:00"/>
    <x v="2"/>
  </r>
  <r>
    <x v="425"/>
    <x v="0"/>
    <n v="520"/>
    <x v="3128"/>
    <x v="483"/>
    <n v="267"/>
    <n v="267"/>
    <n v="67"/>
    <n v="200"/>
    <n v="10"/>
    <n v="257"/>
    <n v="147"/>
    <n v="110"/>
    <n v="0.127"/>
    <n v="0.36199999999999999"/>
    <n v="1.7000000000000001E-2"/>
    <n v="0.28499999999999998"/>
    <n v="0.47199999999999998"/>
    <n v="0.47"/>
    <n v="0.60399999999999998"/>
    <n v="0.26"/>
    <n v="0.96499999999999997"/>
    <n v="385.96499999999997"/>
    <s v="Scale-up"/>
    <n v="3.5089999999999999"/>
    <n v="0.96"/>
    <n v="0.96299999999999997"/>
    <n v="0.93300000000000005"/>
    <n v="0.98499999999999999"/>
    <d v="2025-06-16T19:53:12"/>
    <x v="1"/>
  </r>
  <r>
    <x v="1359"/>
    <x v="1"/>
    <n v="79"/>
    <x v="3129"/>
    <x v="1876"/>
    <s v=" "/>
    <s v=" "/>
    <n v="4"/>
    <n v="8"/>
    <n v="1"/>
    <s v="N/A"/>
    <n v="10"/>
    <n v="0"/>
    <n v="4.3999999999999997E-2"/>
    <n v="0.12"/>
    <s v="NaN"/>
    <n v="0.17"/>
    <s v="0.16399999999999998"/>
    <n v="0.155"/>
    <s v="NaN"/>
    <s v="NaN"/>
    <s v="NaN"/>
    <s v="NaN"/>
    <s v="Scale-up"/>
    <n v="5.8819999999999997"/>
    <n v="0.86199999999999999"/>
    <n v="0.56399999999999995"/>
    <s v="NaN"/>
    <n v="0.77800000000000002"/>
    <d v="2025-06-17T01:59:19"/>
    <x v="2"/>
  </r>
  <r>
    <x v="729"/>
    <x v="0"/>
    <n v="2189"/>
    <x v="3130"/>
    <x v="847"/>
    <n v="109"/>
    <n v="109"/>
    <n v="9"/>
    <n v="100"/>
    <n v="24"/>
    <n v="85"/>
    <n v="42"/>
    <n v="43"/>
    <n v="5.0000000000000001E-3"/>
    <n v="5.3999999999999999E-2"/>
    <n v="1.0999999999999999E-2"/>
    <n v="2.9000000000000001E-2"/>
    <n v="4.8000000000000001E-2"/>
    <n v="4.4999999999999998E-2"/>
    <n v="0.60399999999999998"/>
    <n v="8.5000000000000006E-2"/>
    <n v="0.81399999999999995"/>
    <n v="1482.759"/>
    <s v="Scale-up"/>
    <n v="34.482999999999997"/>
    <n v="0.94199999999999995"/>
    <n v="0.90800000000000003"/>
    <n v="0.85399999999999998"/>
    <n v="0.90500000000000003"/>
    <d v="2025-06-16T21:31:34"/>
    <x v="0"/>
  </r>
  <r>
    <x v="948"/>
    <x v="1"/>
    <n v="81"/>
    <x v="3131"/>
    <x v="1139"/>
    <s v=" "/>
    <s v=" "/>
    <n v="7"/>
    <n v="4"/>
    <n v="1"/>
    <s v="N/A"/>
    <n v="13"/>
    <n v="-2"/>
    <n v="7.0000000000000007E-2"/>
    <n v="0.04"/>
    <s v="NaN"/>
    <n v="0.11"/>
    <s v="0.11000000000000001"/>
    <n v="9.4E-2"/>
    <s v="NaN"/>
    <s v="NaN"/>
    <s v="NaN"/>
    <s v="NaN"/>
    <s v="Scale-up"/>
    <n v="9.0909999999999993"/>
    <n v="0.92700000000000005"/>
    <n v="0.95199999999999996"/>
    <s v="NaN"/>
    <n v="0.59699999999999998"/>
    <d v="2025-06-17T01:59:39"/>
    <x v="2"/>
  </r>
  <r>
    <x v="448"/>
    <x v="0"/>
    <n v="3722"/>
    <x v="3132"/>
    <x v="1877"/>
    <n v="275"/>
    <n v="275"/>
    <n v="34"/>
    <n v="241"/>
    <n v="52"/>
    <n v="223"/>
    <n v="128"/>
    <n v="95"/>
    <n v="0.02"/>
    <n v="0.09"/>
    <n v="1.9E-2"/>
    <n v="5.5E-2"/>
    <n v="9.0999999999999998E-2"/>
    <n v="8.2000000000000003E-2"/>
    <n v="0.60399999999999998"/>
    <n v="0.182"/>
    <n v="0.82699999999999996"/>
    <n v="1727.2729999999999"/>
    <s v="Scale-up"/>
    <n v="18.181999999999999"/>
    <n v="0.56000000000000005"/>
    <n v="0.81"/>
    <n v="0.77300000000000002"/>
    <n v="0.72899999999999998"/>
    <d v="2025-06-17T03:57:45"/>
    <x v="2"/>
  </r>
  <r>
    <x v="1360"/>
    <x v="1"/>
    <n v="15"/>
    <x v="3133"/>
    <x v="1878"/>
    <s v=" "/>
    <s v=" "/>
    <n v="1"/>
    <n v="1"/>
    <n v="1"/>
    <s v="N/A"/>
    <n v="4"/>
    <n v="-2"/>
    <s v="NaN"/>
    <s v="NaN"/>
    <s v="NaN"/>
    <s v="NaN"/>
    <n v="0"/>
    <n v="3.1E-2"/>
    <s v="NaN"/>
    <s v="NaN"/>
    <s v="NaN"/>
    <s v="NaN"/>
    <s v="Scale-up"/>
    <s v="NaN"/>
    <s v="NaN"/>
    <s v="NaN"/>
    <s v="NaN"/>
    <s v="NaN"/>
    <d v="2025-06-17T01:59:57"/>
    <x v="2"/>
  </r>
  <r>
    <x v="1322"/>
    <x v="0"/>
    <n v="4041"/>
    <x v="3134"/>
    <x v="1792"/>
    <n v="249"/>
    <n v="249"/>
    <n v="85"/>
    <n v="164"/>
    <n v="14"/>
    <n v="235"/>
    <n v="127"/>
    <n v="108"/>
    <n v="2.1000000000000001E-2"/>
    <n v="4.7E-2"/>
    <n v="5.0000000000000001E-3"/>
    <n v="3.7999999999999999E-2"/>
    <n v="6.3E-2"/>
    <n v="6.3E-2"/>
    <n v="0.60299999999999998"/>
    <n v="0.309"/>
    <n v="0.92600000000000005"/>
    <n v="2842.105"/>
    <s v="Scale-up"/>
    <n v="26.315999999999999"/>
    <n v="0.97499999999999998"/>
    <n v="0.97399999999999998"/>
    <n v="0.91900000000000004"/>
    <n v="0.98899999999999999"/>
    <d v="2025-06-17T04:25:15"/>
    <x v="21"/>
  </r>
  <r>
    <x v="165"/>
    <x v="1"/>
    <n v="76"/>
    <x v="3135"/>
    <x v="1085"/>
    <s v=" "/>
    <s v=" "/>
    <n v="1"/>
    <n v="8"/>
    <n v="1"/>
    <s v="N/A"/>
    <n v="1"/>
    <n v="6"/>
    <s v="NaN"/>
    <n v="9.0999999999999998E-2"/>
    <s v="NaN"/>
    <s v="NaN"/>
    <n v="0"/>
    <n v="7.5999999999999998E-2"/>
    <s v="NaN"/>
    <s v="NaN"/>
    <s v="NaN"/>
    <s v="NaN"/>
    <s v="Scale-up"/>
    <s v="NaN"/>
    <s v="NaN"/>
    <n v="0.91"/>
    <s v="NaN"/>
    <s v="NaN"/>
    <d v="2025-06-17T02:00:22"/>
    <x v="2"/>
  </r>
  <r>
    <x v="982"/>
    <x v="0"/>
    <n v="665"/>
    <x v="3136"/>
    <x v="1193"/>
    <n v="111"/>
    <n v="111"/>
    <n v="35"/>
    <n v="76"/>
    <n v="9"/>
    <n v="102"/>
    <n v="67"/>
    <n v="35"/>
    <n v="5.7000000000000002E-2"/>
    <n v="0.11799999999999999"/>
    <n v="1.4E-2"/>
    <n v="9.7000000000000003E-2"/>
    <n v="0.161"/>
    <n v="0.152"/>
    <n v="0.60199999999999998"/>
    <n v="0.32600000000000001"/>
    <n v="0.92"/>
    <n v="360.82499999999999"/>
    <s v="Scale-up"/>
    <n v="10.308999999999999"/>
    <n v="0.76800000000000002"/>
    <n v="0.93500000000000005"/>
    <n v="0.91200000000000003"/>
    <n v="0.86599999999999999"/>
    <d v="2025-06-16T23:15:38"/>
    <x v="8"/>
  </r>
  <r>
    <x v="1361"/>
    <x v="1"/>
    <n v="86"/>
    <x v="3137"/>
    <x v="1879"/>
    <s v=" "/>
    <s v=" "/>
    <n v="1"/>
    <n v="1"/>
    <n v="1"/>
    <s v="N/A"/>
    <n v="2"/>
    <n v="-2"/>
    <s v="NaN"/>
    <s v="NaN"/>
    <s v="NaN"/>
    <n v="0.5"/>
    <n v="0"/>
    <n v="3.3000000000000002E-2"/>
    <s v="NaN"/>
    <s v="NaN"/>
    <s v="NaN"/>
    <s v="NaN"/>
    <s v="Scale-up"/>
    <n v="2"/>
    <s v="NaN"/>
    <s v="NaN"/>
    <s v="NaN"/>
    <n v="1"/>
    <d v="2025-06-17T02:00:41"/>
    <x v="2"/>
  </r>
  <r>
    <x v="1345"/>
    <x v="0"/>
    <n v="2714"/>
    <x v="3138"/>
    <x v="1849"/>
    <n v="280"/>
    <n v="280"/>
    <n v="59"/>
    <n v="221"/>
    <n v="19"/>
    <n v="261"/>
    <n v="167"/>
    <n v="94"/>
    <n v="2.1999999999999999E-2"/>
    <n v="0.105"/>
    <n v="8.9999999999999993E-3"/>
    <n v="7.0999999999999994E-2"/>
    <n v="0.11799999999999999"/>
    <n v="0.11899999999999999"/>
    <n v="0.60199999999999998"/>
    <n v="0.17299999999999999"/>
    <n v="0.92900000000000005"/>
    <n v="1323.944"/>
    <s v="Scale-up"/>
    <n v="14.085000000000001"/>
    <n v="0.67800000000000005"/>
    <n v="0.90900000000000003"/>
    <n v="0.88500000000000001"/>
    <n v="0.90500000000000003"/>
    <d v="2025-06-17T01:34:12"/>
    <x v="2"/>
  </r>
  <r>
    <x v="196"/>
    <x v="1"/>
    <n v="86"/>
    <x v="3139"/>
    <x v="1880"/>
    <s v=" "/>
    <s v=" "/>
    <n v="5"/>
    <n v="11"/>
    <n v="1"/>
    <s v="N/A"/>
    <n v="15"/>
    <n v="0"/>
    <n v="8.8999999999999996E-2"/>
    <n v="0.124"/>
    <s v="NaN"/>
    <n v="0.184"/>
    <n v="0.21299999999999999"/>
    <n v="0.20100000000000001"/>
    <s v="NaN"/>
    <s v="NaN"/>
    <s v="NaN"/>
    <s v="NaN"/>
    <s v="Scale-up"/>
    <n v="5.4349999999999996"/>
    <n v="0.5"/>
    <n v="0.74099999999999999"/>
    <s v="NaN"/>
    <n v="0.80400000000000005"/>
    <d v="2025-06-17T02:00:59"/>
    <x v="2"/>
  </r>
  <r>
    <x v="1362"/>
    <x v="0"/>
    <n v="1037"/>
    <x v="3140"/>
    <x v="1881"/>
    <n v="2487"/>
    <n v="2487"/>
    <n v="797"/>
    <n v="1690"/>
    <n v="184"/>
    <n v="2303"/>
    <n v="1195"/>
    <n v="1108"/>
    <n v="0.70299999999999996"/>
    <n v="1.657"/>
    <n v="0.17899999999999999"/>
    <n v="1.3140000000000001"/>
    <n v="2.181"/>
    <n v="2.2029999999999998"/>
    <n v="0.60199999999999998"/>
    <n v="0.29799999999999999"/>
    <n v="0.92400000000000004"/>
    <n v="843.22699999999998"/>
    <s v="Scale-up"/>
    <n v="0.76100000000000001"/>
    <n v="0.89900000000000002"/>
    <n v="0.96899999999999997"/>
    <n v="0.93600000000000005"/>
    <n v="0.95599999999999996"/>
    <d v="2025-06-17T03:09:18"/>
    <x v="2"/>
  </r>
  <r>
    <x v="175"/>
    <x v="1"/>
    <n v="91"/>
    <x v="3141"/>
    <x v="1297"/>
    <s v=" "/>
    <s v=" "/>
    <n v="10"/>
    <n v="34"/>
    <n v="3"/>
    <s v="N/A"/>
    <n v="40"/>
    <n v="0"/>
    <n v="0.14299999999999999"/>
    <n v="0.501"/>
    <n v="5.7000000000000002E-2"/>
    <n v="0.497"/>
    <n v="0.58699999999999997"/>
    <n v="0.58599999999999997"/>
    <n v="0.84699999999999998"/>
    <n v="0.222"/>
    <n v="0.91100000000000003"/>
    <n v="732.39400000000001"/>
    <s v="Scale-up"/>
    <n v="2.012"/>
    <n v="0.95199999999999996"/>
    <n v="0.85599999999999998"/>
    <n v="0.93600000000000005"/>
    <n v="0.76300000000000001"/>
    <d v="2025-06-17T02:01:24"/>
    <x v="2"/>
  </r>
  <r>
    <x v="1146"/>
    <x v="0"/>
    <n v="344"/>
    <x v="3142"/>
    <x v="1541"/>
    <n v="184"/>
    <n v="184"/>
    <n v="181"/>
    <n v="3"/>
    <n v="0"/>
    <n v="184"/>
    <n v="99"/>
    <n v="85"/>
    <n v="0.56000000000000005"/>
    <n v="7.0000000000000001E-3"/>
    <n v="0"/>
    <n v="0.34100000000000003"/>
    <n v="0.56699999999999995"/>
    <n v="0.56799999999999995"/>
    <n v="0.60099999999999998"/>
    <n v="0.98799999999999999"/>
    <n v="1"/>
    <n v="249.267"/>
    <s v="Scale-up"/>
    <n v="2.9329999999999998"/>
    <n v="0.96099999999999997"/>
    <n v="0.97399999999999998"/>
    <n v="0"/>
    <n v="0.97199999999999998"/>
    <d v="2025-06-17T05:50:25"/>
    <x v="10"/>
  </r>
  <r>
    <x v="195"/>
    <x v="1"/>
    <n v="3"/>
    <x v="3143"/>
    <x v="1882"/>
    <s v=" "/>
    <s v=" "/>
    <n v="1"/>
    <n v="1"/>
    <n v="1"/>
    <s v="N/A"/>
    <n v="4"/>
    <n v="-3"/>
    <s v="NaN"/>
    <s v="NaN"/>
    <s v="NaN"/>
    <n v="0.63600000000000001"/>
    <n v="0"/>
    <s v="NaN"/>
    <s v="NaN"/>
    <s v="NaN"/>
    <s v="NaN"/>
    <s v="NaN"/>
    <s v="Scale-up"/>
    <n v="1.5720000000000001"/>
    <s v="NaN"/>
    <s v="NaN"/>
    <s v="NaN"/>
    <n v="0.89100000000000001"/>
    <d v="2025-06-17T02:01:41"/>
    <x v="2"/>
  </r>
  <r>
    <x v="1216"/>
    <x v="0"/>
    <n v="948"/>
    <x v="3144"/>
    <x v="1631"/>
    <n v="487"/>
    <n v="487"/>
    <n v="415"/>
    <n v="72"/>
    <n v="0"/>
    <n v="487"/>
    <n v="324"/>
    <n v="163"/>
    <n v="0.54100000000000004"/>
    <n v="0.16900000000000001"/>
    <n v="0"/>
    <n v="0.42699999999999999"/>
    <n v="0.71"/>
    <n v="0.63500000000000001"/>
    <n v="0.60099999999999998"/>
    <n v="0.76200000000000001"/>
    <n v="1"/>
    <n v="381.733"/>
    <s v="Scale-up"/>
    <n v="2.3420000000000001"/>
    <n v="0.96499999999999997"/>
    <n v="0.92800000000000005"/>
    <n v="0"/>
    <n v="0.95"/>
    <d v="2025-06-17T06:32:48"/>
    <x v="10"/>
  </r>
  <r>
    <x v="200"/>
    <x v="1"/>
    <n v="0"/>
    <x v="3145"/>
    <x v="1357"/>
    <s v=" "/>
    <s v=" "/>
    <n v="1"/>
    <n v="1"/>
    <n v="11"/>
    <s v="N/A"/>
    <n v="1"/>
    <n v="-10"/>
    <s v="NaN"/>
    <s v="NaN"/>
    <s v="NaN"/>
    <s v="NaN"/>
    <n v="0"/>
    <s v="NaN"/>
    <s v="NaN"/>
    <s v="NaN"/>
    <s v="NaN"/>
    <s v="NaN"/>
    <s v="Scale-up"/>
    <s v="NaN"/>
    <s v="NaN"/>
    <s v="NaN"/>
    <s v="NaN"/>
    <s v="NaN"/>
    <d v="2025-06-17T02:01:59"/>
    <x v="2"/>
  </r>
  <r>
    <x v="661"/>
    <x v="0"/>
    <n v="2725"/>
    <x v="3146"/>
    <x v="767"/>
    <n v="54"/>
    <n v="54"/>
    <n v="9"/>
    <n v="45"/>
    <n v="10"/>
    <n v="44"/>
    <n v="34"/>
    <n v="10"/>
    <n v="3.0000000000000001E-3"/>
    <n v="1.4999999999999999E-2"/>
    <n v="3.0000000000000001E-3"/>
    <n v="8.9999999999999993E-3"/>
    <n v="1.4999999999999999E-2"/>
    <n v="1.4999999999999999E-2"/>
    <n v="0.6"/>
    <n v="0.16700000000000001"/>
    <n v="0.83299999999999996"/>
    <n v="1111.1110000000001"/>
    <s v="Scale-up"/>
    <n v="111.111"/>
    <n v="0.72799999999999998"/>
    <n v="0.91"/>
    <n v="0.85699999999999998"/>
    <n v="0.83199999999999996"/>
    <d v="2025-06-16T21:12:37"/>
    <x v="0"/>
  </r>
  <r>
    <x v="95"/>
    <x v="1"/>
    <n v="83"/>
    <x v="3147"/>
    <x v="235"/>
    <s v=" "/>
    <s v=" "/>
    <n v="1"/>
    <n v="4"/>
    <n v="1"/>
    <s v="N/A"/>
    <n v="1"/>
    <n v="2"/>
    <s v="NaN"/>
    <n v="3.1E-2"/>
    <s v="NaN"/>
    <s v="NaN"/>
    <n v="0"/>
    <n v="3.1E-2"/>
    <s v="NaN"/>
    <s v="NaN"/>
    <s v="NaN"/>
    <s v="NaN"/>
    <s v="Catch-up"/>
    <s v="NaN"/>
    <s v="NaN"/>
    <n v="0.79700000000000004"/>
    <s v="NaN"/>
    <s v="NaN"/>
    <d v="2025-06-17T02:02:18"/>
    <x v="2"/>
  </r>
  <r>
    <x v="1001"/>
    <x v="0"/>
    <n v="5789"/>
    <x v="3148"/>
    <x v="1783"/>
    <n v="5561"/>
    <n v="5561"/>
    <n v="0"/>
    <n v="5561"/>
    <n v="1583"/>
    <n v="3978"/>
    <n v="3049"/>
    <n v="929"/>
    <n v="0"/>
    <n v="1.3759999999999999"/>
    <n v="0.34899999999999998"/>
    <n v="0.61599999999999999"/>
    <n v="1.0269999999999999"/>
    <n v="0.93700000000000006"/>
    <n v="0.6"/>
    <n v="0"/>
    <n v="0.746"/>
    <n v="1508.117"/>
    <s v="Scale-up"/>
    <n v="1.623"/>
    <n v="0"/>
    <n v="0.92400000000000004"/>
    <n v="0.97099999999999997"/>
    <n v="0.89100000000000001"/>
    <d v="2025-06-17T04:35:09"/>
    <x v="12"/>
  </r>
  <r>
    <x v="1147"/>
    <x v="1"/>
    <n v="40"/>
    <x v="3149"/>
    <x v="1542"/>
    <s v=" "/>
    <s v=" "/>
    <n v="3"/>
    <n v="1"/>
    <n v="1"/>
    <s v="N/A"/>
    <n v="2"/>
    <n v="0"/>
    <n v="3.6999999999999998E-2"/>
    <s v="NaN"/>
    <s v="NaN"/>
    <s v="NaN"/>
    <n v="0"/>
    <n v="3.6999999999999998E-2"/>
    <s v="NaN"/>
    <s v="NaN"/>
    <s v="NaN"/>
    <s v="NaN"/>
    <s v="Scale-up"/>
    <s v="NaN"/>
    <n v="0.75"/>
    <s v="NaN"/>
    <s v="NaN"/>
    <s v="NaN"/>
    <d v="2025-06-17T02:02:37"/>
    <x v="2"/>
  </r>
  <r>
    <x v="1318"/>
    <x v="0"/>
    <n v="5230"/>
    <x v="3150"/>
    <x v="1784"/>
    <n v="6765"/>
    <n v="6765"/>
    <n v="0"/>
    <n v="6765"/>
    <n v="2073"/>
    <n v="4692"/>
    <n v="3812"/>
    <n v="880"/>
    <n v="0"/>
    <n v="1.8260000000000001"/>
    <n v="0.46"/>
    <n v="0.81899999999999995"/>
    <n v="1.3660000000000001"/>
    <n v="1.133"/>
    <n v="0.6"/>
    <n v="0"/>
    <n v="0.748"/>
    <n v="1074.481"/>
    <s v="Scale-up"/>
    <n v="1.2210000000000001"/>
    <n v="0"/>
    <n v="0.81399999999999995"/>
    <n v="0.90800000000000003"/>
    <n v="0.72399999999999998"/>
    <d v="2025-06-17T04:35:53"/>
    <x v="12"/>
  </r>
  <r>
    <x v="202"/>
    <x v="1"/>
    <n v="0"/>
    <x v="3151"/>
    <x v="717"/>
    <s v=" "/>
    <s v=" "/>
    <n v="1"/>
    <n v="1"/>
    <n v="1"/>
    <s v="N/A"/>
    <n v="1"/>
    <n v="0"/>
    <s v="NaN"/>
    <n v="0"/>
    <s v="NaN"/>
    <s v="NaN"/>
    <n v="0"/>
    <s v="NaN"/>
    <s v="NaN"/>
    <s v="NaN"/>
    <s v="NaN"/>
    <s v="NaN"/>
    <s v="Plan-up"/>
    <s v="NaN"/>
    <s v="NaN"/>
    <n v="0"/>
    <s v="NaN"/>
    <s v="NaN"/>
    <d v="2025-06-17T02:02:54"/>
    <x v="2"/>
  </r>
  <r>
    <x v="1363"/>
    <x v="0"/>
    <n v="6365"/>
    <x v="3152"/>
    <x v="1883"/>
    <n v="42"/>
    <n v="42"/>
    <n v="6"/>
    <n v="36"/>
    <n v="4"/>
    <n v="38"/>
    <n v="4"/>
    <n v="34"/>
    <n v="4.0000000000000001E-3"/>
    <n v="6.0000000000000001E-3"/>
    <n v="0"/>
    <n v="6.0000000000000001E-3"/>
    <n v="0.01"/>
    <n v="6.0000000000000001E-3"/>
    <n v="0.6"/>
    <n v="0.4"/>
    <n v="1"/>
    <n v="5666.6670000000004"/>
    <s v="Scale-up"/>
    <n v="166.667"/>
    <n v="0.83799999999999997"/>
    <n v="0.94799999999999995"/>
    <n v="0"/>
    <n v="0.81699999999999995"/>
    <d v="2025-06-17T03:54:06"/>
    <x v="2"/>
  </r>
  <r>
    <x v="1364"/>
    <x v="1"/>
    <n v="99"/>
    <x v="3153"/>
    <x v="1884"/>
    <s v=" "/>
    <s v=" "/>
    <n v="35"/>
    <n v="19"/>
    <n v="1"/>
    <s v="N/A"/>
    <n v="9"/>
    <n v="43"/>
    <n v="0.82"/>
    <n v="0.16400000000000001"/>
    <s v="NaN"/>
    <n v="0.28599999999999998"/>
    <n v="0.98399999999999999"/>
    <n v="0.61499999999999999"/>
    <s v="NaN"/>
    <s v="NaN"/>
    <s v="NaN"/>
    <s v="NaN"/>
    <s v="Scale-up"/>
    <n v="3.4969999999999999"/>
    <n v="0.91900000000000004"/>
    <n v="0.83199999999999996"/>
    <s v="NaN"/>
    <n v="0.65400000000000003"/>
    <d v="2025-06-17T02:03:12"/>
    <x v="2"/>
  </r>
  <r>
    <x v="18"/>
    <x v="0"/>
    <n v="2013"/>
    <x v="3154"/>
    <x v="18"/>
    <n v="1653"/>
    <n v="1653"/>
    <n v="178"/>
    <n v="1475"/>
    <n v="182"/>
    <n v="1471"/>
    <n v="908"/>
    <n v="563"/>
    <n v="9.0999999999999998E-2"/>
    <n v="0.73099999999999998"/>
    <n v="8.5999999999999993E-2"/>
    <n v="0.44"/>
    <n v="0.73599999999999999"/>
    <n v="0.73099999999999998"/>
    <n v="0.59799999999999998"/>
    <n v="0.111"/>
    <n v="0.89500000000000002"/>
    <n v="1279.5450000000001"/>
    <s v="Scale-up"/>
    <n v="2.2730000000000001"/>
    <n v="0.96399999999999997"/>
    <n v="0.996"/>
    <n v="0.97299999999999998"/>
    <n v="0.96799999999999997"/>
    <d v="2025-06-16T18:12:18"/>
    <x v="1"/>
  </r>
  <r>
    <x v="197"/>
    <x v="1"/>
    <n v="21"/>
    <x v="3155"/>
    <x v="1250"/>
    <s v=" "/>
    <s v=" "/>
    <n v="2"/>
    <n v="1"/>
    <n v="3"/>
    <s v="N/A"/>
    <n v="7"/>
    <n v="-6"/>
    <s v="NaN"/>
    <s v="NaN"/>
    <n v="0.75"/>
    <n v="0.19500000000000001"/>
    <n v="0"/>
    <n v="0.58599999999999997"/>
    <s v="NaN"/>
    <s v="NaN"/>
    <s v="NaN"/>
    <s v="NaN"/>
    <s v="Scale-up"/>
    <n v="5.1280000000000001"/>
    <s v="NaN"/>
    <s v="NaN"/>
    <n v="0.75"/>
    <n v="0.48599999999999999"/>
    <d v="2025-06-17T02:03:31"/>
    <x v="2"/>
  </r>
  <r>
    <x v="1354"/>
    <x v="0"/>
    <n v="1511"/>
    <x v="3156"/>
    <x v="1866"/>
    <n v="316"/>
    <n v="316"/>
    <n v="103"/>
    <n v="213"/>
    <n v="7"/>
    <n v="309"/>
    <n v="171"/>
    <n v="138"/>
    <n v="6.0999999999999999E-2"/>
    <n v="0.13400000000000001"/>
    <n v="6.0000000000000001E-3"/>
    <n v="0.113"/>
    <n v="0.189"/>
    <n v="0.19"/>
    <n v="0.59799999999999998"/>
    <n v="0.313"/>
    <n v="0.96899999999999997"/>
    <n v="1221.239"/>
    <s v="Scale-up"/>
    <n v="8.85"/>
    <n v="0.94799999999999995"/>
    <n v="0.96099999999999997"/>
    <n v="0.93300000000000005"/>
    <n v="0.96399999999999997"/>
    <d v="2025-06-17T01:49:53"/>
    <x v="2"/>
  </r>
  <r>
    <x v="1312"/>
    <x v="1"/>
    <n v="96"/>
    <x v="3157"/>
    <x v="1770"/>
    <s v=" "/>
    <s v=" "/>
    <n v="1"/>
    <n v="12"/>
    <n v="6"/>
    <s v="N/A"/>
    <n v="9"/>
    <n v="-4"/>
    <s v="NaN"/>
    <n v="0.11"/>
    <n v="0.04"/>
    <n v="8.2000000000000003E-2"/>
    <n v="7.0000000000000007E-2"/>
    <n v="7.1999999999999995E-2"/>
    <s v="NaN"/>
    <s v="NaN"/>
    <s v="NaN"/>
    <s v="NaN"/>
    <s v="Scale-up"/>
    <n v="12.195"/>
    <s v="NaN"/>
    <n v="0.97299999999999998"/>
    <n v="0.42899999999999999"/>
    <n v="0.96"/>
    <d v="2025-06-17T02:03:51"/>
    <x v="2"/>
  </r>
  <r>
    <x v="1333"/>
    <x v="0"/>
    <n v="629"/>
    <x v="3158"/>
    <x v="1813"/>
    <n v="31"/>
    <n v="31"/>
    <n v="23"/>
    <n v="8"/>
    <n v="9"/>
    <n v="22"/>
    <n v="19"/>
    <n v="3"/>
    <n v="4.9000000000000002E-2"/>
    <n v="1.2999999999999999E-2"/>
    <n v="0"/>
    <n v="3.6999999999999998E-2"/>
    <n v="6.2E-2"/>
    <n v="3.7999999999999999E-2"/>
    <n v="0.59699999999999998"/>
    <n v="0.79"/>
    <n v="1"/>
    <n v="81.081000000000003"/>
    <s v="Scale-up"/>
    <n v="27.027000000000001"/>
    <n v="0.56599999999999995"/>
    <n v="0.71399999999999997"/>
    <n v="0"/>
    <n v="0.70599999999999996"/>
    <d v="2025-06-17T04:21:51"/>
    <x v="7"/>
  </r>
  <r>
    <x v="177"/>
    <x v="1"/>
    <n v="46"/>
    <x v="3159"/>
    <x v="1420"/>
    <s v=" "/>
    <s v=" "/>
    <n v="1"/>
    <n v="3"/>
    <n v="1"/>
    <s v="N/A"/>
    <n v="1"/>
    <n v="2"/>
    <s v="NaN"/>
    <n v="3.6999999999999998E-2"/>
    <s v="NaN"/>
    <s v="NaN"/>
    <n v="0"/>
    <n v="3.6999999999999998E-2"/>
    <s v="NaN"/>
    <s v="NaN"/>
    <s v="NaN"/>
    <s v="NaN"/>
    <s v="Scale-up"/>
    <s v="NaN"/>
    <s v="NaN"/>
    <n v="0.873"/>
    <s v="NaN"/>
    <s v="NaN"/>
    <d v="2025-06-17T02:04:09"/>
    <x v="2"/>
  </r>
  <r>
    <x v="18"/>
    <x v="0"/>
    <n v="4958"/>
    <x v="3160"/>
    <x v="1816"/>
    <n v="3887"/>
    <n v="3887"/>
    <n v="440"/>
    <n v="3447"/>
    <n v="512"/>
    <n v="3375"/>
    <n v="2028"/>
    <n v="1347"/>
    <n v="7.4999999999999997E-2"/>
    <n v="0.66700000000000004"/>
    <n v="0.112"/>
    <n v="0.376"/>
    <n v="0.63"/>
    <n v="0.63200000000000001"/>
    <n v="0.59699999999999998"/>
    <n v="0.10100000000000001"/>
    <n v="0.84899999999999998"/>
    <n v="3582.4470000000001"/>
    <s v="Scale-up"/>
    <n v="2.66"/>
    <n v="0.96799999999999997"/>
    <n v="0.998"/>
    <n v="0.99199999999999999"/>
    <n v="0.99099999999999999"/>
    <d v="2025-06-17T01:11:46"/>
    <x v="2"/>
  </r>
  <r>
    <x v="1061"/>
    <x v="1"/>
    <n v="99"/>
    <x v="3161"/>
    <x v="1344"/>
    <s v=" "/>
    <s v=" "/>
    <n v="3"/>
    <n v="35"/>
    <n v="3"/>
    <s v="N/A"/>
    <n v="60"/>
    <n v="-26"/>
    <n v="3.5999999999999997E-2"/>
    <n v="0.35899999999999999"/>
    <n v="2.1999999999999999E-2"/>
    <n v="0.58199999999999996"/>
    <s v="0.37299999999999994"/>
    <n v="0.36899999999999999"/>
    <n v="1.56"/>
    <n v="9.0999999999999998E-2"/>
    <n v="0.94399999999999995"/>
    <n v="29.21"/>
    <s v="Plan-up"/>
    <n v="1.718"/>
    <n v="0.871"/>
    <n v="0.94799999999999995"/>
    <n v="0.75"/>
    <n v="0.68400000000000005"/>
    <d v="2025-06-17T02:04:32"/>
    <x v="2"/>
  </r>
  <r>
    <x v="1332"/>
    <x v="0"/>
    <n v="1207"/>
    <x v="3162"/>
    <x v="1812"/>
    <n v="50"/>
    <n v="50"/>
    <n v="29"/>
    <n v="21"/>
    <n v="3"/>
    <n v="47"/>
    <n v="28"/>
    <n v="19"/>
    <n v="2.8000000000000001E-2"/>
    <n v="2.1999999999999999E-2"/>
    <n v="3.0000000000000001E-3"/>
    <n v="2.8000000000000001E-2"/>
    <n v="4.7E-2"/>
    <n v="4.4999999999999998E-2"/>
    <n v="0.59599999999999997"/>
    <n v="0.56000000000000005"/>
    <n v="0.94"/>
    <n v="678.57100000000003"/>
    <s v="Scale-up"/>
    <n v="35.713999999999999"/>
    <n v="0.71499999999999997"/>
    <n v="0.91400000000000003"/>
    <n v="0.75"/>
    <n v="0.745"/>
    <d v="2025-06-17T04:20:55"/>
    <x v="7"/>
  </r>
  <r>
    <x v="1116"/>
    <x v="1"/>
    <n v="0"/>
    <x v="3163"/>
    <x v="1499"/>
    <s v=" "/>
    <s v=" "/>
    <n v="1"/>
    <n v="1"/>
    <n v="1"/>
    <s v="N/A"/>
    <n v="1"/>
    <n v="0"/>
    <s v="NaN"/>
    <s v="NaN"/>
    <s v="NaN"/>
    <s v="NaN"/>
    <n v="0"/>
    <s v="NaN"/>
    <s v="NaN"/>
    <s v="NaN"/>
    <s v="NaN"/>
    <s v="NaN"/>
    <s v="Scale-up"/>
    <s v="NaN"/>
    <s v="NaN"/>
    <s v="NaN"/>
    <s v="NaN"/>
    <s v="NaN"/>
    <d v="2025-06-17T02:04:49"/>
    <x v="2"/>
  </r>
  <r>
    <x v="573"/>
    <x v="0"/>
    <n v="1379"/>
    <x v="3164"/>
    <x v="660"/>
    <n v="64"/>
    <n v="64"/>
    <n v="34"/>
    <n v="30"/>
    <n v="4"/>
    <n v="60"/>
    <n v="35"/>
    <n v="25"/>
    <n v="2.1000000000000001E-2"/>
    <n v="1.9E-2"/>
    <n v="3.0000000000000001E-3"/>
    <n v="2.1999999999999999E-2"/>
    <n v="3.6999999999999998E-2"/>
    <n v="3.6999999999999998E-2"/>
    <n v="0.59499999999999997"/>
    <n v="0.52500000000000002"/>
    <n v="0.92500000000000004"/>
    <n v="1136.364"/>
    <s v="Scale-up"/>
    <n v="45.454999999999998"/>
    <n v="0.81799999999999995"/>
    <n v="0.83599999999999997"/>
    <n v="0.85399999999999998"/>
    <n v="0.751"/>
    <d v="2025-06-16T20:51:30"/>
    <x v="0"/>
  </r>
  <r>
    <x v="199"/>
    <x v="1"/>
    <n v="93"/>
    <x v="3165"/>
    <x v="1591"/>
    <s v=" "/>
    <s v=" "/>
    <n v="1"/>
    <n v="8"/>
    <n v="3"/>
    <s v="N/A"/>
    <n v="1"/>
    <n v="6"/>
    <s v="NaN"/>
    <n v="7.9000000000000001E-2"/>
    <n v="2.4E-2"/>
    <s v="NaN"/>
    <n v="5.5E-2"/>
    <n v="6.0999999999999999E-2"/>
    <s v="NaN"/>
    <s v="NaN"/>
    <s v="NaN"/>
    <s v="NaN"/>
    <s v="Scale-up"/>
    <s v="NaN"/>
    <s v="NaN"/>
    <n v="0.69699999999999995"/>
    <n v="0.77300000000000002"/>
    <s v="NaN"/>
    <d v="2025-06-17T02:05:11"/>
    <x v="2"/>
  </r>
  <r>
    <x v="205"/>
    <x v="1"/>
    <n v="92"/>
    <x v="3166"/>
    <x v="1638"/>
    <s v=" "/>
    <s v=" "/>
    <n v="1"/>
    <n v="3"/>
    <n v="1"/>
    <s v="N/A"/>
    <n v="7"/>
    <n v="-4"/>
    <s v="NaN"/>
    <n v="1.9E-2"/>
    <s v="NaN"/>
    <n v="4.9000000000000002E-2"/>
    <n v="0"/>
    <n v="2.5999999999999999E-2"/>
    <s v="NaN"/>
    <s v="NaN"/>
    <s v="NaN"/>
    <s v="NaN"/>
    <s v="Scale-up"/>
    <n v="20.408000000000001"/>
    <s v="NaN"/>
    <n v="0.89600000000000002"/>
    <s v="NaN"/>
    <n v="0.51600000000000001"/>
    <d v="2025-06-17T02:05:30"/>
    <x v="2"/>
  </r>
  <r>
    <x v="1338"/>
    <x v="1"/>
    <n v="100"/>
    <x v="3167"/>
    <x v="1834"/>
    <s v=" "/>
    <s v=" "/>
    <n v="7"/>
    <n v="44"/>
    <n v="7"/>
    <s v="N/A"/>
    <n v="31"/>
    <n v="12"/>
    <n v="0.05"/>
    <n v="0.48399999999999999"/>
    <n v="6.8000000000000005E-2"/>
    <n v="0.28599999999999998"/>
    <n v="0.46600000000000003"/>
    <n v="0.45400000000000001"/>
    <n v="0.61399999999999999"/>
    <n v="9.4E-2"/>
    <n v="0.873"/>
    <n v="5038.4620000000004"/>
    <s v="Scale-up"/>
    <n v="3.4969999999999999"/>
    <n v="0.79600000000000004"/>
    <n v="0.97499999999999998"/>
    <n v="0.95"/>
    <n v="0.97199999999999998"/>
    <d v="2025-06-17T02:05:57"/>
    <x v="2"/>
  </r>
  <r>
    <x v="783"/>
    <x v="0"/>
    <n v="6009"/>
    <x v="3168"/>
    <x v="1604"/>
    <n v="5012"/>
    <n v="5012"/>
    <n v="2249"/>
    <n v="2763"/>
    <n v="1223"/>
    <n v="3789"/>
    <n v="2891"/>
    <n v="898"/>
    <n v="1.1839999999999999"/>
    <n v="1.224"/>
    <n v="0.32300000000000001"/>
    <n v="1.2370000000000001"/>
    <n v="2.085"/>
    <n v="1.4419999999999999"/>
    <n v="0.59299999999999997"/>
    <n v="0.49199999999999999"/>
    <n v="0.86599999999999999"/>
    <n v="725.95"/>
    <s v="Scale-up"/>
    <n v="0.80800000000000005"/>
    <n v="0.81100000000000005"/>
    <n v="0.84499999999999997"/>
    <n v="0.70099999999999996"/>
    <n v="0.83499999999999996"/>
    <d v="2025-06-17T06:17:48"/>
    <x v="10"/>
  </r>
  <r>
    <x v="182"/>
    <x v="1"/>
    <n v="99"/>
    <x v="3169"/>
    <x v="323"/>
    <s v=" "/>
    <s v=" "/>
    <n v="9"/>
    <n v="61"/>
    <n v="22"/>
    <s v="N/A"/>
    <n v="35"/>
    <n v="14"/>
    <n v="0.09"/>
    <n v="0.67"/>
    <n v="0.254"/>
    <n v="0.42899999999999999"/>
    <n v="0.50600000000000001"/>
    <n v="0.505"/>
    <n v="0.84799999999999998"/>
    <n v="0.11799999999999999"/>
    <n v="0.66600000000000004"/>
    <n v="888.11199999999997"/>
    <s v="Scale-up"/>
    <n v="2.331"/>
    <n v="0.95099999999999996"/>
    <n v="0.98699999999999999"/>
    <n v="0.95299999999999996"/>
    <n v="0.97899999999999998"/>
    <d v="2025-06-17T02:06:25"/>
    <x v="2"/>
  </r>
  <r>
    <x v="334"/>
    <x v="0"/>
    <n v="1266"/>
    <x v="3170"/>
    <x v="376"/>
    <n v="2113"/>
    <n v="2113"/>
    <n v="433"/>
    <n v="1680"/>
    <n v="233"/>
    <n v="1880"/>
    <n v="1080"/>
    <n v="800"/>
    <n v="0.33500000000000002"/>
    <n v="1.4079999999999999"/>
    <n v="0.20499999999999999"/>
    <n v="0.91"/>
    <n v="1.538"/>
    <n v="1.5269999999999999"/>
    <n v="0.59199999999999997"/>
    <n v="0.192"/>
    <n v="0.88200000000000001"/>
    <n v="879.12099999999998"/>
    <s v="Scale-up"/>
    <n v="1.099"/>
    <n v="0.96899999999999997"/>
    <n v="0.97499999999999998"/>
    <n v="0.96199999999999997"/>
    <n v="0.98599999999999999"/>
    <d v="2025-06-16T19:26:21"/>
    <x v="1"/>
  </r>
  <r>
    <x v="203"/>
    <x v="1"/>
    <n v="4"/>
    <x v="3171"/>
    <x v="1726"/>
    <s v=" "/>
    <s v=" "/>
    <n v="1"/>
    <n v="2"/>
    <n v="1"/>
    <s v="N/A"/>
    <n v="2"/>
    <n v="-1"/>
    <s v="NaN"/>
    <n v="0.33300000000000002"/>
    <s v="NaN"/>
    <n v="0.33300000000000002"/>
    <n v="0"/>
    <n v="0.33300000000000002"/>
    <s v="NaN"/>
    <s v="NaN"/>
    <s v="NaN"/>
    <s v="NaN"/>
    <s v="Scale-up"/>
    <n v="3.0030000000000001"/>
    <s v="NaN"/>
    <n v="1"/>
    <s v="NaN"/>
    <n v="1"/>
    <d v="2025-06-17T02:06:43"/>
    <x v="2"/>
  </r>
  <r>
    <x v="36"/>
    <x v="0"/>
    <n v="947"/>
    <x v="3172"/>
    <x v="36"/>
    <n v="399"/>
    <n v="399"/>
    <n v="20"/>
    <n v="379"/>
    <n v="52"/>
    <n v="347"/>
    <n v="195"/>
    <n v="305"/>
    <n v="1.7000000000000001E-2"/>
    <n v="0.38700000000000001"/>
    <n v="4.7E-2"/>
    <n v="0.21099999999999999"/>
    <n v="0.35699999999999998"/>
    <n v="0.39100000000000001"/>
    <n v="0.59099999999999997"/>
    <n v="4.2000000000000003E-2"/>
    <n v="0.88400000000000001"/>
    <n v="1445.498"/>
    <s v="Scale-up"/>
    <n v="4.7389999999999999"/>
    <n v="0.78800000000000003"/>
    <n v="0.54100000000000004"/>
    <n v="0.52100000000000002"/>
    <n v="0.47899999999999998"/>
    <d v="2025-06-16T18:15:49"/>
    <x v="1"/>
  </r>
  <r>
    <x v="1189"/>
    <x v="1"/>
    <n v="99"/>
    <x v="3173"/>
    <x v="1590"/>
    <s v=" "/>
    <s v=" "/>
    <n v="1"/>
    <n v="14"/>
    <n v="3"/>
    <s v="N/A"/>
    <n v="10"/>
    <n v="0"/>
    <s v="NaN"/>
    <n v="0.13200000000000001"/>
    <n v="2.5000000000000001E-2"/>
    <n v="0.104"/>
    <s v="0.10700000000000001"/>
    <n v="9.8000000000000004E-2"/>
    <s v="NaN"/>
    <s v="NaN"/>
    <s v="NaN"/>
    <s v="NaN"/>
    <s v="Scale-up"/>
    <n v="9.6150000000000002"/>
    <s v="NaN"/>
    <n v="0.95099999999999996"/>
    <n v="0.90500000000000003"/>
    <n v="0.92200000000000004"/>
    <d v="2025-06-17T02:07:07"/>
    <x v="2"/>
  </r>
  <r>
    <x v="379"/>
    <x v="0"/>
    <n v="3407"/>
    <x v="3174"/>
    <x v="1885"/>
    <n v="7721"/>
    <n v="7721"/>
    <n v="760"/>
    <n v="6961"/>
    <n v="762"/>
    <n v="6959"/>
    <n v="4377"/>
    <n v="2582"/>
    <n v="0.246"/>
    <n v="2.7090000000000001"/>
    <n v="0.30399999999999999"/>
    <n v="1.5669999999999999"/>
    <n v="2.6509999999999998"/>
    <n v="2.6469999999999998"/>
    <n v="0.59099999999999997"/>
    <n v="8.3000000000000004E-2"/>
    <n v="0.89700000000000002"/>
    <n v="1647.7349999999999"/>
    <s v="Scale-up"/>
    <n v="0.63800000000000001"/>
    <n v="0.97199999999999998"/>
    <n v="0.91400000000000003"/>
    <n v="0.88"/>
    <n v="0.93500000000000005"/>
    <d v="2025-06-17T03:34:52"/>
    <x v="2"/>
  </r>
  <r>
    <x v="186"/>
    <x v="1"/>
    <n v="96"/>
    <x v="3175"/>
    <x v="902"/>
    <s v=" "/>
    <s v=" "/>
    <n v="4"/>
    <n v="7"/>
    <n v="2"/>
    <s v="N/A"/>
    <n v="11"/>
    <n v="-3"/>
    <n v="2.9000000000000001E-2"/>
    <n v="4.8000000000000001E-2"/>
    <s v="NaN"/>
    <n v="7.2999999999999995E-2"/>
    <n v="7.6999999999999999E-2"/>
    <n v="6.8000000000000005E-2"/>
    <s v="NaN"/>
    <s v="NaN"/>
    <s v="NaN"/>
    <s v="NaN"/>
    <s v="Scale-up"/>
    <n v="13.699"/>
    <n v="0.89200000000000002"/>
    <n v="0.83299999999999996"/>
    <s v="NaN"/>
    <n v="0.83899999999999997"/>
    <d v="2025-06-17T02:07:31"/>
    <x v="2"/>
  </r>
  <r>
    <x v="207"/>
    <x v="0"/>
    <n v="3962"/>
    <x v="3176"/>
    <x v="1886"/>
    <n v="9914"/>
    <n v="9914"/>
    <n v="2470"/>
    <n v="7444"/>
    <n v="1437"/>
    <n v="8477"/>
    <n v="5592"/>
    <n v="2885"/>
    <n v="1.0960000000000001"/>
    <n v="3.238"/>
    <n v="0.57099999999999995"/>
    <n v="2.222"/>
    <n v="3.7629999999999999"/>
    <n v="3.7530000000000001"/>
    <n v="0.59"/>
    <n v="0.253"/>
    <n v="0.86799999999999999"/>
    <n v="1298.3800000000001"/>
    <s v="Scale-up"/>
    <n v="0.45"/>
    <n v="0.92"/>
    <n v="0.95599999999999996"/>
    <n v="0.97299999999999998"/>
    <n v="0.97299999999999998"/>
    <d v="2025-06-17T02:37:12"/>
    <x v="2"/>
  </r>
  <r>
    <x v="208"/>
    <x v="1"/>
    <n v="1"/>
    <x v="3177"/>
    <x v="1810"/>
    <s v=" "/>
    <s v=" "/>
    <n v="1"/>
    <n v="1"/>
    <n v="1"/>
    <s v="N/A"/>
    <n v="1"/>
    <n v="-1"/>
    <s v="NaN"/>
    <s v="NaN"/>
    <s v="NaN"/>
    <s v="NaN"/>
    <n v="0"/>
    <s v="NaN"/>
    <s v="NaN"/>
    <s v="NaN"/>
    <s v="NaN"/>
    <s v="NaN"/>
    <s v="Scale-up"/>
    <s v="NaN"/>
    <s v="NaN"/>
    <s v="NaN"/>
    <s v="NaN"/>
    <s v="NaN"/>
    <d v="2025-06-17T02:07:53"/>
    <x v="2"/>
  </r>
  <r>
    <x v="1001"/>
    <x v="0"/>
    <n v="5398"/>
    <x v="3178"/>
    <x v="1230"/>
    <n v="5533"/>
    <n v="5533"/>
    <n v="0"/>
    <n v="5533"/>
    <n v="1582"/>
    <n v="3951"/>
    <n v="3031"/>
    <n v="920"/>
    <n v="0"/>
    <n v="1.4059999999999999"/>
    <n v="0.35"/>
    <n v="0.622"/>
    <n v="1.056"/>
    <n v="0.95299999999999996"/>
    <n v="0.58899999999999997"/>
    <n v="0"/>
    <n v="0.751"/>
    <n v="1479.1"/>
    <s v="Scale-up"/>
    <n v="1.6080000000000001"/>
    <n v="0"/>
    <n v="0.93100000000000005"/>
    <n v="0.97099999999999997"/>
    <n v="0.89100000000000001"/>
    <d v="2025-06-17T00:56:36"/>
    <x v="5"/>
  </r>
  <r>
    <x v="1202"/>
    <x v="1"/>
    <n v="99"/>
    <x v="3179"/>
    <x v="1612"/>
    <s v=" "/>
    <s v=" "/>
    <n v="20"/>
    <n v="47"/>
    <n v="1"/>
    <s v="N/A"/>
    <n v="54"/>
    <n v="12"/>
    <n v="0.17399999999999999"/>
    <n v="0.39800000000000002"/>
    <s v="NaN"/>
    <n v="0.48899999999999999"/>
    <s v="0.5720000000000001"/>
    <n v="0.57299999999999995"/>
    <s v="NaN"/>
    <s v="NaN"/>
    <s v="NaN"/>
    <s v="NaN"/>
    <s v="Scale-up"/>
    <n v="2.0449999999999999"/>
    <n v="0.79800000000000004"/>
    <n v="0.97599999999999998"/>
    <s v="NaN"/>
    <n v="0.91600000000000004"/>
    <d v="2025-06-17T02:08:15"/>
    <x v="2"/>
  </r>
  <r>
    <x v="1303"/>
    <x v="0"/>
    <n v="2924"/>
    <x v="3180"/>
    <x v="1759"/>
    <n v="176"/>
    <n v="176"/>
    <n v="3"/>
    <n v="173"/>
    <n v="48"/>
    <n v="128"/>
    <n v="47"/>
    <n v="81"/>
    <n v="3.0000000000000001E-3"/>
    <n v="8.7999999999999995E-2"/>
    <n v="3.5000000000000003E-2"/>
    <n v="3.3000000000000002E-2"/>
    <n v="5.6000000000000001E-2"/>
    <n v="6.9000000000000006E-2"/>
    <n v="0.58899999999999997"/>
    <n v="3.3000000000000002E-2"/>
    <n v="0.61499999999999999"/>
    <n v="2454.5450000000001"/>
    <s v="Scale-up"/>
    <n v="30.303000000000001"/>
    <n v="0.75"/>
    <d v="1899-12-30T22:04:48"/>
    <n v="0.85899999999999999"/>
    <n v="0.94699999999999995"/>
    <d v="2025-06-17T05:01:43"/>
    <x v="11"/>
  </r>
  <r>
    <x v="1099"/>
    <x v="1"/>
    <n v="92"/>
    <x v="3181"/>
    <x v="1445"/>
    <s v=" "/>
    <s v=" "/>
    <n v="1"/>
    <n v="2"/>
    <n v="1"/>
    <s v="N/A"/>
    <n v="1"/>
    <n v="1"/>
    <s v="NaN"/>
    <n v="1.0999999999999999E-2"/>
    <s v="NaN"/>
    <s v="NaN"/>
    <n v="0"/>
    <n v="1.0999999999999999E-2"/>
    <s v="NaN"/>
    <s v="NaN"/>
    <s v="NaN"/>
    <s v="NaN"/>
    <s v="Scale-up"/>
    <s v="NaN"/>
    <s v="NaN"/>
    <n v="1"/>
    <s v="NaN"/>
    <s v="NaN"/>
    <d v="2025-06-17T02:08:31"/>
    <x v="2"/>
  </r>
  <r>
    <x v="157"/>
    <x v="0"/>
    <n v="4856"/>
    <x v="3182"/>
    <x v="1862"/>
    <n v="834"/>
    <n v="834"/>
    <n v="224"/>
    <n v="610"/>
    <n v="96"/>
    <n v="738"/>
    <n v="480"/>
    <n v="258"/>
    <n v="3.7999999999999999E-2"/>
    <n v="0.126"/>
    <n v="1.7999999999999999E-2"/>
    <n v="8.5999999999999993E-2"/>
    <n v="0.14599999999999999"/>
    <n v="0.14399999999999999"/>
    <n v="0.58899999999999997"/>
    <n v="0.23200000000000001"/>
    <n v="0.89"/>
    <n v="3000"/>
    <s v="Scale-up"/>
    <n v="11.628"/>
    <n v="0.91900000000000004"/>
    <n v="0.97399999999999998"/>
    <n v="0.98399999999999999"/>
    <n v="0.95799999999999996"/>
    <d v="2025-06-17T01:47:56"/>
    <x v="2"/>
  </r>
  <r>
    <x v="188"/>
    <x v="1"/>
    <n v="99"/>
    <x v="3183"/>
    <x v="1179"/>
    <s v=" "/>
    <s v=" "/>
    <n v="2"/>
    <n v="12"/>
    <n v="2"/>
    <s v="N/A"/>
    <n v="1"/>
    <n v="10"/>
    <n v="1.4999999999999999E-2"/>
    <n v="0.11"/>
    <n v="0.01"/>
    <s v="NaN"/>
    <n v="0.115"/>
    <n v="0.112"/>
    <s v="NaN"/>
    <s v="NaN"/>
    <s v="NaN"/>
    <s v="NaN"/>
    <s v="Scale-up"/>
    <s v="NaN"/>
    <n v="1"/>
    <n v="0.86"/>
    <n v="1"/>
    <s v="NaN"/>
    <d v="2025-06-17T02:08:51"/>
    <x v="2"/>
  </r>
  <r>
    <x v="276"/>
    <x v="0"/>
    <n v="2019"/>
    <x v="3184"/>
    <x v="306"/>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6T19:10:27"/>
    <x v="1"/>
  </r>
  <r>
    <x v="80"/>
    <x v="1"/>
    <n v="99"/>
    <x v="3185"/>
    <x v="661"/>
    <s v=" "/>
    <s v=" "/>
    <n v="21"/>
    <n v="43"/>
    <n v="12"/>
    <s v="N/A"/>
    <n v="45"/>
    <n v="6"/>
    <n v="0.245"/>
    <n v="0.39800000000000002"/>
    <n v="0.09"/>
    <n v="0.40699999999999997"/>
    <n v="0.55300000000000005"/>
    <n v="0.55300000000000005"/>
    <n v="0.73599999999999999"/>
    <n v="0.38100000000000001"/>
    <n v="0.86"/>
    <n v="221.13"/>
    <s v="Scale-up"/>
    <n v="2.4569999999999999"/>
    <n v="0.92800000000000005"/>
    <n v="0.98199999999999998"/>
    <n v="0.877"/>
    <n v="0.96299999999999997"/>
    <d v="2025-06-17T02:09:17"/>
    <x v="2"/>
  </r>
  <r>
    <x v="343"/>
    <x v="0"/>
    <n v="1159"/>
    <x v="3186"/>
    <x v="387"/>
    <n v="250"/>
    <n v="250"/>
    <n v="50"/>
    <n v="200"/>
    <n v="23"/>
    <n v="227"/>
    <n v="132"/>
    <n v="95"/>
    <n v="4.2000000000000003E-2"/>
    <n v="0.20300000000000001"/>
    <n v="2.9000000000000001E-2"/>
    <n v="0.127"/>
    <n v="0.216"/>
    <n v="0.21199999999999999"/>
    <n v="0.58799999999999997"/>
    <n v="0.17100000000000001"/>
    <n v="0.88200000000000001"/>
    <n v="748.03099999999995"/>
    <s v="Scale-up"/>
    <n v="7.8739999999999997"/>
    <n v="0.97599999999999998"/>
    <n v="0.96199999999999997"/>
    <n v="0.93600000000000005"/>
    <n v="0.96599999999999997"/>
    <d v="2025-06-16T19:28:22"/>
    <x v="1"/>
  </r>
  <r>
    <x v="82"/>
    <x v="1"/>
    <n v="91"/>
    <x v="3187"/>
    <x v="1842"/>
    <s v=" "/>
    <s v=" "/>
    <n v="2"/>
    <n v="14"/>
    <n v="1"/>
    <s v="N/A"/>
    <n v="10"/>
    <n v="5"/>
    <s v="NaN"/>
    <n v="0.155"/>
    <s v="NaN"/>
    <n v="0.108"/>
    <n v="0"/>
    <n v="0.185"/>
    <s v="NaN"/>
    <s v="NaN"/>
    <s v="NaN"/>
    <s v="NaN"/>
    <s v="Scale-up"/>
    <n v="9.2590000000000003"/>
    <s v="NaN"/>
    <n v="0.89900000000000002"/>
    <s v="NaN"/>
    <n v="0.89"/>
    <d v="2025-06-17T02:09:38"/>
    <x v="2"/>
  </r>
  <r>
    <x v="71"/>
    <x v="0"/>
    <n v="4500"/>
    <x v="3188"/>
    <x v="1826"/>
    <n v="243"/>
    <n v="243"/>
    <n v="49"/>
    <n v="194"/>
    <n v="7"/>
    <n v="236"/>
    <n v="179"/>
    <n v="57"/>
    <n v="4.9000000000000002E-2"/>
    <n v="4.9000000000000002E-2"/>
    <n v="1E-3"/>
    <n v="5.7000000000000002E-2"/>
    <n v="9.7000000000000003E-2"/>
    <n v="0.06"/>
    <n v="0.58799999999999997"/>
    <n v="0.5"/>
    <n v="0.99"/>
    <n v="1000"/>
    <s v="Scale-up"/>
    <n v="17.544"/>
    <n v="0.72799999999999998"/>
    <n v="0.51100000000000001"/>
    <n v="0.94899999999999995"/>
    <n v="0.52400000000000002"/>
    <d v="2025-06-17T01:20:11"/>
    <x v="2"/>
  </r>
  <r>
    <x v="84"/>
    <x v="1"/>
    <n v="64"/>
    <x v="3189"/>
    <x v="1218"/>
    <s v=" "/>
    <s v=" "/>
    <n v="1"/>
    <n v="3"/>
    <n v="1"/>
    <s v="N/A"/>
    <n v="1"/>
    <n v="1"/>
    <s v="NaN"/>
    <n v="3.1E-2"/>
    <s v="NaN"/>
    <s v="NaN"/>
    <n v="0"/>
    <n v="1.4999999999999999E-2"/>
    <s v="NaN"/>
    <s v="NaN"/>
    <s v="NaN"/>
    <s v="NaN"/>
    <s v="Scale-up"/>
    <s v="NaN"/>
    <s v="NaN"/>
    <n v="0.996"/>
    <s v="NaN"/>
    <s v="NaN"/>
    <d v="2025-06-17T02:09:58"/>
    <x v="2"/>
  </r>
  <r>
    <x v="276"/>
    <x v="0"/>
    <n v="2019"/>
    <x v="3190"/>
    <x v="1887"/>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7T03:08:36"/>
    <x v="2"/>
  </r>
  <r>
    <x v="158"/>
    <x v="1"/>
    <n v="92"/>
    <x v="3191"/>
    <x v="1732"/>
    <s v=" "/>
    <s v=" "/>
    <n v="4"/>
    <n v="10"/>
    <n v="1"/>
    <s v="N/A"/>
    <n v="2"/>
    <n v="10"/>
    <n v="0.17299999999999999"/>
    <n v="8.1000000000000003E-2"/>
    <s v="NaN"/>
    <n v="2.9000000000000001E-2"/>
    <n v="0.254"/>
    <n v="9.9000000000000005E-2"/>
    <s v="NaN"/>
    <s v="NaN"/>
    <s v="NaN"/>
    <s v="NaN"/>
    <s v="Scale-up"/>
    <n v="34.482999999999997"/>
    <n v="0.91900000000000004"/>
    <n v="0.86799999999999999"/>
    <s v="NaN"/>
    <n v="1"/>
    <d v="2025-06-17T02:10:19"/>
    <x v="2"/>
  </r>
  <r>
    <x v="1365"/>
    <x v="0"/>
    <n v="882"/>
    <x v="3192"/>
    <x v="1888"/>
    <n v="339"/>
    <n v="339"/>
    <n v="88"/>
    <n v="251"/>
    <n v="22"/>
    <n v="317"/>
    <n v="195"/>
    <n v="122"/>
    <n v="0.123"/>
    <n v="0.32300000000000001"/>
    <n v="1.9E-2"/>
    <n v="0.251"/>
    <n v="0.42699999999999999"/>
    <n v="0.39400000000000002"/>
    <n v="0.58799999999999997"/>
    <n v="0.27600000000000002"/>
    <n v="0.95699999999999996"/>
    <n v="486.05599999999998"/>
    <s v="Scale-up"/>
    <n v="3.984"/>
    <n v="0.60699999999999998"/>
    <n v="0.93500000000000005"/>
    <n v="0.92"/>
    <n v="0.91800000000000004"/>
    <d v="2025-06-17T03:22:27"/>
    <x v="2"/>
  </r>
  <r>
    <x v="217"/>
    <x v="1"/>
    <n v="48"/>
    <x v="3193"/>
    <x v="675"/>
    <s v=" "/>
    <s v=" "/>
    <n v="1"/>
    <n v="4"/>
    <n v="1"/>
    <s v="N/A"/>
    <n v="1"/>
    <n v="2"/>
    <s v="NaN"/>
    <n v="4.3999999999999997E-2"/>
    <s v="NaN"/>
    <s v="NaN"/>
    <n v="0"/>
    <n v="4.3999999999999997E-2"/>
    <s v="NaN"/>
    <s v="NaN"/>
    <s v="NaN"/>
    <s v="NaN"/>
    <s v="Catch-up"/>
    <s v="NaN"/>
    <s v="NaN"/>
    <n v="0.66600000000000004"/>
    <s v="NaN"/>
    <s v="NaN"/>
    <d v="2025-06-17T02:10:39"/>
    <x v="2"/>
  </r>
  <r>
    <x v="1341"/>
    <x v="0"/>
    <n v="2374"/>
    <x v="3194"/>
    <x v="1843"/>
    <n v="523"/>
    <n v="523"/>
    <n v="42"/>
    <n v="481"/>
    <n v="140"/>
    <n v="383"/>
    <n v="238"/>
    <n v="145"/>
    <n v="1.7000000000000001E-2"/>
    <n v="0.26500000000000001"/>
    <n v="5.1999999999999998E-2"/>
    <n v="0.13500000000000001"/>
    <n v="0.23"/>
    <n v="0.20200000000000001"/>
    <n v="0.58699999999999997"/>
    <n v="0.06"/>
    <n v="0.81599999999999995"/>
    <n v="1074.0740000000001"/>
    <s v="Scale-up"/>
    <n v="7.407"/>
    <n v="0.72899999999999998"/>
    <n v="0.85499999999999998"/>
    <n v="0.72599999999999998"/>
    <n v="0.67"/>
    <d v="2025-06-17T01:30:19"/>
    <x v="2"/>
  </r>
  <r>
    <x v="216"/>
    <x v="1"/>
    <n v="65"/>
    <x v="3195"/>
    <x v="1539"/>
    <s v=" "/>
    <s v=" "/>
    <n v="1"/>
    <n v="2"/>
    <n v="1"/>
    <s v="N/A"/>
    <n v="2"/>
    <n v="1"/>
    <s v="NaN"/>
    <n v="1"/>
    <s v="NaN"/>
    <n v="1.4999999999999999E-2"/>
    <n v="0"/>
    <n v="1"/>
    <s v="NaN"/>
    <s v="NaN"/>
    <s v="NaN"/>
    <s v="NaN"/>
    <s v="Scale-up"/>
    <n v="66.667000000000002"/>
    <s v="NaN"/>
    <n v="1"/>
    <s v="NaN"/>
    <n v="1"/>
    <d v="2025-06-17T02:10:58"/>
    <x v="2"/>
  </r>
  <r>
    <x v="84"/>
    <x v="0"/>
    <n v="945"/>
    <x v="3196"/>
    <x v="537"/>
    <n v="130"/>
    <n v="130"/>
    <n v="58"/>
    <n v="72"/>
    <n v="6"/>
    <n v="124"/>
    <n v="64"/>
    <n v="60"/>
    <n v="7.6999999999999999E-2"/>
    <n v="9.0999999999999998E-2"/>
    <n v="1.4E-2"/>
    <n v="0.09"/>
    <n v="0.154"/>
    <n v="0.16300000000000001"/>
    <n v="0.58399999999999996"/>
    <n v="0.45800000000000002"/>
    <n v="0.91700000000000004"/>
    <n v="666.66700000000003"/>
    <s v="Scale-up"/>
    <n v="11.111000000000001"/>
    <n v="0.84199999999999997"/>
    <n v="0.94699999999999995"/>
    <n v="0.77600000000000002"/>
    <n v="0.81299999999999994"/>
    <d v="2025-06-16T20:24:02"/>
    <x v="0"/>
  </r>
  <r>
    <x v="1181"/>
    <x v="1"/>
    <n v="83"/>
    <x v="3197"/>
    <x v="1580"/>
    <s v=" "/>
    <s v=" "/>
    <n v="1"/>
    <n v="3"/>
    <n v="1"/>
    <s v="N/A"/>
    <n v="2"/>
    <n v="1"/>
    <s v="NaN"/>
    <n v="1.9E-2"/>
    <s v="NaN"/>
    <n v="0.25"/>
    <n v="0"/>
    <n v="2.5000000000000001E-2"/>
    <s v="NaN"/>
    <s v="NaN"/>
    <s v="NaN"/>
    <s v="NaN"/>
    <s v="Scale-up"/>
    <n v="4"/>
    <s v="NaN"/>
    <n v="0.78600000000000003"/>
    <s v="NaN"/>
    <n v="1"/>
    <d v="2025-06-17T02:11:17"/>
    <x v="2"/>
  </r>
  <r>
    <x v="1240"/>
    <x v="0"/>
    <n v="456"/>
    <x v="3198"/>
    <x v="1666"/>
    <n v="870"/>
    <n v="870"/>
    <n v="675"/>
    <n v="195"/>
    <n v="0"/>
    <n v="870"/>
    <n v="460"/>
    <n v="410"/>
    <n v="1.538"/>
    <n v="0.40500000000000003"/>
    <n v="0"/>
    <n v="1.1339999999999999"/>
    <n v="1.9430000000000001"/>
    <n v="1.915"/>
    <n v="0.58399999999999996"/>
    <n v="0.79200000000000004"/>
    <n v="1"/>
    <n v="361.55200000000002"/>
    <s v="Scale-up"/>
    <n v="0.88200000000000001"/>
    <n v="0.99199999999999999"/>
    <n v="0.96099999999999997"/>
    <n v="0"/>
    <n v="0.98"/>
    <d v="2025-06-17T06:54:18"/>
    <x v="10"/>
  </r>
  <r>
    <x v="222"/>
    <x v="1"/>
    <n v="78"/>
    <x v="3199"/>
    <x v="1402"/>
    <s v=" "/>
    <s v=" "/>
    <n v="1"/>
    <n v="5"/>
    <n v="13"/>
    <s v="N/A"/>
    <n v="8"/>
    <n v="-14"/>
    <s v="NaN"/>
    <n v="0.04"/>
    <n v="9.0999999999999998E-2"/>
    <n v="5.7000000000000002E-2"/>
    <n v="-5.0999999999999997E-2"/>
    <n v="-1.2E-2"/>
    <s v="NaN"/>
    <s v="NaN"/>
    <s v="NaN"/>
    <s v="NaN"/>
    <s v="Scale-up"/>
    <n v="17.544"/>
    <s v="NaN"/>
    <n v="0.69399999999999995"/>
    <n v="0.254"/>
    <n v="0.379"/>
    <d v="2025-06-17T02:11:36"/>
    <x v="2"/>
  </r>
  <r>
    <x v="409"/>
    <x v="0"/>
    <n v="1023"/>
    <x v="3200"/>
    <x v="461"/>
    <n v="57"/>
    <n v="57"/>
    <n v="28"/>
    <n v="29"/>
    <n v="3"/>
    <n v="54"/>
    <n v="38"/>
    <n v="16"/>
    <n v="3.4000000000000002E-2"/>
    <n v="0.02"/>
    <n v="6.0000000000000001E-3"/>
    <n v="2.8000000000000001E-2"/>
    <n v="4.8000000000000001E-2"/>
    <n v="4.1000000000000002E-2"/>
    <n v="0.58299999999999996"/>
    <n v="0.63"/>
    <n v="0.88900000000000001"/>
    <n v="571.42899999999997"/>
    <s v="Scale-up"/>
    <n v="35.713999999999999"/>
    <n v="0.66900000000000004"/>
    <n v="0.82099999999999995"/>
    <n v="0.75"/>
    <n v="0.91100000000000003"/>
    <d v="2025-06-16T19:47:25"/>
    <x v="1"/>
  </r>
  <r>
    <x v="213"/>
    <x v="1"/>
    <n v="0"/>
    <x v="3201"/>
    <x v="1399"/>
    <s v=" "/>
    <s v=" "/>
    <n v="1"/>
    <n v="1"/>
    <n v="1"/>
    <s v="N/A"/>
    <n v="1"/>
    <n v="0"/>
    <s v="NaN"/>
    <s v="NaN"/>
    <s v="NaN"/>
    <s v="NaN"/>
    <n v="0"/>
    <s v="NaN"/>
    <s v="NaN"/>
    <s v="NaN"/>
    <s v="NaN"/>
    <s v="NaN"/>
    <s v="Scale-up"/>
    <s v="NaN"/>
    <s v="NaN"/>
    <s v="NaN"/>
    <s v="NaN"/>
    <s v="NaN"/>
    <d v="2025-06-17T02:11:54"/>
    <x v="2"/>
  </r>
  <r>
    <x v="887"/>
    <x v="0"/>
    <n v="3281"/>
    <x v="3202"/>
    <x v="1055"/>
    <n v="103"/>
    <n v="103"/>
    <n v="65"/>
    <n v="38"/>
    <n v="10"/>
    <n v="93"/>
    <n v="51"/>
    <n v="42"/>
    <n v="2.4E-2"/>
    <n v="1.4999999999999999E-2"/>
    <n v="3.0000000000000001E-3"/>
    <n v="2.1000000000000001E-2"/>
    <n v="3.5999999999999997E-2"/>
    <n v="3.6999999999999998E-2"/>
    <n v="0.58299999999999996"/>
    <n v="0.61499999999999999"/>
    <n v="0.92300000000000004"/>
    <n v="2000"/>
    <s v="Scale-up"/>
    <n v="47.619"/>
    <n v="0.92500000000000004"/>
    <n v="0.82899999999999996"/>
    <n v="0.83899999999999997"/>
    <n v="0.82199999999999995"/>
    <d v="2025-06-16T22:32:37"/>
    <x v="3"/>
  </r>
  <r>
    <x v="219"/>
    <x v="1"/>
    <n v="99"/>
    <x v="3203"/>
    <x v="1288"/>
    <s v=" "/>
    <s v=" "/>
    <n v="3"/>
    <n v="3"/>
    <n v="1"/>
    <s v="N/A"/>
    <n v="1"/>
    <n v="5"/>
    <n v="1.5"/>
    <n v="0.221"/>
    <s v="NaN"/>
    <s v="NaN"/>
    <n v="1.7210000000000001"/>
    <n v="3.2000000000000001E-2"/>
    <s v="NaN"/>
    <s v="NaN"/>
    <s v="NaN"/>
    <s v="NaN"/>
    <s v="Scale-up"/>
    <s v="NaN"/>
    <n v="0.75"/>
    <n v="0.996"/>
    <s v="NaN"/>
    <s v="NaN"/>
    <d v="2025-06-17T02:12:13"/>
    <x v="2"/>
  </r>
  <r>
    <x v="227"/>
    <x v="1"/>
    <n v="6"/>
    <x v="3204"/>
    <x v="1484"/>
    <s v=" "/>
    <s v=" "/>
    <n v="1"/>
    <n v="1"/>
    <n v="1"/>
    <s v="N/A"/>
    <n v="1"/>
    <n v="-1"/>
    <s v="NaN"/>
    <s v="NaN"/>
    <s v="NaN"/>
    <s v="NaN"/>
    <n v="0"/>
    <s v="NaN"/>
    <s v="NaN"/>
    <s v="NaN"/>
    <s v="NaN"/>
    <s v="NaN"/>
    <s v="Scale-up"/>
    <s v="NaN"/>
    <s v="NaN"/>
    <s v="NaN"/>
    <s v="NaN"/>
    <s v="NaN"/>
    <d v="2025-06-17T02:12:32"/>
    <x v="2"/>
  </r>
  <r>
    <x v="220"/>
    <x v="1"/>
    <n v="47"/>
    <x v="3205"/>
    <x v="1889"/>
    <s v=" "/>
    <s v=" "/>
    <n v="1"/>
    <n v="1"/>
    <n v="3"/>
    <s v="N/A"/>
    <n v="4"/>
    <n v="-7"/>
    <s v="NaN"/>
    <s v="NaN"/>
    <s v="NaN"/>
    <s v="NaN"/>
    <n v="0"/>
    <n v="-4.2000000000000003E-2"/>
    <s v="NaN"/>
    <s v="NaN"/>
    <s v="NaN"/>
    <s v="NaN"/>
    <s v="Scale-up"/>
    <s v="NaN"/>
    <s v="NaN"/>
    <s v="NaN"/>
    <s v="NaN"/>
    <s v="NaN"/>
    <d v="2025-06-17T02:12:50"/>
    <x v="2"/>
  </r>
  <r>
    <x v="1268"/>
    <x v="0"/>
    <n v="2961"/>
    <x v="3206"/>
    <x v="1710"/>
    <n v="465"/>
    <n v="465"/>
    <n v="93"/>
    <n v="372"/>
    <n v="71"/>
    <n v="394"/>
    <n v="249"/>
    <n v="145"/>
    <n v="3.5999999999999997E-2"/>
    <n v="0.127"/>
    <n v="2.4E-2"/>
    <n v="8.1000000000000003E-2"/>
    <n v="0.13900000000000001"/>
    <n v="0.13500000000000001"/>
    <n v="0.58299999999999996"/>
    <n v="0.221"/>
    <n v="0.85299999999999998"/>
    <n v="1790.123"/>
    <s v="Scale-up"/>
    <n v="12.346"/>
    <n v="0.92300000000000004"/>
    <d v="1899-12-30T23:54:14"/>
    <n v="0.97699999999999998"/>
    <n v="0.99399999999999999"/>
    <d v="2025-06-17T05:05:16"/>
    <x v="17"/>
  </r>
  <r>
    <x v="159"/>
    <x v="1"/>
    <n v="99"/>
    <x v="3207"/>
    <x v="1394"/>
    <s v=" "/>
    <s v=" "/>
    <n v="8"/>
    <n v="118"/>
    <n v="15"/>
    <s v="N/A"/>
    <n v="90"/>
    <n v="22"/>
    <n v="0.11700000000000001"/>
    <n v="1.5920000000000001"/>
    <n v="0.186"/>
    <n v="0.90200000000000002"/>
    <s v="1.5230000000000001"/>
    <n v="1.496"/>
    <n v="0.59199999999999997"/>
    <n v="6.8000000000000005E-2"/>
    <n v="0.89100000000000001"/>
    <n v="1325.942"/>
    <s v="Scale-up"/>
    <n v="1.109"/>
    <n v="0.82199999999999995"/>
    <n v="0.94099999999999995"/>
    <n v="0.77400000000000002"/>
    <n v="0.93899999999999995"/>
    <d v="2025-06-17T02:13:20"/>
    <x v="2"/>
  </r>
  <r>
    <x v="1361"/>
    <x v="0"/>
    <n v="4656"/>
    <x v="3208"/>
    <x v="1879"/>
    <n v="61"/>
    <n v="61"/>
    <n v="3"/>
    <n v="58"/>
    <n v="14"/>
    <n v="47"/>
    <n v="32"/>
    <n v="15"/>
    <n v="3.0000000000000001E-3"/>
    <n v="1.2E-2"/>
    <n v="3.0000000000000001E-3"/>
    <n v="7.0000000000000001E-3"/>
    <n v="1.2E-2"/>
    <n v="0.01"/>
    <n v="0.58299999999999996"/>
    <n v="0.2"/>
    <n v="0.8"/>
    <n v="2142.857"/>
    <s v="Scale-up"/>
    <n v="142.857"/>
    <n v="0.96699999999999997"/>
    <n v="0.97099999999999997"/>
    <n v="0.95099999999999996"/>
    <n v="0.96399999999999997"/>
    <d v="2025-06-17T02:00:41"/>
    <x v="2"/>
  </r>
  <r>
    <x v="117"/>
    <x v="1"/>
    <n v="0"/>
    <x v="3209"/>
    <x v="124"/>
    <s v=" "/>
    <s v=" "/>
    <n v="1"/>
    <n v="1"/>
    <n v="1"/>
    <s v="N/A"/>
    <n v="1"/>
    <n v="0"/>
    <s v="NaN"/>
    <s v="NaN"/>
    <s v="NaN"/>
    <s v="NaN"/>
    <n v="0"/>
    <s v="NaN"/>
    <s v="NaN"/>
    <s v="NaN"/>
    <s v="NaN"/>
    <s v="NaN"/>
    <s v="Catch-up"/>
    <s v="NaN"/>
    <s v="NaN"/>
    <s v="NaN"/>
    <s v="NaN"/>
    <s v="NaN"/>
    <d v="2025-06-17T02:13:38"/>
    <x v="2"/>
  </r>
  <r>
    <x v="404"/>
    <x v="0"/>
    <n v="1902"/>
    <x v="3210"/>
    <x v="456"/>
    <n v="219"/>
    <n v="219"/>
    <n v="123"/>
    <n v="96"/>
    <n v="7"/>
    <n v="212"/>
    <n v="139"/>
    <n v="73"/>
    <n v="8.1000000000000003E-2"/>
    <n v="4.2000000000000003E-2"/>
    <n v="4.0000000000000001E-3"/>
    <n v="6.9000000000000006E-2"/>
    <n v="0.11899999999999999"/>
    <n v="0.114"/>
    <n v="0.57999999999999996"/>
    <n v="0.65900000000000003"/>
    <n v="0.96699999999999997"/>
    <n v="1057.971"/>
    <s v="Scale-up"/>
    <n v="14.493"/>
    <n v="0.94499999999999995"/>
    <n v="0.95899999999999996"/>
    <n v="0.98299999999999998"/>
    <n v="0.96799999999999997"/>
    <d v="2025-06-16T19:45:01"/>
    <x v="1"/>
  </r>
  <r>
    <x v="239"/>
    <x v="1"/>
    <n v="39"/>
    <x v="3211"/>
    <x v="1867"/>
    <s v=" "/>
    <s v=" "/>
    <n v="1"/>
    <n v="4"/>
    <n v="1"/>
    <s v="N/A"/>
    <n v="1"/>
    <n v="2"/>
    <s v="NaN"/>
    <n v="6.2E-2"/>
    <s v="NaN"/>
    <s v="NaN"/>
    <n v="0"/>
    <n v="6.2E-2"/>
    <s v="NaN"/>
    <s v="NaN"/>
    <s v="NaN"/>
    <s v="NaN"/>
    <s v="Scale-up"/>
    <s v="NaN"/>
    <s v="NaN"/>
    <n v="0.90800000000000003"/>
    <s v="NaN"/>
    <s v="NaN"/>
    <d v="2025-06-17T02:13:58"/>
    <x v="2"/>
  </r>
  <r>
    <x v="1215"/>
    <x v="0"/>
    <n v="283"/>
    <x v="3212"/>
    <x v="1629"/>
    <n v="481"/>
    <n v="481"/>
    <n v="373"/>
    <n v="108"/>
    <n v="16"/>
    <n v="465"/>
    <n v="243"/>
    <n v="222"/>
    <n v="1.2849999999999999"/>
    <n v="0.36899999999999999"/>
    <n v="6.7000000000000004E-2"/>
    <n v="0.92"/>
    <n v="1.587"/>
    <n v="1.599"/>
    <n v="0.57999999999999996"/>
    <n v="0.77700000000000002"/>
    <n v="0.95899999999999996"/>
    <n v="241.304"/>
    <s v="Scale-up"/>
    <n v="1.087"/>
    <n v="0.99399999999999999"/>
    <n v="0.98899999999999999"/>
    <n v="0.98799999999999999"/>
    <n v="0.96299999999999997"/>
    <d v="2025-06-17T06:30:36"/>
    <x v="10"/>
  </r>
  <r>
    <x v="168"/>
    <x v="1"/>
    <n v="0"/>
    <x v="3213"/>
    <x v="1860"/>
    <s v=" "/>
    <s v=" "/>
    <n v="1"/>
    <n v="1"/>
    <n v="1"/>
    <s v="N/A"/>
    <n v="1"/>
    <n v="0"/>
    <s v="NaN"/>
    <s v="NaN"/>
    <s v="NaN"/>
    <s v="NaN"/>
    <n v="0"/>
    <s v="NaN"/>
    <s v="NaN"/>
    <s v="NaN"/>
    <s v="NaN"/>
    <s v="NaN"/>
    <s v="Scale-up"/>
    <s v="NaN"/>
    <s v="NaN"/>
    <s v="NaN"/>
    <s v="NaN"/>
    <s v="NaN"/>
    <d v="2025-06-17T02:14:16"/>
    <x v="2"/>
  </r>
  <r>
    <x v="993"/>
    <x v="0"/>
    <n v="2883"/>
    <x v="3214"/>
    <x v="1835"/>
    <n v="1241"/>
    <n v="1241"/>
    <n v="805"/>
    <n v="436"/>
    <n v="139"/>
    <n v="1102"/>
    <n v="642"/>
    <n v="460"/>
    <n v="1.0469999999999999"/>
    <n v="0.27800000000000002"/>
    <n v="0.17799999999999999"/>
    <n v="0.66500000000000004"/>
    <n v="1.147"/>
    <n v="1.004"/>
    <n v="0.57999999999999996"/>
    <n v="0.79"/>
    <n v="0.86599999999999999"/>
    <n v="691.72900000000004"/>
    <s v="Scale-up"/>
    <n v="1.504"/>
    <n v="0.88500000000000001"/>
    <n v="0.73099999999999998"/>
    <n v="0.92700000000000005"/>
    <n v="0.80400000000000005"/>
    <d v="2025-06-17T01:25:25"/>
    <x v="2"/>
  </r>
  <r>
    <x v="237"/>
    <x v="1"/>
    <n v="0"/>
    <x v="3215"/>
    <x v="1748"/>
    <s v=" "/>
    <s v=" "/>
    <n v="1"/>
    <n v="1"/>
    <n v="1"/>
    <s v="N/A"/>
    <n v="1"/>
    <n v="0"/>
    <s v="NaN"/>
    <s v="NaN"/>
    <s v="NaN"/>
    <s v="NaN"/>
    <n v="0"/>
    <s v="NaN"/>
    <s v="NaN"/>
    <s v="NaN"/>
    <s v="NaN"/>
    <s v="NaN"/>
    <s v="Scale-up"/>
    <s v="NaN"/>
    <s v="NaN"/>
    <s v="NaN"/>
    <s v="NaN"/>
    <s v="NaN"/>
    <d v="2025-06-17T02:14:34"/>
    <x v="2"/>
  </r>
  <r>
    <x v="340"/>
    <x v="0"/>
    <n v="4043"/>
    <x v="3216"/>
    <x v="383"/>
    <n v="1169"/>
    <n v="1169"/>
    <n v="248"/>
    <n v="921"/>
    <n v="127"/>
    <n v="1042"/>
    <n v="663"/>
    <n v="379"/>
    <n v="9.2999999999999999E-2"/>
    <n v="0.35499999999999998"/>
    <n v="5.3999999999999999E-2"/>
    <n v="0.22800000000000001"/>
    <n v="0.39400000000000002"/>
    <n v="0.39400000000000002"/>
    <n v="0.57899999999999996"/>
    <n v="0.20799999999999999"/>
    <n v="0.879"/>
    <n v="1662.2809999999999"/>
    <s v="Scale-up"/>
    <n v="4.3860000000000001"/>
    <n v="0.81299999999999994"/>
    <n v="0.84099999999999997"/>
    <n v="0.78600000000000003"/>
    <n v="0.83599999999999997"/>
    <d v="2025-06-16T19:27:44"/>
    <x v="1"/>
  </r>
  <r>
    <x v="229"/>
    <x v="1"/>
    <n v="99"/>
    <x v="3217"/>
    <x v="1108"/>
    <s v=" "/>
    <s v=" "/>
    <n v="25"/>
    <n v="41"/>
    <n v="4"/>
    <s v="N/A"/>
    <n v="46"/>
    <n v="15"/>
    <n v="0.224"/>
    <n v="0.42599999999999999"/>
    <n v="4.3999999999999997E-2"/>
    <n v="0.44900000000000001"/>
    <n v="0.60599999999999998"/>
    <n v="0.59399999999999997"/>
    <n v="0.74099999999999999"/>
    <n v="0.34499999999999997"/>
    <n v="0.93200000000000005"/>
    <n v="1514.4770000000001"/>
    <s v="Scale-up"/>
    <n v="2.2269999999999999"/>
    <n v="0.98099999999999998"/>
    <n v="0.97699999999999998"/>
    <n v="0.89900000000000002"/>
    <n v="0.98599999999999999"/>
    <d v="2025-06-17T02:15:04"/>
    <x v="2"/>
  </r>
  <r>
    <x v="447"/>
    <x v="0"/>
    <n v="2407"/>
    <x v="3218"/>
    <x v="507"/>
    <n v="39"/>
    <n v="39"/>
    <n v="6"/>
    <n v="33"/>
    <n v="2"/>
    <n v="37"/>
    <n v="25"/>
    <n v="12"/>
    <n v="2E-3"/>
    <n v="1.7000000000000001E-2"/>
    <n v="0"/>
    <n v="1.0999999999999999E-2"/>
    <n v="1.9E-2"/>
    <n v="1.7000000000000001E-2"/>
    <n v="0.57899999999999996"/>
    <n v="0.105"/>
    <n v="1"/>
    <n v="1090.9090000000001"/>
    <s v="Scale-up"/>
    <n v="90.909000000000006"/>
    <n v="0.84499999999999997"/>
    <n v="0.90900000000000003"/>
    <n v="0"/>
    <n v="0.95399999999999996"/>
    <d v="2025-06-16T19:58:42"/>
    <x v="1"/>
  </r>
  <r>
    <x v="211"/>
    <x v="1"/>
    <n v="97"/>
    <x v="3219"/>
    <x v="1358"/>
    <s v=" "/>
    <s v=" "/>
    <n v="3"/>
    <n v="27"/>
    <n v="2"/>
    <s v="N/A"/>
    <n v="23"/>
    <n v="4"/>
    <n v="3.3000000000000002E-2"/>
    <n v="0.313"/>
    <n v="1"/>
    <n v="0.35199999999999998"/>
    <n v="-0.65400000000000003"/>
    <n v="0.314"/>
    <n v="-0.53800000000000003"/>
    <n v="9.5000000000000001E-2"/>
    <n v="-1.89"/>
    <n v="758.52300000000002"/>
    <s v="Scale-up"/>
    <n v="2.8410000000000002"/>
    <n v="0.93300000000000005"/>
    <n v="0.90500000000000003"/>
    <n v="1"/>
    <n v="0.88500000000000001"/>
    <d v="2025-06-17T02:15:29"/>
    <x v="2"/>
  </r>
  <r>
    <x v="938"/>
    <x v="0"/>
    <n v="1117"/>
    <x v="3220"/>
    <x v="1126"/>
    <n v="44"/>
    <n v="44"/>
    <n v="40"/>
    <n v="4"/>
    <n v="3"/>
    <n v="41"/>
    <n v="28"/>
    <n v="13"/>
    <n v="4.4999999999999998E-2"/>
    <n v="1.7000000000000001E-2"/>
    <n v="5.0000000000000001E-3"/>
    <n v="3.3000000000000002E-2"/>
    <n v="5.7000000000000002E-2"/>
    <n v="4.7E-2"/>
    <n v="0.57899999999999996"/>
    <n v="0.72599999999999998"/>
    <n v="0.91900000000000004"/>
    <n v="393.93900000000002"/>
    <s v="Scale-up"/>
    <n v="30.303000000000001"/>
    <n v="0.89"/>
    <n v="0.60699999999999998"/>
    <n v="0.78400000000000003"/>
    <n v="0.75"/>
    <d v="2025-06-16T22:56:25"/>
    <x v="3"/>
  </r>
  <r>
    <x v="761"/>
    <x v="1"/>
    <n v="81"/>
    <x v="3221"/>
    <x v="885"/>
    <s v=" "/>
    <s v=" "/>
    <n v="3"/>
    <n v="11"/>
    <n v="1"/>
    <s v="N/A"/>
    <n v="12"/>
    <n v="1"/>
    <n v="2.5999999999999999E-2"/>
    <n v="0.124"/>
    <s v="NaN"/>
    <n v="0.128"/>
    <n v="0.15"/>
    <n v="0.14799999999999999"/>
    <s v="NaN"/>
    <s v="NaN"/>
    <s v="NaN"/>
    <s v="NaN"/>
    <s v="Scale-up"/>
    <n v="7.8120000000000003"/>
    <n v="0.94799999999999995"/>
    <n v="0.98399999999999999"/>
    <s v="NaN"/>
    <n v="0.95599999999999996"/>
    <d v="2025-06-17T02:15:48"/>
    <x v="2"/>
  </r>
  <r>
    <x v="230"/>
    <x v="1"/>
    <n v="0"/>
    <x v="3222"/>
    <x v="1733"/>
    <s v=" "/>
    <s v=" "/>
    <n v="1"/>
    <n v="1"/>
    <n v="1"/>
    <s v="N/A"/>
    <n v="1"/>
    <n v="0"/>
    <s v="NaN"/>
    <s v="NaN"/>
    <s v="NaN"/>
    <s v="NaN"/>
    <n v="0"/>
    <s v="NaN"/>
    <s v="NaN"/>
    <s v="NaN"/>
    <s v="NaN"/>
    <s v="NaN"/>
    <s v="Scale-up"/>
    <s v="NaN"/>
    <s v="NaN"/>
    <s v="NaN"/>
    <s v="NaN"/>
    <s v="NaN"/>
    <d v="2025-06-17T02:16:06"/>
    <x v="2"/>
  </r>
  <r>
    <x v="1011"/>
    <x v="1"/>
    <n v="98"/>
    <x v="3223"/>
    <x v="1242"/>
    <s v=" "/>
    <s v=" "/>
    <n v="19"/>
    <n v="4"/>
    <n v="1"/>
    <s v="N/A"/>
    <n v="16"/>
    <n v="6"/>
    <n v="0.11700000000000001"/>
    <s v="NaN"/>
    <s v="NaN"/>
    <n v="9.4E-2"/>
    <n v="0"/>
    <n v="0.14499999999999999"/>
    <s v="NaN"/>
    <s v="NaN"/>
    <s v="NaN"/>
    <s v="NaN"/>
    <s v="Scale-up"/>
    <n v="10.638"/>
    <n v="0.58099999999999996"/>
    <s v="NaN"/>
    <s v="NaN"/>
    <n v="0.373"/>
    <d v="2025-06-17T02:16:25"/>
    <x v="2"/>
  </r>
  <r>
    <x v="870"/>
    <x v="0"/>
    <n v="1627"/>
    <x v="3224"/>
    <x v="1031"/>
    <n v="406"/>
    <n v="406"/>
    <n v="157"/>
    <n v="249"/>
    <n v="46"/>
    <n v="360"/>
    <n v="215"/>
    <n v="145"/>
    <n v="0.38"/>
    <n v="0.65200000000000002"/>
    <n v="5.3999999999999999E-2"/>
    <n v="0.56499999999999995"/>
    <n v="0.97799999999999998"/>
    <n v="0.78300000000000003"/>
    <n v="0.57799999999999996"/>
    <n v="0.36799999999999999"/>
    <n v="0.94799999999999995"/>
    <n v="256.637"/>
    <s v="Scale-up"/>
    <n v="1.77"/>
    <n v="0.871"/>
    <n v="0.94499999999999995"/>
    <n v="0.59899999999999998"/>
    <n v="0.86499999999999999"/>
    <d v="2025-06-16T22:24:33"/>
    <x v="3"/>
  </r>
  <r>
    <x v="687"/>
    <x v="1"/>
    <n v="0"/>
    <x v="3225"/>
    <x v="799"/>
    <s v=" "/>
    <s v=" "/>
    <n v="1"/>
    <n v="1"/>
    <n v="1"/>
    <s v="N/A"/>
    <n v="1"/>
    <n v="0"/>
    <s v="NaN"/>
    <s v="NaN"/>
    <s v="NaN"/>
    <s v="NaN"/>
    <n v="0"/>
    <s v="NaN"/>
    <s v="NaN"/>
    <s v="NaN"/>
    <s v="NaN"/>
    <s v="NaN"/>
    <s v="Start-up"/>
    <s v="NaN"/>
    <s v="NaN"/>
    <s v="NaN"/>
    <s v="NaN"/>
    <s v="NaN"/>
    <d v="2025-06-17T02:16:42"/>
    <x v="2"/>
  </r>
  <r>
    <x v="1004"/>
    <x v="0"/>
    <n v="5318"/>
    <x v="1723"/>
    <x v="1774"/>
    <n v="11936"/>
    <n v="11936"/>
    <n v="0"/>
    <n v="11936"/>
    <n v="5325"/>
    <n v="6611"/>
    <n v="3906"/>
    <n v="2705"/>
    <n v="0"/>
    <n v="3.0070000000000001"/>
    <n v="1.2"/>
    <n v="1.0449999999999999"/>
    <n v="1.8069999999999999"/>
    <n v="1.821"/>
    <n v="0.57799999999999996"/>
    <n v="0"/>
    <n v="0.60099999999999998"/>
    <n v="2588.5169999999998"/>
    <s v="Scale-up"/>
    <n v="0.95699999999999996"/>
    <n v="0"/>
    <n v="0.98299999999999998"/>
    <n v="0.92200000000000004"/>
    <n v="0.89200000000000002"/>
    <d v="2025-06-17T04:31:00"/>
    <x v="12"/>
  </r>
  <r>
    <x v="1342"/>
    <x v="1"/>
    <n v="99"/>
    <x v="3226"/>
    <x v="1844"/>
    <s v=" "/>
    <s v=" "/>
    <n v="24"/>
    <n v="259"/>
    <n v="25"/>
    <s v="N/A"/>
    <n v="238"/>
    <n v="19"/>
    <n v="0.23400000000000001"/>
    <n v="2.5979999999999999"/>
    <n v="0.224"/>
    <n v="2.4409999999999998"/>
    <s v="2.6079999999999997"/>
    <n v="2.6240000000000001"/>
    <n v="0.93600000000000005"/>
    <n v="8.3000000000000004E-2"/>
    <n v="0.92100000000000004"/>
    <n v="1150.758"/>
    <s v="Scale-up"/>
    <n v="0.41"/>
    <n v="0.95299999999999996"/>
    <n v="0.99299999999999999"/>
    <n v="0.95499999999999996"/>
    <n v="0.99399999999999999"/>
    <d v="2025-06-17T02:17:14"/>
    <x v="2"/>
  </r>
  <r>
    <x v="1305"/>
    <x v="0"/>
    <n v="3340"/>
    <x v="3227"/>
    <x v="1762"/>
    <n v="1930"/>
    <n v="1930"/>
    <n v="708"/>
    <n v="1222"/>
    <n v="497"/>
    <n v="1433"/>
    <n v="812"/>
    <n v="621"/>
    <n v="0.246"/>
    <n v="0.46300000000000002"/>
    <n v="0.19800000000000001"/>
    <n v="0.29499999999999998"/>
    <n v="0.51100000000000001"/>
    <n v="0.48699999999999999"/>
    <n v="0.57699999999999996"/>
    <n v="0.34699999999999998"/>
    <n v="0.72099999999999997"/>
    <n v="2105.085"/>
    <s v="Scale-up"/>
    <n v="3.39"/>
    <n v="0.93899999999999995"/>
    <d v="1899-12-30T23:54:14"/>
    <n v="0.96499999999999997"/>
    <n v="0.98499999999999999"/>
    <d v="2025-06-17T05:02:42"/>
    <x v="11"/>
  </r>
  <r>
    <x v="1052"/>
    <x v="1"/>
    <n v="84"/>
    <x v="3228"/>
    <x v="1314"/>
    <s v=" "/>
    <s v=" "/>
    <n v="1"/>
    <n v="2"/>
    <n v="1"/>
    <s v="N/A"/>
    <n v="1"/>
    <n v="0"/>
    <s v="NaN"/>
    <n v="1.2E-2"/>
    <s v="NaN"/>
    <s v="NaN"/>
    <n v="0"/>
    <n v="6.0000000000000001E-3"/>
    <s v="NaN"/>
    <s v="NaN"/>
    <s v="NaN"/>
    <s v="NaN"/>
    <s v="Scale-up"/>
    <s v="NaN"/>
    <s v="NaN"/>
    <n v="1"/>
    <s v="NaN"/>
    <s v="NaN"/>
    <d v="2025-06-17T02:17:33"/>
    <x v="2"/>
  </r>
  <r>
    <x v="1366"/>
    <x v="0"/>
    <n v="3066"/>
    <x v="3229"/>
    <x v="1890"/>
    <n v="182"/>
    <n v="182"/>
    <n v="45"/>
    <n v="137"/>
    <n v="73"/>
    <n v="109"/>
    <n v="109"/>
    <n v="0"/>
    <n v="2.9000000000000001E-2"/>
    <n v="0.14599999999999999"/>
    <n v="1.9E-2"/>
    <n v="0.09"/>
    <n v="0.156"/>
    <n v="3.5999999999999997E-2"/>
    <n v="0.57699999999999996"/>
    <n v="0.16600000000000001"/>
    <n v="0.89100000000000001"/>
    <n v="0"/>
    <s v="Start-up"/>
    <n v="11.111000000000001"/>
    <n v="0.95599999999999996"/>
    <n v="0.80500000000000005"/>
    <n v="0.46700000000000003"/>
    <n v="0.875"/>
    <d v="2025-06-17T03:36:46"/>
    <x v="2"/>
  </r>
  <r>
    <x v="1367"/>
    <x v="1"/>
    <n v="99"/>
    <x v="3230"/>
    <x v="1891"/>
    <s v=" "/>
    <s v=" "/>
    <n v="25"/>
    <n v="264"/>
    <n v="72"/>
    <s v="N/A"/>
    <n v="93"/>
    <n v="125"/>
    <n v="0.21099999999999999"/>
    <n v="2.5230000000000001"/>
    <n v="0.747"/>
    <n v="0.89700000000000002"/>
    <n v="1.9870000000000001"/>
    <n v="2.0129999999999999"/>
    <n v="0.45100000000000001"/>
    <n v="7.6999999999999999E-2"/>
    <n v="0.72699999999999998"/>
    <n v="3696.7669999999998"/>
    <s v="Scale-up"/>
    <n v="1.115"/>
    <n v="0.91300000000000003"/>
    <n v="0.995"/>
    <n v="0.98"/>
    <n v="0.98599999999999999"/>
    <d v="2025-06-17T02:18:00"/>
    <x v="2"/>
  </r>
  <r>
    <x v="170"/>
    <x v="1"/>
    <n v="54"/>
    <x v="3231"/>
    <x v="411"/>
    <s v=" "/>
    <s v=" "/>
    <n v="1"/>
    <n v="5"/>
    <n v="1"/>
    <s v="N/A"/>
    <n v="1"/>
    <n v="3"/>
    <s v="NaN"/>
    <n v="6.7000000000000004E-2"/>
    <s v="NaN"/>
    <s v="NaN"/>
    <n v="0"/>
    <n v="6.7000000000000004E-2"/>
    <s v="NaN"/>
    <s v="NaN"/>
    <s v="NaN"/>
    <s v="NaN"/>
    <s v="Catch-up"/>
    <s v="NaN"/>
    <s v="NaN"/>
    <n v="0.92800000000000005"/>
    <s v="NaN"/>
    <s v="NaN"/>
    <d v="2025-06-17T02:18:19"/>
    <x v="2"/>
  </r>
  <r>
    <x v="1033"/>
    <x v="1"/>
    <n v="38"/>
    <x v="3232"/>
    <x v="1275"/>
    <s v=" "/>
    <s v=" "/>
    <n v="3"/>
    <n v="1"/>
    <n v="1"/>
    <s v="N/A"/>
    <n v="1"/>
    <n v="3"/>
    <n v="0.14199999999999999"/>
    <s v="NaN"/>
    <s v="NaN"/>
    <s v="NaN"/>
    <n v="0"/>
    <n v="7.1999999999999995E-2"/>
    <s v="NaN"/>
    <s v="NaN"/>
    <s v="NaN"/>
    <s v="NaN"/>
    <s v="Scale-up"/>
    <s v="NaN"/>
    <n v="0.99299999999999999"/>
    <s v="NaN"/>
    <s v="NaN"/>
    <s v="NaN"/>
    <d v="2025-06-17T02:18:37"/>
    <x v="2"/>
  </r>
  <r>
    <x v="1283"/>
    <x v="0"/>
    <n v="1219"/>
    <x v="3233"/>
    <x v="1730"/>
    <n v="676"/>
    <n v="676"/>
    <n v="170"/>
    <n v="506"/>
    <n v="36"/>
    <n v="640"/>
    <n v="349"/>
    <n v="291"/>
    <n v="0.13100000000000001"/>
    <n v="0.53"/>
    <n v="3.5999999999999997E-2"/>
    <n v="0.36"/>
    <n v="0.625"/>
    <n v="0.60399999999999998"/>
    <n v="0.57599999999999996"/>
    <n v="0.19800000000000001"/>
    <n v="0.94599999999999995"/>
    <n v="808.33299999999997"/>
    <s v="Scale-up"/>
    <n v="2.778"/>
    <n v="0.755"/>
    <d v="1899-12-30T18:57:36"/>
    <n v="0.94699999999999995"/>
    <n v="0.81499999999999995"/>
    <d v="2025-06-17T04:51:48"/>
    <x v="11"/>
  </r>
  <r>
    <x v="1368"/>
    <x v="1"/>
    <n v="82"/>
    <x v="3234"/>
    <x v="1892"/>
    <s v=" "/>
    <s v=" "/>
    <n v="12"/>
    <n v="8"/>
    <n v="2"/>
    <s v="N/A"/>
    <n v="18"/>
    <n v="-1"/>
    <n v="0.23100000000000001"/>
    <n v="7.9000000000000001E-2"/>
    <n v="3.7999999999999999E-2"/>
    <n v="0.24199999999999999"/>
    <n v="0.27200000000000002"/>
    <n v="0.24399999999999999"/>
    <n v="0.89"/>
    <n v="0.745"/>
    <n v="0.877"/>
    <n v="607.43799999999999"/>
    <s v="Scale-up"/>
    <n v="4.1319999999999997"/>
    <n v="0.93100000000000005"/>
    <n v="0.94"/>
    <n v="1"/>
    <n v="0.86699999999999999"/>
    <d v="2025-06-17T02:19:01"/>
    <x v="2"/>
  </r>
  <r>
    <x v="195"/>
    <x v="0"/>
    <n v="4236"/>
    <x v="3235"/>
    <x v="1882"/>
    <n v="118"/>
    <n v="118"/>
    <n v="54"/>
    <n v="64"/>
    <n v="9"/>
    <n v="109"/>
    <n v="104"/>
    <n v="5"/>
    <n v="2.4E-2"/>
    <n v="1.7999999999999999E-2"/>
    <n v="2E-3"/>
    <n v="2.3E-2"/>
    <n v="0.04"/>
    <n v="3.4000000000000002E-2"/>
    <n v="0.57499999999999996"/>
    <n v="0.57099999999999995"/>
    <n v="0.95199999999999996"/>
    <n v="217.39099999999999"/>
    <s v="Scale-up"/>
    <n v="43.478000000000002"/>
    <n v="0.56599999999999995"/>
    <n v="0.60399999999999998"/>
    <n v="0.91200000000000003"/>
    <n v="0.41699999999999998"/>
    <d v="2025-06-17T02:01:41"/>
    <x v="2"/>
  </r>
  <r>
    <x v="1171"/>
    <x v="1"/>
    <n v="62"/>
    <x v="2237"/>
    <x v="1569"/>
    <s v=" "/>
    <s v=" "/>
    <n v="46"/>
    <n v="17"/>
    <n v="2"/>
    <s v="N/A"/>
    <n v="32"/>
    <n v="28"/>
    <n v="1.133"/>
    <n v="0.26200000000000001"/>
    <n v="9.0999999999999998E-2"/>
    <n v="0.99"/>
    <n v="1.304"/>
    <n v="1.244"/>
    <n v="0.75900000000000001"/>
    <n v="0.81200000000000006"/>
    <n v="0.93500000000000005"/>
    <n v="29.292999999999999"/>
    <s v="Start-up"/>
    <n v="1.01"/>
    <n v="0.52"/>
    <n v="0.89600000000000002"/>
    <n v="1"/>
    <n v="0.874"/>
    <d v="2025-06-17T02:19:24"/>
    <x v="2"/>
  </r>
  <r>
    <x v="1369"/>
    <x v="0"/>
    <n v="2203"/>
    <x v="3236"/>
    <x v="1893"/>
    <n v="1392"/>
    <n v="1392"/>
    <n v="149"/>
    <n v="1243"/>
    <n v="156"/>
    <n v="1236"/>
    <n v="649"/>
    <n v="587"/>
    <n v="6.3E-2"/>
    <n v="0.50700000000000001"/>
    <n v="8.1000000000000003E-2"/>
    <n v="0.28100000000000003"/>
    <n v="0.48899999999999999"/>
    <n v="0.49199999999999999"/>
    <n v="0.57499999999999996"/>
    <n v="0.111"/>
    <n v="0.85799999999999998"/>
    <n v="2088.9679999999998"/>
    <s v="Scale-up"/>
    <n v="3.5590000000000002"/>
    <n v="0.98"/>
    <n v="0.97099999999999997"/>
    <n v="0.95699999999999996"/>
    <n v="0.95799999999999996"/>
    <d v="2025-06-17T03:26:22"/>
    <x v="2"/>
  </r>
  <r>
    <x v="241"/>
    <x v="1"/>
    <n v="1"/>
    <x v="3237"/>
    <x v="1517"/>
    <s v=" "/>
    <s v=" "/>
    <n v="1"/>
    <n v="1"/>
    <n v="1"/>
    <s v="N/A"/>
    <n v="1"/>
    <n v="-1"/>
    <s v="NaN"/>
    <s v="NaN"/>
    <s v="NaN"/>
    <s v="NaN"/>
    <n v="0"/>
    <n v="-0.5"/>
    <s v="NaN"/>
    <s v="NaN"/>
    <s v="NaN"/>
    <s v="NaN"/>
    <s v="Scale-up"/>
    <s v="NaN"/>
    <s v="NaN"/>
    <s v="NaN"/>
    <s v="NaN"/>
    <s v="NaN"/>
    <d v="2025-06-17T02:19:43"/>
    <x v="2"/>
  </r>
  <r>
    <x v="993"/>
    <x v="0"/>
    <n v="2019"/>
    <x v="3238"/>
    <x v="1217"/>
    <n v="1265"/>
    <n v="1265"/>
    <n v="831"/>
    <n v="434"/>
    <n v="142"/>
    <n v="1123"/>
    <n v="661"/>
    <n v="462"/>
    <n v="1.0509999999999999"/>
    <n v="0.31"/>
    <n v="0.18099999999999999"/>
    <n v="0.67700000000000005"/>
    <n v="1.18"/>
    <n v="1.099"/>
    <n v="0.57399999999999995"/>
    <n v="0.77200000000000002"/>
    <n v="0.86699999999999999"/>
    <n v="682.42200000000003"/>
    <s v="Scale-up"/>
    <n v="1.4770000000000001"/>
    <n v="0.89700000000000002"/>
    <n v="0.78400000000000003"/>
    <n v="0.93200000000000005"/>
    <n v="0.81799999999999995"/>
    <d v="2025-06-17T00:53:24"/>
    <x v="5"/>
  </r>
  <r>
    <x v="212"/>
    <x v="1"/>
    <n v="96"/>
    <x v="3239"/>
    <x v="1003"/>
    <s v=" "/>
    <s v=" "/>
    <n v="3"/>
    <n v="13"/>
    <n v="6"/>
    <s v="N/A"/>
    <n v="11"/>
    <n v="-2"/>
    <n v="2.3E-2"/>
    <n v="9.9000000000000005E-2"/>
    <n v="6.2E-2"/>
    <n v="7.8E-2"/>
    <n v="0.06"/>
    <n v="5.1999999999999998E-2"/>
    <n v="1.3"/>
    <n v="0.189"/>
    <n v="0.49199999999999999"/>
    <n v="166.667"/>
    <s v="Catch-up"/>
    <n v="12.821"/>
    <n v="0.85699999999999998"/>
    <n v="0.90400000000000003"/>
    <n v="0.95599999999999996"/>
    <n v="0.77800000000000002"/>
    <d v="2025-06-17T02:20:10"/>
    <x v="2"/>
  </r>
  <r>
    <x v="146"/>
    <x v="0"/>
    <n v="4118"/>
    <x v="3240"/>
    <x v="157"/>
    <n v="1729"/>
    <n v="1729"/>
    <n v="190"/>
    <n v="1539"/>
    <n v="532"/>
    <n v="1197"/>
    <n v="1035"/>
    <n v="162"/>
    <n v="0.06"/>
    <n v="0.54600000000000004"/>
    <n v="0.11899999999999999"/>
    <n v="0.27900000000000003"/>
    <n v="0.48699999999999999"/>
    <n v="0.36099999999999999"/>
    <n v="0.57299999999999995"/>
    <n v="9.9000000000000005E-2"/>
    <n v="0.80400000000000005"/>
    <n v="580.64499999999998"/>
    <s v="Scale-up"/>
    <n v="3.5840000000000001"/>
    <n v="0.879"/>
    <n v="0.874"/>
    <n v="0.93899999999999995"/>
    <n v="0.90700000000000003"/>
    <d v="2025-06-16T18:39:58"/>
    <x v="1"/>
  </r>
  <r>
    <x v="994"/>
    <x v="1"/>
    <n v="0"/>
    <x v="3241"/>
    <x v="1894"/>
    <s v=" "/>
    <s v=" "/>
    <n v="1"/>
    <n v="1"/>
    <n v="1"/>
    <s v="N/A"/>
    <n v="1"/>
    <n v="0"/>
    <s v="NaN"/>
    <s v="NaN"/>
    <s v="NaN"/>
    <s v="NaN"/>
    <n v="0"/>
    <s v="NaN"/>
    <s v="NaN"/>
    <s v="NaN"/>
    <s v="NaN"/>
    <s v="NaN"/>
    <s v="Scale-up"/>
    <s v="NaN"/>
    <s v="NaN"/>
    <s v="NaN"/>
    <s v="NaN"/>
    <s v="NaN"/>
    <d v="2025-06-17T02:20:28"/>
    <x v="2"/>
  </r>
  <r>
    <x v="618"/>
    <x v="0"/>
    <n v="902"/>
    <x v="3242"/>
    <x v="711"/>
    <n v="40"/>
    <n v="40"/>
    <n v="2"/>
    <n v="38"/>
    <n v="15"/>
    <n v="25"/>
    <n v="17"/>
    <n v="8"/>
    <n v="5.0000000000000001E-3"/>
    <n v="3.5999999999999997E-2"/>
    <n v="1.2999999999999999E-2"/>
    <n v="1.6E-2"/>
    <n v="2.8000000000000001E-2"/>
    <n v="2.3E-2"/>
    <n v="0.57099999999999995"/>
    <n v="0.122"/>
    <n v="0.68300000000000005"/>
    <n v="500"/>
    <s v="Scale-up"/>
    <n v="62.5"/>
    <n v="1"/>
    <n v="0.95499999999999996"/>
    <n v="0.91300000000000003"/>
    <n v="0.90500000000000003"/>
    <d v="2025-06-16T21:01:55"/>
    <x v="0"/>
  </r>
  <r>
    <x v="1022"/>
    <x v="1"/>
    <n v="89"/>
    <x v="3243"/>
    <x v="1259"/>
    <s v=" "/>
    <s v=" "/>
    <n v="6"/>
    <n v="24"/>
    <n v="1"/>
    <s v="N/A"/>
    <n v="23"/>
    <n v="5"/>
    <n v="0.05"/>
    <n v="0.54900000000000004"/>
    <s v="NaN"/>
    <n v="1.105"/>
    <s v="0.5990000000000001"/>
    <n v="0.34"/>
    <s v="NaN"/>
    <s v="NaN"/>
    <s v="NaN"/>
    <s v="NaN"/>
    <s v="Scale-up"/>
    <n v="0.90500000000000003"/>
    <n v="0.80800000000000005"/>
    <n v="0.78300000000000003"/>
    <s v="NaN"/>
    <n v="0.878"/>
    <d v="2025-06-17T02:20:47"/>
    <x v="2"/>
  </r>
  <r>
    <x v="562"/>
    <x v="1"/>
    <n v="82"/>
    <x v="3244"/>
    <x v="995"/>
    <s v=" "/>
    <s v=" "/>
    <n v="2"/>
    <n v="1"/>
    <n v="1"/>
    <s v="N/A"/>
    <n v="1"/>
    <n v="1"/>
    <n v="1.4E-2"/>
    <s v="NaN"/>
    <s v="NaN"/>
    <s v="NaN"/>
    <n v="0"/>
    <n v="2.5999999999999999E-2"/>
    <s v="NaN"/>
    <s v="NaN"/>
    <s v="NaN"/>
    <s v="NaN"/>
    <s v="Scale-up"/>
    <s v="NaN"/>
    <n v="1"/>
    <s v="NaN"/>
    <s v="NaN"/>
    <s v="NaN"/>
    <d v="2025-06-17T02:21:07"/>
    <x v="2"/>
  </r>
  <r>
    <x v="271"/>
    <x v="1"/>
    <n v="0"/>
    <x v="3245"/>
    <x v="299"/>
    <s v=" "/>
    <s v=" "/>
    <n v="1"/>
    <n v="1"/>
    <n v="1"/>
    <s v="N/A"/>
    <n v="1"/>
    <n v="0"/>
    <s v="NaN"/>
    <s v="NaN"/>
    <s v="NaN"/>
    <s v="NaN"/>
    <n v="0"/>
    <s v="NaN"/>
    <s v="NaN"/>
    <s v="NaN"/>
    <s v="NaN"/>
    <s v="NaN"/>
    <s v="Catch-up"/>
    <s v="NaN"/>
    <s v="NaN"/>
    <s v="NaN"/>
    <s v="NaN"/>
    <s v="NaN"/>
    <d v="2025-06-17T02:21:24"/>
    <x v="2"/>
  </r>
  <r>
    <x v="1276"/>
    <x v="0"/>
    <n v="2648"/>
    <x v="3246"/>
    <x v="1720"/>
    <n v="30"/>
    <n v="30"/>
    <n v="13"/>
    <n v="17"/>
    <n v="8"/>
    <n v="22"/>
    <n v="22"/>
    <n v="0"/>
    <n v="5.0000000000000001E-3"/>
    <n v="1.2999999999999999E-2"/>
    <n v="4.0000000000000001E-3"/>
    <n v="8.0000000000000002E-3"/>
    <n v="1.4E-2"/>
    <n v="8.0000000000000002E-3"/>
    <n v="0.57099999999999995"/>
    <n v="0.27800000000000002"/>
    <n v="0.77800000000000002"/>
    <n v="0"/>
    <s v="Start-up"/>
    <n v="125"/>
    <n v="0.94899999999999995"/>
    <d v="1899-12-30T23:35:31"/>
    <n v="0.55600000000000005"/>
    <n v="0.88600000000000001"/>
    <d v="2025-06-17T04:46:23"/>
    <x v="11"/>
  </r>
  <r>
    <x v="231"/>
    <x v="1"/>
    <n v="5"/>
    <x v="3247"/>
    <x v="1409"/>
    <s v=" "/>
    <s v=" "/>
    <n v="1"/>
    <n v="1"/>
    <n v="1"/>
    <s v="N/A"/>
    <n v="1"/>
    <n v="-1"/>
    <s v="NaN"/>
    <s v="NaN"/>
    <s v="NaN"/>
    <s v="NaN"/>
    <n v="0"/>
    <n v="-0.16700000000000001"/>
    <s v="NaN"/>
    <s v="NaN"/>
    <s v="NaN"/>
    <s v="NaN"/>
    <s v="Scale-up"/>
    <s v="NaN"/>
    <s v="NaN"/>
    <s v="NaN"/>
    <s v="NaN"/>
    <s v="NaN"/>
    <d v="2025-06-17T02:21:44"/>
    <x v="2"/>
  </r>
  <r>
    <x v="776"/>
    <x v="0"/>
    <n v="2185"/>
    <x v="3248"/>
    <x v="1721"/>
    <n v="92"/>
    <n v="92"/>
    <n v="26"/>
    <n v="66"/>
    <n v="24"/>
    <n v="68"/>
    <n v="40"/>
    <n v="28"/>
    <n v="0.01"/>
    <n v="2.9000000000000001E-2"/>
    <n v="1.0999999999999999E-2"/>
    <n v="1.6E-2"/>
    <n v="2.8000000000000001E-2"/>
    <n v="2.5999999999999999E-2"/>
    <n v="0.57099999999999995"/>
    <n v="0.25600000000000001"/>
    <n v="0.71799999999999997"/>
    <n v="1750"/>
    <s v="Scale-up"/>
    <n v="62.5"/>
    <n v="0.85099999999999998"/>
    <d v="1899-12-30T20:41:17"/>
    <n v="0.9"/>
    <n v="0.86"/>
    <d v="2025-06-17T04:49:04"/>
    <x v="11"/>
  </r>
  <r>
    <x v="335"/>
    <x v="1"/>
    <n v="69"/>
    <x v="3249"/>
    <x v="377"/>
    <s v=" "/>
    <s v=" "/>
    <n v="1"/>
    <n v="2"/>
    <n v="1"/>
    <s v="N/A"/>
    <n v="1"/>
    <n v="1"/>
    <s v="NaN"/>
    <n v="1.4E-2"/>
    <s v="NaN"/>
    <s v="NaN"/>
    <n v="0"/>
    <n v="1.4E-2"/>
    <s v="NaN"/>
    <s v="NaN"/>
    <s v="NaN"/>
    <s v="NaN"/>
    <s v="Catch-up"/>
    <s v="NaN"/>
    <s v="NaN"/>
    <n v="1"/>
    <s v="NaN"/>
    <s v="NaN"/>
    <d v="2025-06-17T02:22:01"/>
    <x v="2"/>
  </r>
  <r>
    <x v="296"/>
    <x v="0"/>
    <n v="3358"/>
    <x v="3250"/>
    <x v="1895"/>
    <n v="709"/>
    <n v="709"/>
    <n v="183"/>
    <n v="526"/>
    <n v="80"/>
    <n v="629"/>
    <n v="354"/>
    <n v="275"/>
    <n v="0.05"/>
    <n v="0.16300000000000001"/>
    <n v="1.4999999999999999E-2"/>
    <n v="0.113"/>
    <n v="0.19800000000000001"/>
    <n v="0.182"/>
    <n v="0.57099999999999995"/>
    <n v="0.23499999999999999"/>
    <n v="0.93"/>
    <n v="2433.6280000000002"/>
    <s v="Scale-up"/>
    <n v="8.85"/>
    <n v="0.81699999999999995"/>
    <n v="0.88500000000000001"/>
    <n v="0.80400000000000005"/>
    <n v="0.77"/>
    <d v="2025-06-17T03:13:32"/>
    <x v="2"/>
  </r>
  <r>
    <x v="150"/>
    <x v="1"/>
    <n v="0"/>
    <x v="3251"/>
    <x v="276"/>
    <s v=" "/>
    <s v=" "/>
    <n v="1"/>
    <n v="1"/>
    <n v="1"/>
    <s v="N/A"/>
    <n v="1"/>
    <n v="-1"/>
    <s v="NaN"/>
    <s v="NaN"/>
    <s v="NaN"/>
    <s v="NaN"/>
    <n v="0"/>
    <s v="NaN"/>
    <s v="NaN"/>
    <s v="NaN"/>
    <s v="NaN"/>
    <s v="NaN"/>
    <s v="Catch-up"/>
    <s v="NaN"/>
    <s v="NaN"/>
    <s v="NaN"/>
    <s v="NaN"/>
    <s v="NaN"/>
    <d v="2025-06-17T02:22:21"/>
    <x v="2"/>
  </r>
  <r>
    <x v="404"/>
    <x v="0"/>
    <n v="2421"/>
    <x v="3252"/>
    <x v="1896"/>
    <n v="235"/>
    <n v="235"/>
    <n v="124"/>
    <n v="111"/>
    <n v="10"/>
    <n v="225"/>
    <n v="151"/>
    <n v="74"/>
    <n v="7.9000000000000001E-2"/>
    <n v="4.3999999999999997E-2"/>
    <n v="4.0000000000000001E-3"/>
    <n v="6.8000000000000005E-2"/>
    <n v="0.11899999999999999"/>
    <n v="0.109"/>
    <n v="0.57099999999999995"/>
    <n v="0.64200000000000002"/>
    <n v="0.96699999999999997"/>
    <n v="1088.2349999999999"/>
    <s v="Scale-up"/>
    <n v="14.706"/>
    <n v="0.93600000000000005"/>
    <n v="0.96799999999999997"/>
    <n v="0.96"/>
    <n v="0.97199999999999998"/>
    <d v="2025-06-17T03:30:37"/>
    <x v="2"/>
  </r>
  <r>
    <x v="451"/>
    <x v="1"/>
    <n v="0"/>
    <x v="3253"/>
    <x v="512"/>
    <s v=" "/>
    <s v=" "/>
    <n v="1"/>
    <n v="1"/>
    <n v="1"/>
    <s v="N/A"/>
    <n v="1"/>
    <n v="0"/>
    <s v="NaN"/>
    <s v="NaN"/>
    <s v="NaN"/>
    <s v="NaN"/>
    <n v="0"/>
    <s v="NaN"/>
    <s v="NaN"/>
    <s v="NaN"/>
    <s v="NaN"/>
    <s v="NaN"/>
    <s v="Catch-up"/>
    <s v="NaN"/>
    <s v="NaN"/>
    <s v="NaN"/>
    <s v="NaN"/>
    <s v="NaN"/>
    <d v="2025-06-17T02:22:38"/>
    <x v="2"/>
  </r>
  <r>
    <x v="541"/>
    <x v="0"/>
    <n v="1112"/>
    <x v="3254"/>
    <x v="625"/>
    <n v="232"/>
    <n v="232"/>
    <n v="62"/>
    <n v="170"/>
    <n v="41"/>
    <n v="191"/>
    <n v="82"/>
    <n v="109"/>
    <n v="7.2999999999999995E-2"/>
    <n v="0.22700000000000001"/>
    <n v="5.8000000000000003E-2"/>
    <n v="0.13800000000000001"/>
    <n v="0.24199999999999999"/>
    <n v="0.217"/>
    <n v="0.56999999999999995"/>
    <n v="0.24299999999999999"/>
    <n v="0.80700000000000005"/>
    <n v="789.85500000000002"/>
    <s v="Scale-up"/>
    <n v="7.2460000000000004"/>
    <n v="0.86199999999999999"/>
    <n v="0.90800000000000003"/>
    <n v="0.67700000000000005"/>
    <n v="0.95399999999999996"/>
    <d v="2025-06-16T20:43:42"/>
    <x v="0"/>
  </r>
  <r>
    <x v="6"/>
    <x v="1"/>
    <n v="58"/>
    <x v="3255"/>
    <x v="914"/>
    <s v=" "/>
    <s v=" "/>
    <n v="1"/>
    <n v="2"/>
    <n v="1"/>
    <s v="N/A"/>
    <n v="1"/>
    <n v="1"/>
    <s v="NaN"/>
    <n v="1.7000000000000001E-2"/>
    <s v="NaN"/>
    <s v="NaN"/>
    <n v="0"/>
    <n v="1.7000000000000001E-2"/>
    <s v="NaN"/>
    <s v="NaN"/>
    <s v="NaN"/>
    <s v="NaN"/>
    <s v="Scale-up"/>
    <s v="NaN"/>
    <s v="NaN"/>
    <n v="1"/>
    <s v="NaN"/>
    <s v="NaN"/>
    <d v="2025-06-17T02:22:56"/>
    <x v="2"/>
  </r>
  <r>
    <x v="1353"/>
    <x v="0"/>
    <n v="466"/>
    <x v="3256"/>
    <x v="1865"/>
    <n v="76"/>
    <n v="76"/>
    <n v="27"/>
    <n v="49"/>
    <n v="5"/>
    <n v="71"/>
    <n v="47"/>
    <n v="24"/>
    <n v="9.5000000000000001E-2"/>
    <n v="0.112"/>
    <n v="2.1000000000000001E-2"/>
    <n v="0.106"/>
    <n v="0.186"/>
    <n v="0.18"/>
    <n v="0.56999999999999995"/>
    <n v="0.45900000000000002"/>
    <n v="0.89900000000000002"/>
    <n v="226.41499999999999"/>
    <s v="Scale-up"/>
    <n v="9.4339999999999993"/>
    <n v="0.80700000000000005"/>
    <n v="0.98699999999999999"/>
    <n v="0.85"/>
    <n v="0.96599999999999997"/>
    <d v="2025-06-17T01:49:33"/>
    <x v="2"/>
  </r>
  <r>
    <x v="558"/>
    <x v="1"/>
    <n v="32"/>
    <x v="3257"/>
    <x v="997"/>
    <s v=" "/>
    <s v=" "/>
    <n v="1"/>
    <n v="2"/>
    <n v="1"/>
    <s v="N/A"/>
    <n v="2"/>
    <n v="0"/>
    <s v="NaN"/>
    <n v="0.16700000000000001"/>
    <s v="NaN"/>
    <n v="0.111"/>
    <n v="0"/>
    <n v="5.2999999999999999E-2"/>
    <s v="NaN"/>
    <s v="NaN"/>
    <s v="NaN"/>
    <s v="NaN"/>
    <s v="Scale-up"/>
    <n v="9.0090000000000003"/>
    <s v="NaN"/>
    <n v="1"/>
    <s v="NaN"/>
    <n v="1"/>
    <d v="2025-06-17T02:23:15"/>
    <x v="2"/>
  </r>
  <r>
    <x v="1370"/>
    <x v="0"/>
    <n v="463"/>
    <x v="3258"/>
    <x v="1897"/>
    <n v="77"/>
    <n v="77"/>
    <n v="34"/>
    <n v="43"/>
    <n v="7"/>
    <n v="70"/>
    <n v="31"/>
    <n v="39"/>
    <n v="6.2E-2"/>
    <n v="9.9000000000000005E-2"/>
    <n v="1.2E-2"/>
    <n v="8.5000000000000006E-2"/>
    <n v="0.14899999999999999"/>
    <n v="0.13500000000000001"/>
    <n v="0.56999999999999995"/>
    <n v="0.38500000000000001"/>
    <n v="0.92500000000000004"/>
    <n v="458.82400000000001"/>
    <s v="Scale-up"/>
    <n v="11.765000000000001"/>
    <n v="0.90500000000000003"/>
    <n v="0.85199999999999998"/>
    <n v="0.879"/>
    <n v="0.93300000000000005"/>
    <d v="2025-06-17T02:50:22"/>
    <x v="2"/>
  </r>
  <r>
    <x v="564"/>
    <x v="1"/>
    <n v="97"/>
    <x v="3259"/>
    <x v="788"/>
    <s v=" "/>
    <s v=" "/>
    <n v="9"/>
    <n v="12"/>
    <n v="4"/>
    <s v="N/A"/>
    <n v="18"/>
    <n v="0"/>
    <n v="7.1999999999999995E-2"/>
    <n v="9.7000000000000003E-2"/>
    <n v="2"/>
    <n v="0.189"/>
    <n v="-1.831"/>
    <n v="0.121"/>
    <n v="-0.10299999999999999"/>
    <n v="0.42599999999999999"/>
    <n v="-10.834"/>
    <n v="306.87799999999999"/>
    <s v="Scale-up"/>
    <n v="5.2910000000000004"/>
    <n v="0.64800000000000002"/>
    <n v="0.82899999999999996"/>
    <n v="0.8"/>
    <n v="0.61299999999999999"/>
    <d v="2025-06-17T02:23:39"/>
    <x v="2"/>
  </r>
  <r>
    <x v="296"/>
    <x v="0"/>
    <n v="415"/>
    <x v="3260"/>
    <x v="330"/>
    <n v="263"/>
    <n v="263"/>
    <n v="88"/>
    <n v="175"/>
    <n v="11"/>
    <n v="252"/>
    <n v="148"/>
    <n v="104"/>
    <n v="0.224"/>
    <n v="0.42599999999999999"/>
    <n v="3.1E-2"/>
    <n v="0.35199999999999998"/>
    <n v="0.61899999999999999"/>
    <n v="0.62"/>
    <n v="0.56899999999999995"/>
    <n v="0.34499999999999997"/>
    <n v="0.95199999999999996"/>
    <n v="295.45499999999998"/>
    <s v="Scale-up"/>
    <n v="2.8410000000000002"/>
    <n v="0.97299999999999998"/>
    <n v="0.98099999999999998"/>
    <n v="0.87"/>
    <n v="0.94599999999999995"/>
    <d v="2025-06-16T19:16:47"/>
    <x v="1"/>
  </r>
  <r>
    <x v="594"/>
    <x v="1"/>
    <n v="98"/>
    <x v="3261"/>
    <x v="1753"/>
    <s v=" "/>
    <s v=" "/>
    <n v="1"/>
    <n v="3"/>
    <n v="1"/>
    <s v="N/A"/>
    <n v="2"/>
    <n v="0"/>
    <s v="NaN"/>
    <n v="0.02"/>
    <s v="NaN"/>
    <n v="1.6E-2"/>
    <n v="0"/>
    <n v="1.7999999999999999E-2"/>
    <s v="NaN"/>
    <s v="NaN"/>
    <s v="NaN"/>
    <s v="NaN"/>
    <s v="Scale-up"/>
    <n v="62.5"/>
    <s v="NaN"/>
    <n v="0.97599999999999998"/>
    <s v="NaN"/>
    <n v="1"/>
    <d v="2025-06-17T02:23:59"/>
    <x v="2"/>
  </r>
  <r>
    <x v="1168"/>
    <x v="0"/>
    <n v="858"/>
    <x v="3262"/>
    <x v="1566"/>
    <n v="341"/>
    <n v="341"/>
    <n v="190"/>
    <n v="151"/>
    <n v="56"/>
    <n v="285"/>
    <n v="148"/>
    <n v="137"/>
    <n v="0.19"/>
    <n v="0.17100000000000001"/>
    <n v="6.2E-2"/>
    <n v="0.17"/>
    <n v="0.29899999999999999"/>
    <n v="0.29199999999999998"/>
    <n v="0.56899999999999995"/>
    <n v="0.52600000000000002"/>
    <n v="0.82799999999999996"/>
    <n v="805.88199999999995"/>
    <s v="Scale-up"/>
    <n v="5.8819999999999997"/>
    <n v="0.96199999999999997"/>
    <n v="0.99199999999999999"/>
    <n v="0.98899999999999999"/>
    <n v="0.98699999999999999"/>
    <d v="2025-06-17T06:01:34"/>
    <x v="10"/>
  </r>
  <r>
    <x v="623"/>
    <x v="1"/>
    <n v="45"/>
    <x v="3263"/>
    <x v="718"/>
    <s v=" "/>
    <s v=" "/>
    <n v="1"/>
    <n v="1"/>
    <n v="2"/>
    <s v="N/A"/>
    <n v="1"/>
    <n v="-3"/>
    <s v="NaN"/>
    <s v="NaN"/>
    <s v="NaN"/>
    <s v="NaN"/>
    <n v="0"/>
    <n v="-3.3000000000000002E-2"/>
    <s v="NaN"/>
    <s v="NaN"/>
    <s v="NaN"/>
    <s v="NaN"/>
    <s v="Plan-up"/>
    <s v="NaN"/>
    <s v="NaN"/>
    <s v="NaN"/>
    <s v="NaN"/>
    <s v="NaN"/>
    <d v="2025-06-17T02:24:17"/>
    <x v="2"/>
  </r>
  <r>
    <x v="1149"/>
    <x v="0"/>
    <n v="829"/>
    <x v="3264"/>
    <x v="1544"/>
    <n v="571"/>
    <n v="571"/>
    <n v="563"/>
    <n v="8"/>
    <n v="0"/>
    <n v="571"/>
    <n v="276"/>
    <n v="295"/>
    <n v="1.6379999999999999"/>
    <n v="2.3E-2"/>
    <n v="0"/>
    <n v="0.94099999999999995"/>
    <n v="1.661"/>
    <n v="1.661"/>
    <n v="0.56699999999999995"/>
    <n v="0.98599999999999999"/>
    <n v="1"/>
    <n v="313.49599999999998"/>
    <s v="Scale-up"/>
    <n v="1.0629999999999999"/>
    <n v="0.92500000000000004"/>
    <n v="0.92100000000000004"/>
    <n v="0"/>
    <n v="0.878"/>
    <d v="2025-06-17T05:52:24"/>
    <x v="10"/>
  </r>
  <r>
    <x v="242"/>
    <x v="1"/>
    <n v="0"/>
    <x v="3265"/>
    <x v="1036"/>
    <s v=" "/>
    <s v=" "/>
    <n v="1"/>
    <n v="1"/>
    <n v="1"/>
    <s v="N/A"/>
    <n v="1"/>
    <n v="-1"/>
    <s v="NaN"/>
    <s v="NaN"/>
    <s v="NaN"/>
    <s v="NaN"/>
    <n v="0"/>
    <s v="NaN"/>
    <s v="NaN"/>
    <s v="NaN"/>
    <s v="NaN"/>
    <s v="NaN"/>
    <s v="Scale-up"/>
    <s v="NaN"/>
    <s v="NaN"/>
    <s v="NaN"/>
    <s v="NaN"/>
    <s v="NaN"/>
    <d v="2025-06-17T02:24:36"/>
    <x v="2"/>
  </r>
  <r>
    <x v="1299"/>
    <x v="0"/>
    <n v="2155"/>
    <x v="3266"/>
    <x v="1752"/>
    <n v="174"/>
    <n v="174"/>
    <n v="34"/>
    <n v="140"/>
    <n v="43"/>
    <n v="131"/>
    <n v="77"/>
    <n v="54"/>
    <n v="1.7000000000000001E-2"/>
    <n v="7.1999999999999995E-2"/>
    <n v="2.1999999999999999E-2"/>
    <n v="3.7999999999999999E-2"/>
    <n v="6.7000000000000004E-2"/>
    <n v="6.5000000000000002E-2"/>
    <n v="0.56699999999999995"/>
    <n v="0.191"/>
    <n v="0.753"/>
    <n v="1421.0530000000001"/>
    <s v="Scale-up"/>
    <n v="26.315999999999999"/>
    <n v="0.96799999999999997"/>
    <d v="1899-12-30T23:12:29"/>
    <n v="0.96699999999999997"/>
    <n v="0.98299999999999998"/>
    <d v="2025-06-17T04:59:26"/>
    <x v="11"/>
  </r>
  <r>
    <x v="565"/>
    <x v="1"/>
    <n v="8"/>
    <x v="3267"/>
    <x v="1268"/>
    <s v=" "/>
    <s v=" "/>
    <n v="1"/>
    <n v="1"/>
    <n v="1"/>
    <s v="N/A"/>
    <n v="1"/>
    <n v="-1"/>
    <s v="NaN"/>
    <s v="NaN"/>
    <s v="NaN"/>
    <s v="NaN"/>
    <n v="0"/>
    <n v="8.0000000000000002E-3"/>
    <s v="NaN"/>
    <s v="NaN"/>
    <s v="NaN"/>
    <s v="NaN"/>
    <s v="Scale-up"/>
    <s v="NaN"/>
    <s v="NaN"/>
    <s v="NaN"/>
    <s v="NaN"/>
    <s v="NaN"/>
    <d v="2025-06-17T02:24:55"/>
    <x v="2"/>
  </r>
  <r>
    <x v="973"/>
    <x v="0"/>
    <n v="1050"/>
    <x v="3268"/>
    <x v="1178"/>
    <n v="139"/>
    <n v="139"/>
    <n v="41"/>
    <n v="98"/>
    <n v="12"/>
    <n v="127"/>
    <n v="75"/>
    <n v="52"/>
    <n v="4.4999999999999998E-2"/>
    <n v="0.10299999999999999"/>
    <n v="1.2E-2"/>
    <n v="7.6999999999999999E-2"/>
    <n v="0.13600000000000001"/>
    <n v="0.13500000000000001"/>
    <n v="0.56599999999999995"/>
    <n v="0.30399999999999999"/>
    <n v="0.91900000000000004"/>
    <n v="675.32500000000005"/>
    <s v="Scale-up"/>
    <n v="12.987"/>
    <n v="0.95099999999999996"/>
    <n v="0.95099999999999996"/>
    <n v="0.874"/>
    <n v="0.95699999999999996"/>
    <d v="2025-06-16T23:11:09"/>
    <x v="8"/>
  </r>
  <r>
    <x v="827"/>
    <x v="1"/>
    <n v="0"/>
    <x v="3269"/>
    <x v="975"/>
    <s v=" "/>
    <s v=" "/>
    <n v="1"/>
    <n v="1"/>
    <n v="5"/>
    <s v="N/A"/>
    <n v="1"/>
    <n v="-4"/>
    <s v="NaN"/>
    <s v="NaN"/>
    <n v="2.5"/>
    <s v="NaN"/>
    <n v="0"/>
    <n v="-2.5"/>
    <s v="NaN"/>
    <s v="NaN"/>
    <s v="NaN"/>
    <s v="NaN"/>
    <s v="Start-up"/>
    <s v="NaN"/>
    <s v="NaN"/>
    <s v="NaN"/>
    <n v="0.75"/>
    <s v="NaN"/>
    <d v="2025-06-17T02:25:13"/>
    <x v="2"/>
  </r>
  <r>
    <x v="196"/>
    <x v="0"/>
    <n v="161"/>
    <x v="3270"/>
    <x v="211"/>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6T18:50:17"/>
    <x v="1"/>
  </r>
  <r>
    <x v="502"/>
    <x v="1"/>
    <n v="69"/>
    <x v="3271"/>
    <x v="1415"/>
    <s v=" "/>
    <s v=" "/>
    <n v="3"/>
    <n v="4"/>
    <n v="1"/>
    <s v="N/A"/>
    <n v="7"/>
    <n v="-2"/>
    <n v="0.375"/>
    <n v="3.9E-2"/>
    <s v="NaN"/>
    <n v="1.8149999999999999"/>
    <n v="0.41399999999999998"/>
    <n v="6.5000000000000002E-2"/>
    <s v="NaN"/>
    <s v="NaN"/>
    <s v="NaN"/>
    <s v="NaN"/>
    <s v="Scale-up"/>
    <n v="0.55100000000000005"/>
    <n v="0.75"/>
    <n v="0.81799999999999995"/>
    <s v="NaN"/>
    <n v="0.90700000000000003"/>
    <d v="2025-06-17T02:25:34"/>
    <x v="2"/>
  </r>
  <r>
    <x v="207"/>
    <x v="0"/>
    <n v="3532"/>
    <x v="3272"/>
    <x v="1215"/>
    <n v="7874"/>
    <n v="7874"/>
    <n v="462"/>
    <n v="7412"/>
    <n v="1187"/>
    <n v="6687"/>
    <n v="4218"/>
    <n v="2469"/>
    <n v="0.21199999999999999"/>
    <n v="3.28"/>
    <n v="0.498"/>
    <n v="1.6919999999999999"/>
    <n v="2.9940000000000002"/>
    <n v="2.9980000000000002"/>
    <n v="0.56499999999999995"/>
    <n v="6.0999999999999999E-2"/>
    <n v="0.85699999999999998"/>
    <n v="1459.22"/>
    <s v="Scale-up"/>
    <n v="0.59099999999999997"/>
    <n v="0.90900000000000003"/>
    <n v="0.96"/>
    <n v="0.98199999999999998"/>
    <n v="0.98299999999999998"/>
    <d v="2025-06-17T00:53:00"/>
    <x v="5"/>
  </r>
  <r>
    <x v="603"/>
    <x v="1"/>
    <n v="73"/>
    <x v="3273"/>
    <x v="964"/>
    <s v=" "/>
    <s v=" "/>
    <n v="1"/>
    <n v="2"/>
    <n v="1"/>
    <s v="N/A"/>
    <n v="7"/>
    <n v="-6"/>
    <s v="NaN"/>
    <n v="8.3000000000000004E-2"/>
    <s v="NaN"/>
    <s v="NaN"/>
    <n v="0"/>
    <n v="1.0999999999999999E-2"/>
    <s v="NaN"/>
    <s v="NaN"/>
    <s v="NaN"/>
    <s v="NaN"/>
    <s v="Scale-up"/>
    <s v="NaN"/>
    <s v="NaN"/>
    <n v="1"/>
    <s v="NaN"/>
    <s v="NaN"/>
    <d v="2025-06-17T02:25:53"/>
    <x v="2"/>
  </r>
  <r>
    <x v="196"/>
    <x v="0"/>
    <n v="161"/>
    <x v="3274"/>
    <x v="1880"/>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7T02:00:59"/>
    <x v="2"/>
  </r>
  <r>
    <x v="901"/>
    <x v="1"/>
    <n v="88"/>
    <x v="3275"/>
    <x v="1071"/>
    <s v=" "/>
    <s v=" "/>
    <n v="13"/>
    <n v="10"/>
    <n v="1"/>
    <s v="N/A"/>
    <n v="17"/>
    <n v="4"/>
    <n v="0.14299999999999999"/>
    <n v="9.8000000000000004E-2"/>
    <s v="NaN"/>
    <n v="0.191"/>
    <n v="0.24099999999999999"/>
    <n v="0.21099999999999999"/>
    <s v="NaN"/>
    <s v="NaN"/>
    <s v="NaN"/>
    <s v="NaN"/>
    <s v="Scale-up"/>
    <n v="5.2359999999999998"/>
    <n v="0.94899999999999995"/>
    <n v="0.79300000000000004"/>
    <s v="NaN"/>
    <n v="0.79400000000000004"/>
    <d v="2025-06-17T02:26:12"/>
    <x v="2"/>
  </r>
  <r>
    <x v="1224"/>
    <x v="0"/>
    <n v="712"/>
    <x v="3276"/>
    <x v="1646"/>
    <n v="1748"/>
    <n v="1748"/>
    <n v="1210"/>
    <n v="538"/>
    <n v="0"/>
    <n v="1748"/>
    <n v="890"/>
    <n v="858"/>
    <n v="2.0249999999999999"/>
    <n v="0.94399999999999995"/>
    <n v="0"/>
    <n v="1.6719999999999999"/>
    <n v="2.9689999999999999"/>
    <n v="2.956"/>
    <n v="0.56299999999999994"/>
    <n v="0.68200000000000005"/>
    <n v="1"/>
    <n v="513.15800000000002"/>
    <s v="Scale-up"/>
    <n v="0.59799999999999998"/>
    <n v="0.996"/>
    <n v="0.99299999999999999"/>
    <n v="0"/>
    <n v="0.92100000000000004"/>
    <d v="2025-06-17T06:44:24"/>
    <x v="10"/>
  </r>
  <r>
    <x v="625"/>
    <x v="1"/>
    <n v="8"/>
    <x v="3277"/>
    <x v="720"/>
    <s v=" "/>
    <s v=" "/>
    <n v="1"/>
    <n v="1"/>
    <n v="1"/>
    <s v="N/A"/>
    <n v="1"/>
    <n v="-1"/>
    <s v="NaN"/>
    <s v="NaN"/>
    <s v="NaN"/>
    <s v="NaN"/>
    <n v="0"/>
    <s v="NaN"/>
    <s v="NaN"/>
    <s v="NaN"/>
    <s v="NaN"/>
    <s v="NaN"/>
    <s v="Plan-up"/>
    <s v="NaN"/>
    <s v="NaN"/>
    <s v="NaN"/>
    <s v="NaN"/>
    <s v="NaN"/>
    <d v="2025-06-17T02:26:31"/>
    <x v="2"/>
  </r>
  <r>
    <x v="325"/>
    <x v="0"/>
    <n v="565"/>
    <x v="3278"/>
    <x v="1898"/>
    <n v="52"/>
    <n v="52"/>
    <n v="16"/>
    <n v="36"/>
    <n v="2"/>
    <n v="50"/>
    <n v="33"/>
    <n v="17"/>
    <n v="2.1999999999999999E-2"/>
    <n v="4.9000000000000002E-2"/>
    <n v="0"/>
    <n v="0.04"/>
    <n v="7.0999999999999994E-2"/>
    <n v="6.4000000000000001E-2"/>
    <n v="0.56299999999999994"/>
    <n v="0.31"/>
    <n v="1"/>
    <n v="425"/>
    <s v="Scale-up"/>
    <n v="25"/>
    <n v="0.56699999999999995"/>
    <n v="0.89400000000000002"/>
    <n v="0"/>
    <n v="0.85599999999999998"/>
    <d v="2025-06-17T03:13:50"/>
    <x v="2"/>
  </r>
  <r>
    <x v="600"/>
    <x v="1"/>
    <n v="56"/>
    <x v="3279"/>
    <x v="1665"/>
    <s v=" "/>
    <s v=" "/>
    <n v="4"/>
    <n v="1"/>
    <n v="1"/>
    <s v="N/A"/>
    <n v="7"/>
    <n v="-3"/>
    <n v="6.5000000000000002E-2"/>
    <s v="NaN"/>
    <s v="NaN"/>
    <n v="0.154"/>
    <n v="0"/>
    <n v="5.5E-2"/>
    <s v="NaN"/>
    <s v="NaN"/>
    <s v="NaN"/>
    <s v="NaN"/>
    <s v="Scale-up"/>
    <n v="6.4939999999999998"/>
    <n v="0.625"/>
    <s v="NaN"/>
    <s v="NaN"/>
    <n v="0.65500000000000003"/>
    <d v="2025-06-17T02:26:50"/>
    <x v="2"/>
  </r>
  <r>
    <x v="570"/>
    <x v="0"/>
    <n v="677"/>
    <x v="3280"/>
    <x v="657"/>
    <n v="58"/>
    <n v="58"/>
    <n v="16"/>
    <n v="42"/>
    <n v="3"/>
    <n v="55"/>
    <n v="26"/>
    <n v="29"/>
    <n v="2.9000000000000001E-2"/>
    <n v="8.2000000000000003E-2"/>
    <n v="6.0000000000000001E-3"/>
    <n v="5.8999999999999997E-2"/>
    <n v="0.105"/>
    <n v="0.104"/>
    <n v="0.56200000000000006"/>
    <n v="0.26100000000000001"/>
    <n v="0.94599999999999995"/>
    <n v="491.52499999999998"/>
    <s v="Scale-up"/>
    <n v="16.949000000000002"/>
    <n v="0.80200000000000005"/>
    <n v="0.93100000000000005"/>
    <n v="0.75"/>
    <n v="0.92600000000000005"/>
    <d v="2025-06-16T20:50:53"/>
    <x v="0"/>
  </r>
  <r>
    <x v="574"/>
    <x v="1"/>
    <n v="0"/>
    <x v="3281"/>
    <x v="722"/>
    <s v=" "/>
    <s v=" "/>
    <n v="1"/>
    <n v="1"/>
    <n v="1"/>
    <s v="N/A"/>
    <n v="1"/>
    <n v="0"/>
    <s v="NaN"/>
    <s v="NaN"/>
    <s v="NaN"/>
    <s v="NaN"/>
    <n v="0"/>
    <s v="NaN"/>
    <s v="NaN"/>
    <s v="NaN"/>
    <s v="NaN"/>
    <s v="NaN"/>
    <s v="Catch-up"/>
    <s v="NaN"/>
    <s v="NaN"/>
    <s v="NaN"/>
    <s v="NaN"/>
    <s v="NaN"/>
    <d v="2025-06-17T02:27:08"/>
    <x v="2"/>
  </r>
  <r>
    <x v="1183"/>
    <x v="0"/>
    <n v="249"/>
    <x v="3282"/>
    <x v="1583"/>
    <n v="108"/>
    <n v="108"/>
    <n v="104"/>
    <n v="4"/>
    <n v="0"/>
    <n v="108"/>
    <n v="56"/>
    <n v="52"/>
    <n v="0.47599999999999998"/>
    <n v="3.1E-2"/>
    <n v="0"/>
    <n v="0.28499999999999998"/>
    <n v="0.50700000000000001"/>
    <n v="0.498"/>
    <n v="0.56200000000000006"/>
    <n v="0.93899999999999995"/>
    <n v="1"/>
    <n v="182.45599999999999"/>
    <s v="Scale-up"/>
    <n v="3.5089999999999999"/>
    <n v="0.89"/>
    <n v="0.91"/>
    <n v="0"/>
    <n v="0.81899999999999995"/>
    <d v="2025-06-17T06:07:20"/>
    <x v="10"/>
  </r>
  <r>
    <x v="1328"/>
    <x v="1"/>
    <n v="0"/>
    <x v="3283"/>
    <x v="1801"/>
    <s v=" "/>
    <s v=" "/>
    <n v="1"/>
    <n v="1"/>
    <n v="1"/>
    <s v="N/A"/>
    <n v="1"/>
    <n v="0"/>
    <s v="NaN"/>
    <s v="NaN"/>
    <s v="NaN"/>
    <s v="NaN"/>
    <n v="0"/>
    <s v="NaN"/>
    <s v="NaN"/>
    <s v="NaN"/>
    <s v="NaN"/>
    <s v="NaN"/>
    <s v="Scale-up"/>
    <s v="NaN"/>
    <s v="NaN"/>
    <s v="NaN"/>
    <s v="NaN"/>
    <s v="NaN"/>
    <d v="2025-06-17T02:27:26"/>
    <x v="2"/>
  </r>
  <r>
    <x v="161"/>
    <x v="0"/>
    <n v="106"/>
    <x v="3284"/>
    <x v="173"/>
    <n v="58"/>
    <n v="58"/>
    <n v="11"/>
    <n v="47"/>
    <n v="2"/>
    <n v="56"/>
    <n v="31"/>
    <n v="25"/>
    <n v="0.11"/>
    <n v="0.50800000000000001"/>
    <n v="2.8000000000000001E-2"/>
    <n v="0.33100000000000002"/>
    <n v="0.59"/>
    <n v="0.59899999999999998"/>
    <n v="0.56100000000000005"/>
    <n v="0.17799999999999999"/>
    <n v="0.95499999999999996"/>
    <n v="75.528999999999996"/>
    <s v="Scale-up"/>
    <n v="3.0209999999999999"/>
    <n v="0.85699999999999998"/>
    <n v="0.98099999999999998"/>
    <n v="1"/>
    <n v="0.96199999999999997"/>
    <d v="2025-06-16T18:43:26"/>
    <x v="1"/>
  </r>
  <r>
    <x v="244"/>
    <x v="1"/>
    <n v="90"/>
    <x v="3285"/>
    <x v="1326"/>
    <s v=" "/>
    <s v=" "/>
    <n v="7"/>
    <n v="6"/>
    <n v="2"/>
    <s v="N/A"/>
    <n v="13"/>
    <n v="-1"/>
    <n v="7.2999999999999995E-2"/>
    <n v="6.3E-2"/>
    <n v="0.111"/>
    <n v="0.121"/>
    <n v="2.5000000000000001E-2"/>
    <n v="0.123"/>
    <n v="4.84"/>
    <n v="0.53700000000000003"/>
    <n v="0.184"/>
    <n v="66.116"/>
    <s v="Catch-up"/>
    <n v="8.2639999999999993"/>
    <n v="0.66300000000000003"/>
    <n v="0.752"/>
    <n v="1"/>
    <n v="0.88800000000000001"/>
    <d v="2025-06-17T02:27:49"/>
    <x v="2"/>
  </r>
  <r>
    <x v="1173"/>
    <x v="0"/>
    <n v="399"/>
    <x v="3286"/>
    <x v="1571"/>
    <n v="433"/>
    <n v="433"/>
    <n v="430"/>
    <n v="3"/>
    <n v="0"/>
    <n v="433"/>
    <n v="241"/>
    <n v="192"/>
    <n v="1.218"/>
    <n v="1.2999999999999999E-2"/>
    <n v="0"/>
    <n v="0.69099999999999995"/>
    <n v="1.2310000000000001"/>
    <n v="1.2250000000000001"/>
    <n v="0.56100000000000005"/>
    <n v="0.98899999999999999"/>
    <n v="1"/>
    <n v="277.858"/>
    <s v="Scale-up"/>
    <n v="1.4470000000000001"/>
    <n v="0.98699999999999999"/>
    <n v="0.88400000000000001"/>
    <n v="0"/>
    <n v="0.97699999999999998"/>
    <d v="2025-06-17T06:02:55"/>
    <x v="10"/>
  </r>
  <r>
    <x v="569"/>
    <x v="1"/>
    <n v="85"/>
    <x v="3287"/>
    <x v="873"/>
    <s v=" "/>
    <s v=" "/>
    <n v="2"/>
    <n v="7"/>
    <n v="1"/>
    <s v="N/A"/>
    <n v="10"/>
    <n v="-2"/>
    <n v="0.16700000000000001"/>
    <n v="5.2999999999999999E-2"/>
    <s v="NaN"/>
    <n v="9.2999999999999999E-2"/>
    <n v="0.22"/>
    <n v="8.3000000000000004E-2"/>
    <s v="NaN"/>
    <s v="NaN"/>
    <s v="NaN"/>
    <s v="NaN"/>
    <s v="Scale-up"/>
    <n v="10.753"/>
    <n v="1"/>
    <n v="0.56799999999999995"/>
    <s v="NaN"/>
    <n v="0.67100000000000004"/>
    <d v="2025-06-17T02:28:08"/>
    <x v="2"/>
  </r>
  <r>
    <x v="669"/>
    <x v="0"/>
    <n v="2983"/>
    <x v="3288"/>
    <x v="776"/>
    <n v="154"/>
    <n v="154"/>
    <n v="24"/>
    <n v="130"/>
    <n v="76"/>
    <n v="78"/>
    <n v="50"/>
    <n v="28"/>
    <n v="7.0000000000000001E-3"/>
    <n v="0.04"/>
    <n v="2.1999999999999999E-2"/>
    <n v="1.4E-2"/>
    <n v="2.5000000000000001E-2"/>
    <n v="2.4E-2"/>
    <n v="0.56000000000000005"/>
    <n v="0.14899999999999999"/>
    <n v="0.53200000000000003"/>
    <n v="2000"/>
    <s v="Scale-up"/>
    <n v="71.429000000000002"/>
    <n v="0.99"/>
    <n v="0.96599999999999997"/>
    <n v="0.97399999999999998"/>
    <n v="0.96799999999999997"/>
    <d v="2025-06-16T21:15:07"/>
    <x v="0"/>
  </r>
  <r>
    <x v="1029"/>
    <x v="1"/>
    <n v="2"/>
    <x v="3289"/>
    <x v="1269"/>
    <s v=" "/>
    <s v=" "/>
    <n v="1"/>
    <n v="1"/>
    <n v="2"/>
    <s v="N/A"/>
    <n v="1"/>
    <n v="-2"/>
    <s v="NaN"/>
    <s v="NaN"/>
    <n v="0.33300000000000002"/>
    <s v="NaN"/>
    <n v="0"/>
    <n v="-0.33300000000000002"/>
    <s v="NaN"/>
    <s v="NaN"/>
    <s v="NaN"/>
    <s v="NaN"/>
    <s v="Scale-up"/>
    <s v="NaN"/>
    <s v="NaN"/>
    <s v="NaN"/>
    <n v="1"/>
    <s v="NaN"/>
    <d v="2025-06-17T02:28:26"/>
    <x v="2"/>
  </r>
  <r>
    <x v="724"/>
    <x v="0"/>
    <n v="1518"/>
    <x v="3290"/>
    <x v="841"/>
    <n v="2864"/>
    <n v="2864"/>
    <n v="462"/>
    <n v="2402"/>
    <n v="427"/>
    <n v="2437"/>
    <n v="1390"/>
    <n v="1047"/>
    <n v="0.35799999999999998"/>
    <n v="1.9430000000000001"/>
    <n v="0.35599999999999998"/>
    <n v="1.089"/>
    <n v="1.9450000000000001"/>
    <n v="1.9870000000000001"/>
    <n v="0.56000000000000005"/>
    <n v="0.156"/>
    <n v="0.84499999999999997"/>
    <n v="961.43299999999999"/>
    <s v="Scale-up"/>
    <n v="0.91800000000000004"/>
    <n v="0.95699999999999996"/>
    <n v="0.96499999999999997"/>
    <n v="0.93400000000000005"/>
    <n v="0.97199999999999998"/>
    <d v="2025-06-16T21:30:36"/>
    <x v="0"/>
  </r>
  <r>
    <x v="613"/>
    <x v="1"/>
    <n v="99"/>
    <x v="3291"/>
    <x v="1050"/>
    <s v=" "/>
    <s v=" "/>
    <n v="5"/>
    <n v="8"/>
    <n v="1"/>
    <s v="N/A"/>
    <n v="13"/>
    <n v="0"/>
    <n v="5.6000000000000001E-2"/>
    <n v="8.1000000000000003E-2"/>
    <s v="NaN"/>
    <n v="0.13700000000000001"/>
    <n v="0.13700000000000001"/>
    <n v="0.123"/>
    <s v="NaN"/>
    <s v="NaN"/>
    <s v="NaN"/>
    <s v="NaN"/>
    <s v="Scale-up"/>
    <n v="7.2990000000000004"/>
    <n v="0.93200000000000005"/>
    <n v="0.82599999999999996"/>
    <s v="NaN"/>
    <n v="0.88300000000000001"/>
    <d v="2025-06-17T02:28:45"/>
    <x v="2"/>
  </r>
  <r>
    <x v="306"/>
    <x v="0"/>
    <n v="6365"/>
    <x v="3292"/>
    <x v="1899"/>
    <n v="330"/>
    <n v="330"/>
    <n v="79"/>
    <n v="251"/>
    <n v="28"/>
    <n v="302"/>
    <n v="282"/>
    <n v="20"/>
    <n v="3.5999999999999997E-2"/>
    <n v="0.10199999999999999"/>
    <n v="4.0000000000000001E-3"/>
    <n v="7.4999999999999997E-2"/>
    <n v="0.13400000000000001"/>
    <n v="8.4000000000000005E-2"/>
    <n v="0.56000000000000005"/>
    <n v="0.26100000000000001"/>
    <n v="0.97099999999999997"/>
    <n v="266.66699999999997"/>
    <s v="Scale-up"/>
    <n v="13.333"/>
    <n v="0.79700000000000004"/>
    <n v="0.77200000000000002"/>
    <n v="0.84499999999999997"/>
    <n v="0.52500000000000002"/>
    <d v="2025-06-17T03:07:07"/>
    <x v="2"/>
  </r>
  <r>
    <x v="607"/>
    <x v="1"/>
    <n v="90"/>
    <x v="3293"/>
    <x v="938"/>
    <s v=" "/>
    <s v=" "/>
    <n v="1"/>
    <n v="2"/>
    <n v="1"/>
    <s v="N/A"/>
    <n v="1"/>
    <n v="1"/>
    <s v="NaN"/>
    <n v="1.0999999999999999E-2"/>
    <s v="NaN"/>
    <s v="NaN"/>
    <n v="0"/>
    <n v="1.0999999999999999E-2"/>
    <s v="NaN"/>
    <s v="NaN"/>
    <s v="NaN"/>
    <s v="NaN"/>
    <s v="Scale-up"/>
    <s v="NaN"/>
    <s v="NaN"/>
    <n v="1"/>
    <s v="NaN"/>
    <s v="NaN"/>
    <d v="2025-06-17T02:29:03"/>
    <x v="2"/>
  </r>
  <r>
    <x v="547"/>
    <x v="0"/>
    <n v="821"/>
    <x v="3294"/>
    <x v="632"/>
    <n v="36"/>
    <n v="36"/>
    <n v="7"/>
    <n v="29"/>
    <n v="1"/>
    <n v="35"/>
    <n v="13"/>
    <n v="22"/>
    <n v="2.5000000000000001E-2"/>
    <n v="3.4000000000000002E-2"/>
    <n v="0"/>
    <n v="3.3000000000000002E-2"/>
    <n v="5.8999999999999997E-2"/>
    <n v="4.2999999999999997E-2"/>
    <n v="0.55900000000000005"/>
    <n v="0.42399999999999999"/>
    <n v="1"/>
    <n v="666.66700000000003"/>
    <s v="Scale-up"/>
    <n v="30.303000000000001"/>
    <n v="0.94299999999999995"/>
    <n v="0.80100000000000005"/>
    <n v="0"/>
    <n v="0.88200000000000001"/>
    <d v="2025-06-16T20:45:00"/>
    <x v="0"/>
  </r>
  <r>
    <x v="597"/>
    <x v="1"/>
    <n v="64"/>
    <x v="3295"/>
    <x v="723"/>
    <s v=" "/>
    <s v=" "/>
    <n v="2"/>
    <n v="5"/>
    <n v="4"/>
    <s v="N/A"/>
    <n v="1"/>
    <n v="1"/>
    <n v="1"/>
    <n v="5.7000000000000002E-2"/>
    <n v="2"/>
    <s v="NaN"/>
    <n v="-0.94299999999999995"/>
    <n v="2.1999999999999999E-2"/>
    <s v="NaN"/>
    <s v="NaN"/>
    <s v="NaN"/>
    <s v="NaN"/>
    <s v="Catch-up"/>
    <s v="NaN"/>
    <n v="1"/>
    <n v="0.82"/>
    <n v="0.6"/>
    <s v="NaN"/>
    <d v="2025-06-17T02:29:22"/>
    <x v="2"/>
  </r>
  <r>
    <x v="841"/>
    <x v="0"/>
    <n v="1154"/>
    <x v="3296"/>
    <x v="1190"/>
    <n v="44"/>
    <n v="44"/>
    <n v="13"/>
    <n v="31"/>
    <n v="6"/>
    <n v="38"/>
    <n v="13"/>
    <n v="25"/>
    <n v="1.9E-2"/>
    <n v="2.8000000000000001E-2"/>
    <n v="1.2999999999999999E-2"/>
    <n v="1.9E-2"/>
    <n v="3.4000000000000002E-2"/>
    <n v="3.4000000000000002E-2"/>
    <n v="0.55900000000000005"/>
    <n v="0.40400000000000003"/>
    <n v="0.72299999999999998"/>
    <n v="1315.789"/>
    <s v="Scale-up"/>
    <n v="52.631999999999998"/>
    <n v="0.97199999999999998"/>
    <n v="0.98799999999999999"/>
    <n v="0.95499999999999996"/>
    <n v="0.89700000000000002"/>
    <d v="2025-06-16T23:14:19"/>
    <x v="8"/>
  </r>
  <r>
    <x v="598"/>
    <x v="1"/>
    <n v="98"/>
    <x v="3297"/>
    <x v="1471"/>
    <s v=" "/>
    <s v=" "/>
    <n v="1"/>
    <n v="1"/>
    <n v="1"/>
    <s v="N/A"/>
    <n v="4"/>
    <n v="-3"/>
    <s v="NaN"/>
    <s v="NaN"/>
    <s v="NaN"/>
    <n v="2.1000000000000001E-2"/>
    <n v="0"/>
    <n v="0.01"/>
    <s v="NaN"/>
    <s v="NaN"/>
    <s v="NaN"/>
    <s v="NaN"/>
    <s v="Scale-up"/>
    <n v="47.619"/>
    <s v="NaN"/>
    <s v="NaN"/>
    <s v="NaN"/>
    <n v="0.80400000000000005"/>
    <d v="2025-06-17T02:29:41"/>
    <x v="2"/>
  </r>
  <r>
    <x v="1371"/>
    <x v="0"/>
    <n v="578"/>
    <x v="3298"/>
    <x v="1900"/>
    <n v="411"/>
    <n v="411"/>
    <n v="308"/>
    <n v="103"/>
    <n v="27"/>
    <n v="384"/>
    <n v="211"/>
    <n v="173"/>
    <n v="0.78900000000000003"/>
    <n v="0.28799999999999998"/>
    <n v="0.13800000000000001"/>
    <n v="0.52400000000000002"/>
    <n v="0.93899999999999995"/>
    <n v="0.97699999999999998"/>
    <n v="0.55800000000000005"/>
    <n v="0.73299999999999998"/>
    <n v="0.872"/>
    <n v="330.15300000000002"/>
    <s v="Scale-up"/>
    <n v="1.9079999999999999"/>
    <n v="0.95599999999999996"/>
    <n v="0.90600000000000003"/>
    <n v="0.64100000000000001"/>
    <n v="0.94399999999999995"/>
    <d v="2025-06-17T04:08:24"/>
    <x v="2"/>
  </r>
  <r>
    <x v="221"/>
    <x v="1"/>
    <n v="86"/>
    <x v="3299"/>
    <x v="311"/>
    <s v=" "/>
    <s v=" "/>
    <n v="1"/>
    <n v="2"/>
    <n v="1"/>
    <s v="N/A"/>
    <n v="1"/>
    <n v="1"/>
    <s v="NaN"/>
    <n v="1.0999999999999999E-2"/>
    <s v="NaN"/>
    <s v="NaN"/>
    <n v="0"/>
    <n v="1.0999999999999999E-2"/>
    <s v="NaN"/>
    <s v="NaN"/>
    <s v="NaN"/>
    <s v="NaN"/>
    <s v="Catch-up"/>
    <s v="NaN"/>
    <s v="NaN"/>
    <n v="1"/>
    <s v="NaN"/>
    <s v="NaN"/>
    <d v="2025-06-17T02:29:59"/>
    <x v="2"/>
  </r>
  <r>
    <x v="1357"/>
    <x v="0"/>
    <n v="453"/>
    <x v="3300"/>
    <x v="1871"/>
    <n v="374"/>
    <n v="374"/>
    <n v="58"/>
    <n v="316"/>
    <n v="55"/>
    <n v="319"/>
    <n v="175"/>
    <n v="144"/>
    <n v="0.10299999999999999"/>
    <n v="0.70399999999999996"/>
    <n v="0.11"/>
    <n v="0.38800000000000001"/>
    <n v="0.69699999999999995"/>
    <n v="0.67200000000000004"/>
    <n v="0.55700000000000005"/>
    <n v="0.128"/>
    <n v="0.86399999999999999"/>
    <n v="371.13400000000001"/>
    <s v="Scale-up"/>
    <n v="2.577"/>
    <n v="0.96099999999999997"/>
    <n v="0.96299999999999997"/>
    <n v="0.84799999999999998"/>
    <n v="0.96799999999999997"/>
    <d v="2025-06-17T01:55:13"/>
    <x v="2"/>
  </r>
  <r>
    <x v="13"/>
    <x v="1"/>
    <n v="0"/>
    <x v="3301"/>
    <x v="13"/>
    <s v=" "/>
    <s v=" "/>
    <n v="1"/>
    <n v="1"/>
    <n v="1"/>
    <s v="N/A"/>
    <n v="1"/>
    <n v="0"/>
    <s v="NaN"/>
    <s v="NaN"/>
    <s v="NaN"/>
    <s v="NaN"/>
    <n v="0"/>
    <s v="NaN"/>
    <s v="NaN"/>
    <s v="NaN"/>
    <s v="NaN"/>
    <s v="NaN"/>
    <s v="Catch-up"/>
    <s v="NaN"/>
    <s v="NaN"/>
    <s v="NaN"/>
    <s v="NaN"/>
    <s v="NaN"/>
    <d v="2025-06-17T02:30:16"/>
    <x v="2"/>
  </r>
  <r>
    <x v="1360"/>
    <x v="0"/>
    <n v="2339"/>
    <x v="3302"/>
    <x v="1878"/>
    <n v="137"/>
    <n v="137"/>
    <n v="51"/>
    <n v="86"/>
    <n v="13"/>
    <n v="124"/>
    <n v="83"/>
    <n v="41"/>
    <n v="2.7E-2"/>
    <n v="5.8000000000000003E-2"/>
    <n v="6.0000000000000001E-3"/>
    <n v="4.3999999999999997E-2"/>
    <n v="7.9000000000000001E-2"/>
    <n v="7.1999999999999995E-2"/>
    <n v="0.55700000000000005"/>
    <n v="0.318"/>
    <n v="0.92900000000000005"/>
    <n v="931.81799999999998"/>
    <s v="Scale-up"/>
    <n v="22.727"/>
    <n v="0.90600000000000003"/>
    <n v="0.83299999999999996"/>
    <n v="0.71599999999999997"/>
    <n v="0.81499999999999995"/>
    <d v="2025-06-17T01:59:57"/>
    <x v="2"/>
  </r>
  <r>
    <x v="642"/>
    <x v="1"/>
    <n v="96"/>
    <x v="3303"/>
    <x v="837"/>
    <s v=" "/>
    <s v=" "/>
    <n v="1"/>
    <n v="11"/>
    <n v="3"/>
    <s v="N/A"/>
    <n v="5"/>
    <n v="3"/>
    <s v="NaN"/>
    <n v="0.09"/>
    <n v="2.1999999999999999E-2"/>
    <n v="0.03"/>
    <n v="6.8000000000000005E-2"/>
    <n v="5.8999999999999997E-2"/>
    <s v="NaN"/>
    <s v="NaN"/>
    <s v="NaN"/>
    <s v="NaN"/>
    <s v="Scale-up"/>
    <n v="33.332999999999998"/>
    <s v="NaN"/>
    <n v="0.871"/>
    <n v="0.82099999999999995"/>
    <n v="0.77600000000000002"/>
    <d v="2025-06-17T02:30:35"/>
    <x v="2"/>
  </r>
  <r>
    <x v="1284"/>
    <x v="0"/>
    <n v="3178"/>
    <x v="3304"/>
    <x v="1731"/>
    <n v="40"/>
    <n v="40"/>
    <n v="5"/>
    <n v="35"/>
    <n v="3"/>
    <n v="37"/>
    <n v="27"/>
    <n v="10"/>
    <n v="5.0000000000000001E-3"/>
    <n v="1.4E-2"/>
    <n v="1E-3"/>
    <n v="0.01"/>
    <n v="1.7999999999999999E-2"/>
    <n v="1.6E-2"/>
    <n v="0.55600000000000005"/>
    <n v="0.26300000000000001"/>
    <n v="0.94699999999999995"/>
    <n v="1000"/>
    <s v="Scale-up"/>
    <n v="100"/>
    <n v="0.94899999999999995"/>
    <d v="1899-12-30T22:37:55"/>
    <n v="0.91700000000000004"/>
    <n v="0.69399999999999995"/>
    <d v="2025-06-17T04:52:06"/>
    <x v="11"/>
  </r>
  <r>
    <x v="587"/>
    <x v="1"/>
    <n v="99"/>
    <x v="3305"/>
    <x v="838"/>
    <s v=" "/>
    <s v=" "/>
    <n v="23"/>
    <n v="57"/>
    <n v="17"/>
    <s v="N/A"/>
    <n v="40"/>
    <n v="24"/>
    <n v="0.19800000000000001"/>
    <n v="0.52400000000000002"/>
    <n v="0.158"/>
    <n v="0.312"/>
    <n v="0.56399999999999995"/>
    <n v="0.55400000000000005"/>
    <n v="0.55300000000000005"/>
    <n v="0.27400000000000002"/>
    <n v="0.78100000000000003"/>
    <n v="1403.846"/>
    <s v="Scale-up"/>
    <n v="3.2050000000000001"/>
    <n v="0.94199999999999995"/>
    <n v="0.96499999999999997"/>
    <n v="0.93500000000000005"/>
    <n v="0.92100000000000004"/>
    <d v="2025-06-17T02:31:03"/>
    <x v="2"/>
  </r>
  <r>
    <x v="260"/>
    <x v="0"/>
    <n v="6134"/>
    <x v="3306"/>
    <x v="1901"/>
    <n v="676"/>
    <n v="676"/>
    <n v="112"/>
    <n v="564"/>
    <n v="203"/>
    <n v="473"/>
    <n v="250"/>
    <n v="223"/>
    <n v="2.1000000000000001E-2"/>
    <n v="9.5000000000000001E-2"/>
    <n v="0.04"/>
    <n v="4.2000000000000003E-2"/>
    <n v="7.5999999999999998E-2"/>
    <n v="7.4999999999999997E-2"/>
    <n v="0.55300000000000005"/>
    <n v="0.18099999999999999"/>
    <n v="0.65500000000000003"/>
    <n v="5309.5240000000003"/>
    <s v="Scale-up"/>
    <n v="23.81"/>
    <n v="0.95599999999999996"/>
    <n v="0.996"/>
    <n v="0.94699999999999995"/>
    <n v="0.97699999999999998"/>
    <d v="2025-06-17T02:49:18"/>
    <x v="2"/>
  </r>
  <r>
    <x v="995"/>
    <x v="1"/>
    <n v="99"/>
    <x v="3307"/>
    <x v="1220"/>
    <s v=" "/>
    <s v=" "/>
    <n v="10"/>
    <n v="5"/>
    <n v="3"/>
    <s v="N/A"/>
    <n v="20"/>
    <n v="-9"/>
    <n v="0.08"/>
    <n v="5.6000000000000001E-2"/>
    <n v="5.3999999999999999E-2"/>
    <n v="0.27800000000000002"/>
    <n v="8.2000000000000003E-2"/>
    <n v="9.8000000000000004E-2"/>
    <n v="3.39"/>
    <n v="0.58799999999999997"/>
    <n v="0.60299999999999998"/>
    <n v="115.108"/>
    <s v="Catch-up"/>
    <n v="3.597"/>
    <n v="0.86399999999999999"/>
    <n v="0.89900000000000002"/>
    <n v="0.75"/>
    <n v="0.84199999999999997"/>
    <d v="2025-06-17T02:31:27"/>
    <x v="2"/>
  </r>
  <r>
    <x v="112"/>
    <x v="0"/>
    <n v="1355"/>
    <x v="3308"/>
    <x v="338"/>
    <n v="116"/>
    <n v="116"/>
    <n v="8"/>
    <n v="108"/>
    <n v="11"/>
    <n v="105"/>
    <n v="62"/>
    <n v="44"/>
    <n v="1.2999999999999999E-2"/>
    <n v="0.11"/>
    <n v="5.0000000000000001E-3"/>
    <n v="6.5000000000000002E-2"/>
    <n v="0.11799999999999999"/>
    <n v="9.6000000000000002E-2"/>
    <n v="0.55100000000000005"/>
    <n v="0.106"/>
    <n v="0.95899999999999996"/>
    <n v="676.923"/>
    <s v="Scale-up"/>
    <n v="15.385"/>
    <n v="0.629"/>
    <n v="0.73399999999999999"/>
    <n v="0.38300000000000001"/>
    <n v="0.69"/>
    <d v="2025-06-16T19:18:02"/>
    <x v="1"/>
  </r>
  <r>
    <x v="1234"/>
    <x v="1"/>
    <n v="1"/>
    <x v="3309"/>
    <x v="1657"/>
    <s v=" "/>
    <s v=" "/>
    <n v="1"/>
    <n v="1"/>
    <n v="1"/>
    <s v="N/A"/>
    <n v="1"/>
    <n v="-1"/>
    <s v="NaN"/>
    <s v="NaN"/>
    <s v="NaN"/>
    <s v="NaN"/>
    <n v="0"/>
    <n v="-0.5"/>
    <s v="NaN"/>
    <s v="NaN"/>
    <s v="NaN"/>
    <s v="NaN"/>
    <s v="Scale-up"/>
    <s v="NaN"/>
    <s v="NaN"/>
    <s v="NaN"/>
    <s v="NaN"/>
    <s v="NaN"/>
    <d v="2025-06-17T02:31:46"/>
    <x v="2"/>
  </r>
  <r>
    <x v="1359"/>
    <x v="0"/>
    <n v="777"/>
    <x v="3310"/>
    <x v="1876"/>
    <n v="121"/>
    <n v="121"/>
    <n v="32"/>
    <n v="89"/>
    <n v="5"/>
    <n v="116"/>
    <n v="63"/>
    <n v="53"/>
    <n v="3.4000000000000002E-2"/>
    <n v="0.112"/>
    <n v="8.0000000000000002E-3"/>
    <n v="7.5999999999999998E-2"/>
    <n v="0.13800000000000001"/>
    <n v="0.13800000000000001"/>
    <n v="0.55100000000000005"/>
    <n v="0.23300000000000001"/>
    <n v="0.94499999999999995"/>
    <n v="697.36800000000005"/>
    <s v="Scale-up"/>
    <n v="13.157999999999999"/>
    <n v="0.92"/>
    <n v="0.92400000000000004"/>
    <n v="0.79900000000000004"/>
    <n v="0.95099999999999996"/>
    <d v="2025-06-17T01:59:19"/>
    <x v="2"/>
  </r>
  <r>
    <x v="1066"/>
    <x v="1"/>
    <n v="97"/>
    <x v="3311"/>
    <x v="1356"/>
    <s v=" "/>
    <s v=" "/>
    <n v="2"/>
    <n v="10"/>
    <n v="3"/>
    <s v="N/A"/>
    <n v="18"/>
    <n v="-10"/>
    <n v="0.02"/>
    <n v="8.6999999999999994E-2"/>
    <n v="6.8000000000000005E-2"/>
    <n v="0.22700000000000001"/>
    <n v="3.8999999999999903E-2"/>
    <n v="6.3E-2"/>
    <n v="5.8209999999999997"/>
    <n v="0.187"/>
    <n v="0.36399999999999999"/>
    <n v="8.8109999999999999"/>
    <s v="Plan-up"/>
    <n v="4.4050000000000002"/>
    <n v="1"/>
    <n v="0.70299999999999996"/>
    <n v="0.98099999999999998"/>
    <n v="0.90900000000000003"/>
    <d v="2025-06-17T02:32:09"/>
    <x v="2"/>
  </r>
  <r>
    <x v="917"/>
    <x v="0"/>
    <n v="1986"/>
    <x v="3312"/>
    <x v="24"/>
    <n v="58"/>
    <n v="58"/>
    <n v="36"/>
    <n v="22"/>
    <n v="14"/>
    <n v="44"/>
    <n v="31"/>
    <n v="13"/>
    <n v="1.2E-2"/>
    <n v="3.5000000000000003E-2"/>
    <n v="2.7E-2"/>
    <n v="1.0999999999999999E-2"/>
    <n v="0.02"/>
    <n v="1.2999999999999999E-2"/>
    <n v="0.55000000000000004"/>
    <n v="0.255"/>
    <n v="0.42599999999999999"/>
    <n v="1181.818"/>
    <s v="Scale-up"/>
    <n v="90.909000000000006"/>
    <n v="0.85399999999999998"/>
    <n v="0.95099999999999996"/>
    <n v="0.81599999999999995"/>
    <n v="0.85099999999999998"/>
    <d v="2025-06-16T22:46:58"/>
    <x v="3"/>
  </r>
  <r>
    <x v="650"/>
    <x v="1"/>
    <n v="92"/>
    <x v="3313"/>
    <x v="1310"/>
    <s v=" "/>
    <s v=" "/>
    <n v="2"/>
    <n v="10"/>
    <n v="1"/>
    <s v="N/A"/>
    <n v="2"/>
    <n v="9"/>
    <n v="4.4999999999999998E-2"/>
    <n v="9.5000000000000001E-2"/>
    <s v="NaN"/>
    <n v="1.2E-2"/>
    <n v="0.14000000000000001"/>
    <n v="0.124"/>
    <s v="NaN"/>
    <s v="NaN"/>
    <s v="NaN"/>
    <s v="NaN"/>
    <s v="Scale-up"/>
    <n v="83.332999999999998"/>
    <n v="1"/>
    <n v="0.97399999999999998"/>
    <s v="NaN"/>
    <n v="1"/>
    <d v="2025-06-17T02:32:29"/>
    <x v="2"/>
  </r>
  <r>
    <x v="1144"/>
    <x v="0"/>
    <n v="319"/>
    <x v="3314"/>
    <x v="1538"/>
    <n v="107"/>
    <n v="107"/>
    <n v="107"/>
    <n v="0"/>
    <n v="0"/>
    <n v="107"/>
    <n v="44"/>
    <n v="63"/>
    <n v="0.32200000000000001"/>
    <n v="0"/>
    <n v="0"/>
    <n v="0.17699999999999999"/>
    <n v="0.32200000000000001"/>
    <n v="0.32200000000000001"/>
    <n v="0.55000000000000004"/>
    <n v="1"/>
    <n v="1"/>
    <n v="355.93200000000002"/>
    <s v="Scale-up"/>
    <n v="5.65"/>
    <n v="0.95799999999999996"/>
    <n v="0"/>
    <n v="0"/>
    <n v="0.95"/>
    <d v="2025-06-17T05:49:40"/>
    <x v="10"/>
  </r>
  <r>
    <x v="628"/>
    <x v="1"/>
    <n v="0"/>
    <x v="3315"/>
    <x v="725"/>
    <s v=" "/>
    <s v=" "/>
    <n v="1"/>
    <n v="1"/>
    <n v="1"/>
    <s v="N/A"/>
    <n v="1"/>
    <n v="-1"/>
    <s v="NaN"/>
    <s v="NaN"/>
    <s v="NaN"/>
    <s v="NaN"/>
    <n v="0"/>
    <s v="NaN"/>
    <s v="NaN"/>
    <s v="NaN"/>
    <s v="NaN"/>
    <s v="NaN"/>
    <s v="Catch-up"/>
    <s v="NaN"/>
    <s v="NaN"/>
    <s v="NaN"/>
    <s v="NaN"/>
    <s v="NaN"/>
    <d v="2025-06-17T02:32:48"/>
    <x v="2"/>
  </r>
  <r>
    <x v="371"/>
    <x v="0"/>
    <n v="231"/>
    <x v="3316"/>
    <x v="419"/>
    <n v="166"/>
    <n v="166"/>
    <n v="17"/>
    <n v="149"/>
    <n v="17"/>
    <n v="149"/>
    <n v="77"/>
    <n v="72"/>
    <n v="0.10100000000000001"/>
    <n v="0.63300000000000001"/>
    <n v="6.7000000000000004E-2"/>
    <n v="0.36599999999999999"/>
    <n v="0.66700000000000004"/>
    <n v="0.65600000000000003"/>
    <n v="0.54900000000000004"/>
    <n v="0.13800000000000001"/>
    <n v="0.90900000000000003"/>
    <n v="196.721"/>
    <s v="Scale-up"/>
    <n v="2.7320000000000002"/>
    <n v="0.91300000000000003"/>
    <n v="0.97599999999999998"/>
    <n v="0.89800000000000002"/>
    <n v="0.98099999999999998"/>
    <d v="2025-06-16T19:36:23"/>
    <x v="1"/>
  </r>
  <r>
    <x v="649"/>
    <x v="1"/>
    <n v="82"/>
    <x v="3317"/>
    <x v="955"/>
    <s v=" "/>
    <s v=" "/>
    <n v="3"/>
    <n v="2"/>
    <n v="1"/>
    <s v="N/A"/>
    <n v="6"/>
    <n v="-3"/>
    <n v="2.3E-2"/>
    <n v="1.7999999999999999E-2"/>
    <s v="NaN"/>
    <n v="0.17599999999999999"/>
    <s v="0.040999999999999995"/>
    <n v="3.3000000000000002E-2"/>
    <s v="NaN"/>
    <s v="NaN"/>
    <s v="NaN"/>
    <s v="NaN"/>
    <s v="Scale-up"/>
    <n v="5.6820000000000004"/>
    <n v="0.94599999999999995"/>
    <n v="1"/>
    <s v="NaN"/>
    <n v="0.42899999999999999"/>
    <d v="2025-06-17T02:33:07"/>
    <x v="2"/>
  </r>
  <r>
    <x v="1093"/>
    <x v="0"/>
    <n v="38"/>
    <x v="2525"/>
    <x v="1683"/>
    <n v="81"/>
    <n v="81"/>
    <n v="77"/>
    <n v="4"/>
    <n v="3"/>
    <n v="78"/>
    <n v="38"/>
    <n v="40"/>
    <n v="1.845"/>
    <n v="0.13800000000000001"/>
    <n v="0.3"/>
    <n v="0.92400000000000004"/>
    <n v="1.6830000000000001"/>
    <n v="1.907"/>
    <n v="0.54900000000000004"/>
    <n v="0.93"/>
    <n v="0.84899999999999998"/>
    <n v="43.29"/>
    <s v="Scale-up"/>
    <n v="1.0820000000000001"/>
    <n v="0.72299999999999998"/>
    <d v="1899-12-30T23:34:05"/>
    <n v="0.75"/>
    <n v="0.96499999999999997"/>
    <d v="2025-06-17T05:37:17"/>
    <x v="13"/>
  </r>
  <r>
    <x v="651"/>
    <x v="1"/>
    <n v="92"/>
    <x v="3318"/>
    <x v="1270"/>
    <s v=" "/>
    <s v=" "/>
    <n v="2"/>
    <n v="9"/>
    <n v="4"/>
    <s v="N/A"/>
    <n v="7"/>
    <n v="-1"/>
    <n v="1.9E-2"/>
    <n v="0.20100000000000001"/>
    <n v="0.11799999999999999"/>
    <n v="7.0000000000000007E-2"/>
    <s v="0.10200000000000001"/>
    <n v="4.9000000000000002E-2"/>
    <n v="0.68600000000000005"/>
    <n v="8.5999999999999993E-2"/>
    <n v="0.46400000000000002"/>
    <n v="242.857"/>
    <s v="Scale-up"/>
    <n v="14.286"/>
    <n v="1"/>
    <n v="0.81799999999999995"/>
    <n v="0.6"/>
    <n v="0.77"/>
    <d v="2025-06-17T02:33:31"/>
    <x v="2"/>
  </r>
  <r>
    <x v="419"/>
    <x v="0"/>
    <n v="5770"/>
    <x v="3319"/>
    <x v="1902"/>
    <n v="1674"/>
    <n v="1674"/>
    <n v="134"/>
    <n v="1540"/>
    <n v="132"/>
    <n v="1542"/>
    <n v="1312"/>
    <n v="230"/>
    <n v="3.7999999999999999E-2"/>
    <n v="0.47699999999999998"/>
    <n v="0.02"/>
    <n v="0.27200000000000002"/>
    <n v="0.495"/>
    <n v="0.40300000000000002"/>
    <n v="0.54900000000000004"/>
    <n v="7.3999999999999996E-2"/>
    <n v="0.96099999999999997"/>
    <n v="845.58799999999997"/>
    <s v="Scale-up"/>
    <n v="3.6760000000000002"/>
    <n v="0.61099999999999999"/>
    <n v="0.71599999999999997"/>
    <n v="0.77800000000000002"/>
    <n v="0.495"/>
    <d v="2025-06-17T04:03:17"/>
    <x v="2"/>
  </r>
  <r>
    <x v="657"/>
    <x v="1"/>
    <n v="10"/>
    <x v="3320"/>
    <x v="1305"/>
    <s v=" "/>
    <s v=" "/>
    <n v="1"/>
    <n v="1"/>
    <n v="1"/>
    <s v="N/A"/>
    <n v="2"/>
    <n v="-2"/>
    <s v="NaN"/>
    <s v="NaN"/>
    <s v="NaN"/>
    <n v="0.125"/>
    <n v="0"/>
    <s v="NaN"/>
    <s v="NaN"/>
    <s v="NaN"/>
    <s v="NaN"/>
    <s v="NaN"/>
    <s v="Scale-up"/>
    <n v="8"/>
    <s v="NaN"/>
    <s v="NaN"/>
    <s v="NaN"/>
    <n v="1"/>
    <d v="2025-06-17T02:33:49"/>
    <x v="2"/>
  </r>
  <r>
    <x v="1211"/>
    <x v="0"/>
    <n v="697"/>
    <x v="3321"/>
    <x v="1624"/>
    <n v="214"/>
    <n v="214"/>
    <n v="200"/>
    <n v="14"/>
    <n v="0"/>
    <n v="214"/>
    <n v="122"/>
    <n v="92"/>
    <n v="0.247"/>
    <n v="1.4E-2"/>
    <n v="0"/>
    <n v="0.14299999999999999"/>
    <n v="0.26100000000000001"/>
    <n v="0.26400000000000001"/>
    <n v="0.54800000000000004"/>
    <n v="0.94599999999999995"/>
    <n v="1"/>
    <n v="643.35699999999997"/>
    <s v="Scale-up"/>
    <n v="6.9930000000000003"/>
    <n v="0.92900000000000005"/>
    <n v="0.44800000000000001"/>
    <n v="0"/>
    <n v="0.84299999999999997"/>
    <d v="2025-06-17T06:27:40"/>
    <x v="10"/>
  </r>
  <r>
    <x v="1297"/>
    <x v="1"/>
    <n v="99"/>
    <x v="3322"/>
    <x v="1749"/>
    <s v=" "/>
    <s v=" "/>
    <n v="17"/>
    <n v="45"/>
    <n v="5"/>
    <s v="N/A"/>
    <n v="52"/>
    <n v="6"/>
    <n v="0.152"/>
    <n v="0.39500000000000002"/>
    <n v="4.4999999999999998E-2"/>
    <n v="0.51"/>
    <n v="0.502"/>
    <n v="0.51400000000000001"/>
    <n v="1.016"/>
    <n v="0.27800000000000002"/>
    <n v="0.91800000000000004"/>
    <n v="794.11800000000005"/>
    <s v="Catch-up"/>
    <n v="1.9610000000000001"/>
    <n v="0.97199999999999998"/>
    <n v="0.97699999999999998"/>
    <n v="0.92600000000000005"/>
    <n v="0.94199999999999995"/>
    <d v="2025-06-17T02:34:15"/>
    <x v="2"/>
  </r>
  <r>
    <x v="220"/>
    <x v="0"/>
    <n v="5896"/>
    <x v="3323"/>
    <x v="1889"/>
    <n v="250"/>
    <n v="250"/>
    <n v="22"/>
    <n v="228"/>
    <n v="46"/>
    <n v="204"/>
    <n v="150"/>
    <n v="54"/>
    <n v="7.0000000000000001E-3"/>
    <n v="5.2999999999999999E-2"/>
    <n v="7.0000000000000001E-3"/>
    <n v="2.9000000000000001E-2"/>
    <n v="5.2999999999999999E-2"/>
    <n v="4.4999999999999998E-2"/>
    <n v="0.54700000000000004"/>
    <n v="0.11700000000000001"/>
    <n v="0.88300000000000001"/>
    <n v="1862.069"/>
    <s v="Scale-up"/>
    <n v="34.482999999999997"/>
    <n v="0.71799999999999997"/>
    <n v="0.745"/>
    <n v="0.64200000000000002"/>
    <n v="0.61399999999999999"/>
    <d v="2025-06-17T02:12:50"/>
    <x v="2"/>
  </r>
  <r>
    <x v="740"/>
    <x v="1"/>
    <n v="73"/>
    <x v="3324"/>
    <x v="859"/>
    <s v=" "/>
    <s v=" "/>
    <n v="1"/>
    <n v="3"/>
    <n v="3"/>
    <s v="N/A"/>
    <n v="5"/>
    <n v="-5"/>
    <s v="NaN"/>
    <n v="2.9000000000000001E-2"/>
    <s v="NaN"/>
    <n v="2.5"/>
    <n v="0"/>
    <n v="-3.0000000000000001E-3"/>
    <s v="NaN"/>
    <s v="NaN"/>
    <s v="NaN"/>
    <s v="NaN"/>
    <s v="Start-up"/>
    <n v="0.4"/>
    <s v="NaN"/>
    <n v="0.75"/>
    <s v="NaN"/>
    <n v="0.5"/>
    <d v="2025-06-17T02:34:33"/>
    <x v="2"/>
  </r>
  <r>
    <x v="257"/>
    <x v="0"/>
    <n v="2002"/>
    <x v="3325"/>
    <x v="285"/>
    <n v="183"/>
    <n v="183"/>
    <n v="19"/>
    <n v="164"/>
    <n v="28"/>
    <n v="155"/>
    <n v="79"/>
    <n v="76"/>
    <n v="0.01"/>
    <n v="7.0000000000000007E-2"/>
    <n v="1.4E-2"/>
    <n v="3.5999999999999997E-2"/>
    <n v="6.6000000000000003E-2"/>
    <n v="6.5000000000000002E-2"/>
    <n v="0.54500000000000004"/>
    <n v="0.125"/>
    <n v="0.82499999999999996"/>
    <n v="2111.1109999999999"/>
    <s v="Scale-up"/>
    <n v="27.777999999999999"/>
    <n v="0.95399999999999996"/>
    <n v="0.97399999999999998"/>
    <n v="0.97499999999999998"/>
    <n v="0.97"/>
    <d v="2025-06-16T19:06:21"/>
    <x v="1"/>
  </r>
  <r>
    <x v="630"/>
    <x v="1"/>
    <n v="93"/>
    <x v="3326"/>
    <x v="727"/>
    <s v=" "/>
    <s v=" "/>
    <n v="1"/>
    <n v="1"/>
    <n v="1"/>
    <s v="N/A"/>
    <n v="1"/>
    <n v="-1"/>
    <s v="NaN"/>
    <s v="NaN"/>
    <s v="NaN"/>
    <s v="NaN"/>
    <n v="0"/>
    <n v="8.0000000000000002E-3"/>
    <s v="NaN"/>
    <s v="NaN"/>
    <s v="NaN"/>
    <s v="NaN"/>
    <s v="Catch-up"/>
    <s v="NaN"/>
    <s v="NaN"/>
    <s v="NaN"/>
    <s v="NaN"/>
    <s v="NaN"/>
    <d v="2025-06-17T02:34:52"/>
    <x v="2"/>
  </r>
  <r>
    <x v="936"/>
    <x v="0"/>
    <n v="1090"/>
    <x v="3327"/>
    <x v="1121"/>
    <n v="156"/>
    <n v="156"/>
    <n v="107"/>
    <n v="49"/>
    <n v="6"/>
    <n v="150"/>
    <n v="60"/>
    <n v="90"/>
    <n v="0.106"/>
    <n v="5.6000000000000001E-2"/>
    <n v="6.0000000000000001E-3"/>
    <n v="8.5000000000000006E-2"/>
    <n v="0.156"/>
    <n v="0.154"/>
    <n v="0.54500000000000004"/>
    <n v="0.65400000000000003"/>
    <n v="0.96299999999999997"/>
    <n v="1058.8240000000001"/>
    <s v="Scale-up"/>
    <n v="11.765000000000001"/>
    <n v="0.97099999999999997"/>
    <n v="0.95499999999999996"/>
    <n v="0.76600000000000001"/>
    <n v="0.95899999999999996"/>
    <d v="2025-06-16T22:55:10"/>
    <x v="3"/>
  </r>
  <r>
    <x v="233"/>
    <x v="1"/>
    <n v="74"/>
    <x v="3328"/>
    <x v="1757"/>
    <s v=" "/>
    <s v=" "/>
    <n v="2"/>
    <n v="5"/>
    <n v="2"/>
    <s v="N/A"/>
    <n v="11"/>
    <n v="-5"/>
    <n v="2.4E-2"/>
    <n v="6.8000000000000005E-2"/>
    <n v="1.2999999999999999E-2"/>
    <n v="9.8000000000000004E-2"/>
    <n v="7.9000000000000001E-2"/>
    <n v="8.2000000000000003E-2"/>
    <n v="1.2410000000000001"/>
    <n v="0.26100000000000001"/>
    <n v="0.85899999999999999"/>
    <n v="602.04100000000005"/>
    <s v="Catch-up"/>
    <n v="10.204000000000001"/>
    <n v="1"/>
    <n v="0.92800000000000005"/>
    <n v="1"/>
    <n v="0.74399999999999999"/>
    <d v="2025-06-17T02:35:16"/>
    <x v="2"/>
  </r>
  <r>
    <x v="1335"/>
    <x v="0"/>
    <n v="2485"/>
    <x v="3329"/>
    <x v="1818"/>
    <n v="5153"/>
    <n v="5153"/>
    <n v="562"/>
    <n v="4591"/>
    <n v="443"/>
    <n v="4710"/>
    <n v="2636"/>
    <n v="2074"/>
    <n v="0.24099999999999999"/>
    <n v="2.0179999999999998"/>
    <n v="0.2"/>
    <n v="1.121"/>
    <n v="2.0590000000000002"/>
    <n v="2.056"/>
    <n v="0.54400000000000004"/>
    <n v="0.107"/>
    <n v="0.91100000000000003"/>
    <n v="1850.134"/>
    <s v="Scale-up"/>
    <n v="0.89200000000000002"/>
    <n v="0.95399999999999996"/>
    <n v="0.96499999999999997"/>
    <n v="0.95"/>
    <n v="0.95599999999999996"/>
    <d v="2025-06-17T01:12:27"/>
    <x v="2"/>
  </r>
  <r>
    <x v="1372"/>
    <x v="1"/>
    <n v="73"/>
    <x v="3330"/>
    <x v="1903"/>
    <s v=" "/>
    <s v=" "/>
    <n v="8"/>
    <n v="3"/>
    <n v="25"/>
    <s v="N/A"/>
    <n v="9"/>
    <n v="-22"/>
    <s v="NaN"/>
    <n v="0.375"/>
    <n v="0.17299999999999999"/>
    <n v="6.2E-2"/>
    <n v="0.20200000000000001"/>
    <n v="-0.04"/>
    <s v="NaN"/>
    <s v="NaN"/>
    <s v="NaN"/>
    <s v="NaN"/>
    <s v="Scale-up"/>
    <n v="16.129000000000001"/>
    <s v="NaN"/>
    <n v="0.75"/>
    <n v="0.73199999999999998"/>
    <n v="0.76"/>
    <d v="2025-06-17T02:35:35"/>
    <x v="2"/>
  </r>
  <r>
    <x v="824"/>
    <x v="0"/>
    <n v="455"/>
    <x v="3331"/>
    <x v="972"/>
    <n v="90"/>
    <n v="90"/>
    <n v="83"/>
    <n v="7"/>
    <n v="2"/>
    <n v="88"/>
    <n v="60"/>
    <n v="28"/>
    <n v="0.17799999999999999"/>
    <n v="3.2000000000000001E-2"/>
    <n v="0"/>
    <n v="0.114"/>
    <n v="0.21"/>
    <n v="0.185"/>
    <n v="0.54300000000000004"/>
    <n v="0.84799999999999998"/>
    <n v="1"/>
    <n v="245.614"/>
    <s v="Scale-up"/>
    <n v="8.7720000000000002"/>
    <n v="0.92300000000000004"/>
    <n v="0.88700000000000001"/>
    <n v="0"/>
    <n v="0.92800000000000005"/>
    <d v="2025-06-16T22:08:20"/>
    <x v="3"/>
  </r>
  <r>
    <x v="676"/>
    <x v="1"/>
    <n v="0"/>
    <x v="3332"/>
    <x v="1519"/>
    <s v=" "/>
    <s v=" "/>
    <n v="1"/>
    <n v="1"/>
    <n v="1"/>
    <s v="N/A"/>
    <n v="1"/>
    <n v="-1"/>
    <s v="NaN"/>
    <s v="NaN"/>
    <s v="NaN"/>
    <s v="NaN"/>
    <n v="0"/>
    <s v="NaN"/>
    <s v="NaN"/>
    <s v="NaN"/>
    <s v="NaN"/>
    <s v="NaN"/>
    <s v="Scale-up"/>
    <s v="NaN"/>
    <s v="NaN"/>
    <s v="NaN"/>
    <s v="NaN"/>
    <s v="NaN"/>
    <d v="2025-06-17T02:35:54"/>
    <x v="2"/>
  </r>
  <r>
    <x v="247"/>
    <x v="1"/>
    <n v="0"/>
    <x v="3333"/>
    <x v="1362"/>
    <s v=" "/>
    <s v=" "/>
    <n v="1"/>
    <n v="1"/>
    <n v="1"/>
    <s v="N/A"/>
    <n v="1"/>
    <n v="0"/>
    <s v="NaN"/>
    <s v="NaN"/>
    <s v="NaN"/>
    <s v="NaN"/>
    <n v="0"/>
    <s v="NaN"/>
    <s v="NaN"/>
    <s v="NaN"/>
    <s v="NaN"/>
    <s v="NaN"/>
    <s v="Scale-up"/>
    <s v="NaN"/>
    <s v="NaN"/>
    <s v="NaN"/>
    <s v="NaN"/>
    <s v="NaN"/>
    <d v="2025-06-17T02:36:10"/>
    <x v="2"/>
  </r>
  <r>
    <x v="1300"/>
    <x v="1"/>
    <n v="46"/>
    <x v="3334"/>
    <x v="1754"/>
    <s v=" "/>
    <s v=" "/>
    <n v="1"/>
    <n v="3"/>
    <n v="1"/>
    <s v="N/A"/>
    <n v="3"/>
    <n v="-1"/>
    <s v="NaN"/>
    <n v="3.6999999999999998E-2"/>
    <n v="0"/>
    <n v="5.3999999999999999E-2"/>
    <n v="3.6999999999999998E-2"/>
    <n v="3.6999999999999998E-2"/>
    <s v="NaN"/>
    <s v="NaN"/>
    <s v="NaN"/>
    <s v="NaN"/>
    <s v="Scale-up"/>
    <n v="18.518999999999998"/>
    <s v="NaN"/>
    <n v="0.873"/>
    <n v="0"/>
    <n v="0.75"/>
    <d v="2025-06-17T02:36:30"/>
    <x v="2"/>
  </r>
  <r>
    <x v="411"/>
    <x v="0"/>
    <n v="3906"/>
    <x v="3335"/>
    <x v="465"/>
    <n v="73"/>
    <n v="73"/>
    <n v="2"/>
    <n v="71"/>
    <n v="7"/>
    <n v="66"/>
    <n v="44"/>
    <n v="22"/>
    <n v="1E-3"/>
    <n v="2.3E-2"/>
    <n v="0"/>
    <n v="1.2999999999999999E-2"/>
    <n v="2.4E-2"/>
    <n v="0.02"/>
    <n v="0.54200000000000004"/>
    <n v="4.2000000000000003E-2"/>
    <n v="1"/>
    <n v="1692.308"/>
    <s v="Scale-up"/>
    <n v="76.923000000000002"/>
    <n v="1"/>
    <n v="0.82099999999999995"/>
    <n v="0"/>
    <n v="0.32900000000000001"/>
    <d v="2025-06-16T19:48:29"/>
    <x v="1"/>
  </r>
  <r>
    <x v="248"/>
    <x v="1"/>
    <n v="88"/>
    <x v="3336"/>
    <x v="1751"/>
    <s v=" "/>
    <s v=" "/>
    <n v="1"/>
    <n v="5"/>
    <n v="1"/>
    <s v="N/A"/>
    <n v="1"/>
    <n v="4"/>
    <s v="NaN"/>
    <n v="4.2999999999999997E-2"/>
    <s v="NaN"/>
    <s v="NaN"/>
    <n v="0"/>
    <n v="4.2999999999999997E-2"/>
    <s v="NaN"/>
    <s v="NaN"/>
    <s v="NaN"/>
    <s v="NaN"/>
    <s v="Scale-up"/>
    <s v="NaN"/>
    <s v="NaN"/>
    <n v="0.82699999999999996"/>
    <s v="NaN"/>
    <s v="NaN"/>
    <d v="2025-06-17T02:36:47"/>
    <x v="2"/>
  </r>
  <r>
    <x v="993"/>
    <x v="0"/>
    <n v="1898"/>
    <x v="3337"/>
    <x v="1211"/>
    <n v="913"/>
    <n v="913"/>
    <n v="831"/>
    <n v="82"/>
    <n v="91"/>
    <n v="822"/>
    <n v="466"/>
    <n v="356"/>
    <n v="1.0509999999999999"/>
    <n v="4.5999999999999999E-2"/>
    <n v="0.123"/>
    <n v="0.52800000000000002"/>
    <n v="0.97399999999999998"/>
    <n v="0.89700000000000002"/>
    <n v="0.54200000000000004"/>
    <n v="0.95799999999999996"/>
    <n v="0.88800000000000001"/>
    <n v="674.24199999999996"/>
    <s v="Scale-up"/>
    <n v="1.8939999999999999"/>
    <n v="0.89600000000000002"/>
    <n v="0.81"/>
    <n v="0.89900000000000002"/>
    <n v="0.90300000000000002"/>
    <d v="2025-06-17T01:10:59"/>
    <x v="16"/>
  </r>
  <r>
    <x v="207"/>
    <x v="1"/>
    <n v="97"/>
    <x v="3338"/>
    <x v="1886"/>
    <s v=" "/>
    <s v=" "/>
    <n v="1"/>
    <n v="5"/>
    <n v="6"/>
    <s v="N/A"/>
    <n v="4"/>
    <n v="-6"/>
    <s v="NaN"/>
    <n v="3.6999999999999998E-2"/>
    <n v="0.10299999999999999"/>
    <n v="9.7000000000000003E-2"/>
    <n v="-6.6000000000000003E-2"/>
    <n v="-3.0000000000000001E-3"/>
    <s v="NaN"/>
    <s v="NaN"/>
    <s v="NaN"/>
    <s v="NaN"/>
    <s v="Scale-up"/>
    <n v="10.308999999999999"/>
    <s v="NaN"/>
    <n v="0.82899999999999996"/>
    <n v="0.59299999999999997"/>
    <n v="0.84"/>
    <d v="2025-06-17T02:37:12"/>
    <x v="2"/>
  </r>
  <r>
    <x v="666"/>
    <x v="1"/>
    <n v="81"/>
    <x v="3339"/>
    <x v="1317"/>
    <s v=" "/>
    <s v=" "/>
    <n v="2"/>
    <n v="8"/>
    <n v="1"/>
    <s v="N/A"/>
    <n v="6"/>
    <n v="5"/>
    <n v="0.02"/>
    <n v="7.2999999999999995E-2"/>
    <s v="NaN"/>
    <n v="7.4999999999999997E-2"/>
    <n v="9.2999999999999999E-2"/>
    <n v="9.5000000000000001E-2"/>
    <s v="NaN"/>
    <s v="NaN"/>
    <s v="NaN"/>
    <s v="NaN"/>
    <s v="Scale-up"/>
    <n v="13.333"/>
    <n v="1"/>
    <n v="0.92700000000000005"/>
    <s v="NaN"/>
    <n v="0.55600000000000005"/>
    <d v="2025-06-17T02:37:31"/>
    <x v="2"/>
  </r>
  <r>
    <x v="398"/>
    <x v="1"/>
    <n v="60"/>
    <x v="3340"/>
    <x v="729"/>
    <s v=" "/>
    <s v=" "/>
    <n v="1"/>
    <n v="1"/>
    <n v="1"/>
    <s v="N/A"/>
    <n v="1"/>
    <n v="0"/>
    <s v="NaN"/>
    <s v="NaN"/>
    <s v="NaN"/>
    <s v="NaN"/>
    <n v="0"/>
    <n v="8.0000000000000002E-3"/>
    <s v="NaN"/>
    <s v="NaN"/>
    <s v="NaN"/>
    <s v="NaN"/>
    <s v="Catch-up"/>
    <s v="NaN"/>
    <s v="NaN"/>
    <s v="NaN"/>
    <s v="NaN"/>
    <s v="NaN"/>
    <d v="2025-06-17T02:37:51"/>
    <x v="2"/>
  </r>
  <r>
    <x v="411"/>
    <x v="0"/>
    <n v="3906"/>
    <x v="3341"/>
    <x v="1904"/>
    <n v="73"/>
    <n v="73"/>
    <n v="2"/>
    <n v="71"/>
    <n v="7"/>
    <n v="66"/>
    <n v="44"/>
    <n v="22"/>
    <n v="1E-3"/>
    <n v="2.3E-2"/>
    <n v="0"/>
    <n v="1.2999999999999999E-2"/>
    <n v="2.4E-2"/>
    <n v="0.02"/>
    <n v="0.54200000000000004"/>
    <n v="4.2000000000000003E-2"/>
    <n v="1"/>
    <n v="1692.308"/>
    <s v="Scale-up"/>
    <n v="76.923000000000002"/>
    <n v="1"/>
    <n v="0.82099999999999995"/>
    <n v="0"/>
    <n v="0.32900000000000001"/>
    <d v="2025-06-17T04:00:16"/>
    <x v="2"/>
  </r>
  <r>
    <x v="806"/>
    <x v="1"/>
    <n v="76"/>
    <x v="3342"/>
    <x v="947"/>
    <s v=" "/>
    <s v=" "/>
    <n v="6"/>
    <n v="3"/>
    <n v="1"/>
    <s v="N/A"/>
    <n v="10"/>
    <n v="-2"/>
    <n v="4.5999999999999999E-2"/>
    <n v="0.28999999999999998"/>
    <s v="NaN"/>
    <n v="7.3999999999999996E-2"/>
    <s v="0.33599999999999997"/>
    <n v="6.7000000000000004E-2"/>
    <s v="NaN"/>
    <s v="NaN"/>
    <s v="NaN"/>
    <s v="NaN"/>
    <s v="Start-up"/>
    <n v="13.513999999999999"/>
    <n v="0.77700000000000002"/>
    <n v="0.871"/>
    <s v="NaN"/>
    <n v="0.78700000000000003"/>
    <d v="2025-06-17T02:38:10"/>
    <x v="2"/>
  </r>
  <r>
    <x v="683"/>
    <x v="1"/>
    <n v="78"/>
    <x v="3343"/>
    <x v="1905"/>
    <s v=" "/>
    <s v=" "/>
    <n v="1"/>
    <n v="1"/>
    <n v="59"/>
    <s v="N/A"/>
    <n v="1"/>
    <n v="-59"/>
    <s v="NaN"/>
    <s v="NaN"/>
    <n v="29.5"/>
    <s v="NaN"/>
    <n v="0"/>
    <n v="-0.437"/>
    <s v="NaN"/>
    <s v="NaN"/>
    <s v="NaN"/>
    <s v="NaN"/>
    <s v="Start-up"/>
    <s v="NaN"/>
    <s v="NaN"/>
    <s v="NaN"/>
    <n v="0.59299999999999997"/>
    <s v="NaN"/>
    <d v="2025-06-17T02:38:29"/>
    <x v="2"/>
  </r>
  <r>
    <x v="692"/>
    <x v="1"/>
    <n v="72"/>
    <x v="3344"/>
    <x v="1054"/>
    <s v=" "/>
    <s v=" "/>
    <n v="2"/>
    <n v="1"/>
    <n v="1"/>
    <s v="N/A"/>
    <n v="1"/>
    <n v="2"/>
    <n v="1.4E-2"/>
    <s v="NaN"/>
    <s v="NaN"/>
    <s v="NaN"/>
    <n v="0"/>
    <n v="2.7E-2"/>
    <s v="NaN"/>
    <s v="NaN"/>
    <s v="NaN"/>
    <s v="NaN"/>
    <s v="Scale-up"/>
    <s v="NaN"/>
    <n v="1"/>
    <s v="NaN"/>
    <s v="NaN"/>
    <s v="NaN"/>
    <d v="2025-06-17T02:38:47"/>
    <x v="2"/>
  </r>
  <r>
    <x v="409"/>
    <x v="0"/>
    <n v="2012"/>
    <x v="3345"/>
    <x v="1906"/>
    <n v="75"/>
    <n v="75"/>
    <n v="28"/>
    <n v="47"/>
    <n v="3"/>
    <n v="72"/>
    <n v="53"/>
    <n v="19"/>
    <n v="3.4000000000000002E-2"/>
    <n v="2.1999999999999999E-2"/>
    <n v="6.0000000000000001E-3"/>
    <n v="2.7E-2"/>
    <n v="0.05"/>
    <n v="3.4000000000000002E-2"/>
    <n v="0.54"/>
    <n v="0.60699999999999998"/>
    <n v="0.89300000000000002"/>
    <n v="703.70399999999995"/>
    <s v="Scale-up"/>
    <n v="37.036999999999999"/>
    <n v="0.66900000000000004"/>
    <n v="0.93700000000000006"/>
    <n v="0.75"/>
    <n v="0.94799999999999995"/>
    <d v="2025-06-17T03:33:16"/>
    <x v="2"/>
  </r>
  <r>
    <x v="632"/>
    <x v="1"/>
    <n v="21"/>
    <x v="3346"/>
    <x v="730"/>
    <s v=" "/>
    <s v=" "/>
    <n v="1"/>
    <n v="1"/>
    <n v="1"/>
    <s v="N/A"/>
    <n v="2"/>
    <n v="-1"/>
    <s v="NaN"/>
    <s v="NaN"/>
    <s v="NaN"/>
    <n v="4.4999999999999998E-2"/>
    <n v="0"/>
    <s v="NaN"/>
    <s v="NaN"/>
    <s v="NaN"/>
    <s v="NaN"/>
    <s v="NaN"/>
    <s v="Plan-up"/>
    <n v="22.222000000000001"/>
    <s v="NaN"/>
    <s v="NaN"/>
    <s v="NaN"/>
    <n v="1"/>
    <d v="2025-06-17T02:39:05"/>
    <x v="2"/>
  </r>
  <r>
    <x v="433"/>
    <x v="0"/>
    <n v="1809"/>
    <x v="3347"/>
    <x v="1907"/>
    <n v="67"/>
    <n v="67"/>
    <n v="13"/>
    <n v="54"/>
    <n v="4"/>
    <n v="63"/>
    <n v="59"/>
    <n v="4"/>
    <n v="1.4E-2"/>
    <n v="5.0999999999999997E-2"/>
    <n v="2E-3"/>
    <n v="3.4000000000000002E-2"/>
    <n v="6.3E-2"/>
    <n v="4.7E-2"/>
    <n v="0.54"/>
    <n v="0.215"/>
    <n v="0.96899999999999997"/>
    <n v="117.64700000000001"/>
    <s v="Scale-up"/>
    <n v="29.411999999999999"/>
    <n v="0.747"/>
    <n v="0.88800000000000001"/>
    <n v="0.9"/>
    <n v="0.68100000000000005"/>
    <d v="2025-06-17T03:42:34"/>
    <x v="2"/>
  </r>
  <r>
    <x v="378"/>
    <x v="1"/>
    <n v="0"/>
    <x v="3348"/>
    <x v="427"/>
    <s v=" "/>
    <s v=" "/>
    <n v="1"/>
    <n v="1"/>
    <n v="1"/>
    <s v="N/A"/>
    <n v="1"/>
    <n v="0"/>
    <s v="NaN"/>
    <s v="NaN"/>
    <s v="NaN"/>
    <s v="NaN"/>
    <n v="0"/>
    <s v="NaN"/>
    <s v="NaN"/>
    <s v="NaN"/>
    <s v="NaN"/>
    <s v="NaN"/>
    <s v="Catch-up"/>
    <s v="NaN"/>
    <s v="NaN"/>
    <s v="NaN"/>
    <s v="NaN"/>
    <s v="NaN"/>
    <d v="2025-06-17T02:39:23"/>
    <x v="2"/>
  </r>
  <r>
    <x v="975"/>
    <x v="0"/>
    <n v="1581"/>
    <x v="3349"/>
    <x v="1182"/>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6T23:12:02"/>
    <x v="8"/>
  </r>
  <r>
    <x v="669"/>
    <x v="1"/>
    <n v="79"/>
    <x v="3350"/>
    <x v="1289"/>
    <s v=" "/>
    <s v=" "/>
    <n v="1"/>
    <n v="2"/>
    <n v="4"/>
    <s v="N/A"/>
    <n v="3"/>
    <n v="-6"/>
    <s v="NaN"/>
    <n v="1.9E-2"/>
    <s v="NaN"/>
    <n v="7.0999999999999994E-2"/>
    <n v="0"/>
    <n v="-2.1999999999999999E-2"/>
    <s v="NaN"/>
    <s v="NaN"/>
    <s v="NaN"/>
    <s v="NaN"/>
    <s v="Scale-up"/>
    <n v="14.085000000000001"/>
    <s v="NaN"/>
    <n v="1"/>
    <s v="NaN"/>
    <n v="0.81499999999999995"/>
    <d v="2025-06-17T02:39:42"/>
    <x v="2"/>
  </r>
  <r>
    <x v="975"/>
    <x v="0"/>
    <n v="1581"/>
    <x v="3351"/>
    <x v="1474"/>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7T07:13:52"/>
    <x v="9"/>
  </r>
  <r>
    <x v="680"/>
    <x v="1"/>
    <n v="97"/>
    <x v="3352"/>
    <x v="1577"/>
    <s v=" "/>
    <s v=" "/>
    <n v="3"/>
    <n v="14"/>
    <n v="3"/>
    <s v="N/A"/>
    <n v="8"/>
    <n v="5"/>
    <n v="6.4000000000000001E-2"/>
    <n v="0.115"/>
    <n v="0.10100000000000001"/>
    <n v="7.3999999999999996E-2"/>
    <n v="7.7999999999999903E-2"/>
    <n v="0.108"/>
    <n v="0.94899999999999995"/>
    <n v="0.35799999999999998"/>
    <n v="0.436"/>
    <n v="1797.297"/>
    <s v="Scale-up"/>
    <n v="13.513999999999999"/>
    <n v="0.997"/>
    <n v="0.88200000000000001"/>
    <n v="0.90700000000000003"/>
    <n v="0.83799999999999997"/>
    <d v="2025-06-17T02:40:06"/>
    <x v="2"/>
  </r>
  <r>
    <x v="679"/>
    <x v="0"/>
    <n v="758"/>
    <x v="3353"/>
    <x v="789"/>
    <n v="73"/>
    <n v="73"/>
    <n v="25"/>
    <n v="48"/>
    <n v="4"/>
    <n v="69"/>
    <n v="47"/>
    <n v="22"/>
    <n v="2.8000000000000001E-2"/>
    <n v="4.7E-2"/>
    <n v="6.0000000000000001E-3"/>
    <n v="3.6999999999999998E-2"/>
    <n v="6.9000000000000006E-2"/>
    <n v="6.6000000000000003E-2"/>
    <n v="0.53600000000000003"/>
    <n v="0.373"/>
    <n v="0.92"/>
    <n v="594.59500000000003"/>
    <s v="Scale-up"/>
    <n v="27.027000000000001"/>
    <n v="0.59099999999999997"/>
    <n v="0.92800000000000005"/>
    <n v="0.6"/>
    <n v="0.81499999999999995"/>
    <d v="2025-06-16T21:17:41"/>
    <x v="0"/>
  </r>
  <r>
    <x v="670"/>
    <x v="1"/>
    <n v="80"/>
    <x v="3354"/>
    <x v="1306"/>
    <s v=" "/>
    <s v=" "/>
    <n v="2"/>
    <n v="6"/>
    <n v="1"/>
    <s v="N/A"/>
    <n v="1"/>
    <n v="5"/>
    <n v="3.4000000000000002E-2"/>
    <n v="0.06"/>
    <s v="NaN"/>
    <s v="NaN"/>
    <n v="9.4E-2"/>
    <n v="6.9000000000000006E-2"/>
    <s v="NaN"/>
    <s v="NaN"/>
    <s v="NaN"/>
    <s v="NaN"/>
    <s v="Scale-up"/>
    <s v="NaN"/>
    <n v="1"/>
    <n v="0.95399999999999996"/>
    <s v="NaN"/>
    <s v="NaN"/>
    <d v="2025-06-17T02:40:26"/>
    <x v="2"/>
  </r>
  <r>
    <x v="344"/>
    <x v="1"/>
    <n v="62"/>
    <x v="3355"/>
    <x v="732"/>
    <s v=" "/>
    <s v=" "/>
    <n v="1"/>
    <n v="1"/>
    <n v="1"/>
    <s v="N/A"/>
    <n v="1"/>
    <n v="1"/>
    <s v="NaN"/>
    <s v="NaN"/>
    <s v="NaN"/>
    <s v="NaN"/>
    <n v="0"/>
    <n v="1.6E-2"/>
    <s v="NaN"/>
    <s v="NaN"/>
    <s v="NaN"/>
    <s v="NaN"/>
    <s v="Catch-up"/>
    <s v="NaN"/>
    <s v="NaN"/>
    <s v="NaN"/>
    <s v="NaN"/>
    <s v="NaN"/>
    <d v="2025-06-17T02:40:46"/>
    <x v="2"/>
  </r>
  <r>
    <x v="672"/>
    <x v="1"/>
    <n v="90"/>
    <x v="3356"/>
    <x v="1222"/>
    <s v=" "/>
    <s v=" "/>
    <n v="1"/>
    <n v="3"/>
    <n v="1"/>
    <s v="N/A"/>
    <n v="3"/>
    <n v="-2"/>
    <s v="NaN"/>
    <n v="2.3E-2"/>
    <s v="NaN"/>
    <n v="0.16700000000000001"/>
    <n v="0"/>
    <n v="1.2E-2"/>
    <s v="NaN"/>
    <s v="NaN"/>
    <s v="NaN"/>
    <s v="NaN"/>
    <s v="Scale-up"/>
    <n v="5.9880000000000004"/>
    <s v="NaN"/>
    <n v="0.78300000000000003"/>
    <s v="NaN"/>
    <n v="0.75"/>
    <d v="2025-06-17T02:41:09"/>
    <x v="2"/>
  </r>
  <r>
    <x v="441"/>
    <x v="0"/>
    <n v="4419"/>
    <x v="3357"/>
    <x v="1908"/>
    <n v="401"/>
    <n v="401"/>
    <n v="161"/>
    <n v="240"/>
    <n v="170"/>
    <n v="231"/>
    <n v="118"/>
    <n v="113"/>
    <n v="3.4000000000000002E-2"/>
    <n v="5.7000000000000002E-2"/>
    <n v="3.5000000000000003E-2"/>
    <n v="0.03"/>
    <n v="5.6000000000000001E-2"/>
    <n v="4.8000000000000001E-2"/>
    <n v="0.53600000000000003"/>
    <n v="0.374"/>
    <n v="0.61499999999999999"/>
    <n v="3766.6669999999999"/>
    <s v="Scale-up"/>
    <n v="33.332999999999998"/>
    <n v="0.98799999999999999"/>
    <n v="0.92"/>
    <n v="0.58299999999999996"/>
    <n v="0.89"/>
    <d v="2025-06-17T03:49:43"/>
    <x v="2"/>
  </r>
  <r>
    <x v="652"/>
    <x v="1"/>
    <n v="0"/>
    <x v="3358"/>
    <x v="1311"/>
    <s v=" "/>
    <s v=" "/>
    <n v="1"/>
    <n v="1"/>
    <n v="1"/>
    <s v="N/A"/>
    <n v="1"/>
    <n v="0"/>
    <s v="NaN"/>
    <s v="NaN"/>
    <s v="NaN"/>
    <s v="NaN"/>
    <n v="0"/>
    <s v="NaN"/>
    <s v="NaN"/>
    <s v="NaN"/>
    <s v="NaN"/>
    <s v="NaN"/>
    <s v="Scale-up"/>
    <s v="NaN"/>
    <s v="NaN"/>
    <s v="NaN"/>
    <s v="NaN"/>
    <s v="NaN"/>
    <d v="2025-06-17T02:41:30"/>
    <x v="2"/>
  </r>
  <r>
    <x v="1326"/>
    <x v="0"/>
    <n v="4765"/>
    <x v="3359"/>
    <x v="1799"/>
    <n v="1267"/>
    <n v="1267"/>
    <n v="273"/>
    <n v="994"/>
    <n v="88"/>
    <n v="1179"/>
    <n v="652"/>
    <n v="527"/>
    <n v="6.2E-2"/>
    <n v="0.252"/>
    <n v="2.4E-2"/>
    <n v="0.155"/>
    <n v="0.28999999999999998"/>
    <n v="0.28799999999999998"/>
    <n v="0.53400000000000003"/>
    <n v="0.19700000000000001"/>
    <n v="0.92400000000000004"/>
    <n v="3400"/>
    <s v="Scale-up"/>
    <n v="6.452"/>
    <n v="0.98599999999999999"/>
    <n v="0.98399999999999999"/>
    <n v="0.98799999999999999"/>
    <n v="0.96899999999999997"/>
    <d v="2025-06-17T04:26:58"/>
    <x v="21"/>
  </r>
  <r>
    <x v="695"/>
    <x v="1"/>
    <n v="50"/>
    <x v="3360"/>
    <x v="1772"/>
    <s v=" "/>
    <s v=" "/>
    <n v="4"/>
    <n v="1"/>
    <n v="1"/>
    <s v="N/A"/>
    <n v="2"/>
    <n v="2"/>
    <n v="0.33300000000000002"/>
    <s v="NaN"/>
    <s v="NaN"/>
    <s v="NaN"/>
    <n v="0"/>
    <n v="5.3999999999999999E-2"/>
    <s v="NaN"/>
    <s v="NaN"/>
    <s v="NaN"/>
    <s v="NaN"/>
    <s v="Scale-up"/>
    <s v="NaN"/>
    <n v="0.6"/>
    <s v="NaN"/>
    <s v="NaN"/>
    <s v="NaN"/>
    <d v="2025-06-17T02:41:52"/>
    <x v="2"/>
  </r>
  <r>
    <x v="670"/>
    <x v="0"/>
    <n v="3410"/>
    <x v="3361"/>
    <x v="777"/>
    <n v="209"/>
    <n v="209"/>
    <n v="21"/>
    <n v="188"/>
    <n v="56"/>
    <n v="153"/>
    <n v="81"/>
    <n v="72"/>
    <n v="7.0000000000000001E-3"/>
    <n v="5.7000000000000002E-2"/>
    <n v="1.9E-2"/>
    <n v="2.4E-2"/>
    <n v="4.4999999999999998E-2"/>
    <n v="4.4999999999999998E-2"/>
    <n v="0.53300000000000003"/>
    <n v="0.109"/>
    <n v="0.70299999999999996"/>
    <n v="3000"/>
    <s v="Scale-up"/>
    <n v="41.667000000000002"/>
    <n v="0.97499999999999998"/>
    <n v="0.995"/>
    <n v="0.97599999999999998"/>
    <n v="0.96399999999999997"/>
    <d v="2025-06-16T21:15:30"/>
    <x v="0"/>
  </r>
  <r>
    <x v="1373"/>
    <x v="1"/>
    <n v="0"/>
    <x v="3362"/>
    <x v="1909"/>
    <s v=" "/>
    <s v=" "/>
    <n v="1"/>
    <n v="1"/>
    <n v="1"/>
    <s v="N/A"/>
    <n v="1"/>
    <n v="-1"/>
    <s v="NaN"/>
    <s v="NaN"/>
    <s v="NaN"/>
    <s v="NaN"/>
    <n v="0"/>
    <s v="NaN"/>
    <s v="NaN"/>
    <s v="NaN"/>
    <s v="NaN"/>
    <s v="NaN"/>
    <s v="Scale-up"/>
    <s v="NaN"/>
    <s v="NaN"/>
    <s v="NaN"/>
    <s v="NaN"/>
    <s v="NaN"/>
    <d v="2025-06-17T02:42:09"/>
    <x v="2"/>
  </r>
  <r>
    <x v="140"/>
    <x v="1"/>
    <n v="83"/>
    <x v="3363"/>
    <x v="375"/>
    <s v=" "/>
    <s v=" "/>
    <n v="4"/>
    <n v="4"/>
    <n v="2"/>
    <s v="N/A"/>
    <n v="1"/>
    <n v="4"/>
    <n v="3.6999999999999998E-2"/>
    <n v="7.4999999999999997E-2"/>
    <n v="1.4E-2"/>
    <s v="NaN"/>
    <n v="9.7999999999999907E-2"/>
    <n v="5.7000000000000002E-2"/>
    <s v="NaN"/>
    <s v="NaN"/>
    <s v="NaN"/>
    <s v="NaN"/>
    <s v="Catch-up"/>
    <s v="NaN"/>
    <n v="0.70499999999999996"/>
    <n v="0.98799999999999999"/>
    <n v="1"/>
    <s v="NaN"/>
    <d v="2025-06-17T02:42:29"/>
    <x v="2"/>
  </r>
  <r>
    <x v="681"/>
    <x v="1"/>
    <n v="32"/>
    <x v="3364"/>
    <x v="1318"/>
    <s v=" "/>
    <s v=" "/>
    <n v="1"/>
    <n v="1"/>
    <n v="1"/>
    <s v="N/A"/>
    <n v="1"/>
    <n v="1"/>
    <s v="NaN"/>
    <s v="NaN"/>
    <s v="NaN"/>
    <s v="NaN"/>
    <n v="0"/>
    <n v="0.03"/>
    <s v="NaN"/>
    <s v="NaN"/>
    <s v="NaN"/>
    <s v="NaN"/>
    <s v="Scale-up"/>
    <s v="NaN"/>
    <s v="NaN"/>
    <s v="NaN"/>
    <s v="NaN"/>
    <s v="NaN"/>
    <d v="2025-06-17T02:42:48"/>
    <x v="2"/>
  </r>
  <r>
    <x v="1323"/>
    <x v="0"/>
    <n v="5570"/>
    <x v="3365"/>
    <x v="1793"/>
    <n v="11780"/>
    <n v="11780"/>
    <n v="2490"/>
    <n v="9290"/>
    <n v="3339"/>
    <n v="8441"/>
    <n v="4985"/>
    <n v="3456"/>
    <n v="0.47"/>
    <n v="1.831"/>
    <n v="0.55300000000000005"/>
    <n v="0.93200000000000005"/>
    <n v="1.748"/>
    <n v="2.0569999999999999"/>
    <n v="0.53300000000000003"/>
    <n v="0.20399999999999999"/>
    <n v="0.76"/>
    <n v="3708.1550000000002"/>
    <s v="Scale-up"/>
    <n v="1.073"/>
    <n v="0.95899999999999996"/>
    <n v="0.93799999999999994"/>
    <n v="0.56100000000000005"/>
    <n v="0.996"/>
    <d v="2025-06-17T04:25:42"/>
    <x v="21"/>
  </r>
  <r>
    <x v="1236"/>
    <x v="1"/>
    <n v="98"/>
    <x v="3366"/>
    <x v="1659"/>
    <s v=" "/>
    <s v=" "/>
    <n v="2"/>
    <n v="3"/>
    <n v="4"/>
    <s v="N/A"/>
    <n v="1"/>
    <n v="0"/>
    <n v="4.2999999999999997E-2"/>
    <n v="1.7000000000000001E-2"/>
    <n v="2.3E-2"/>
    <s v="NaN"/>
    <n v="3.6999999999999998E-2"/>
    <n v="1.0999999999999999E-2"/>
    <s v="NaN"/>
    <s v="NaN"/>
    <s v="NaN"/>
    <s v="NaN"/>
    <s v="Scale-up"/>
    <s v="NaN"/>
    <n v="1"/>
    <n v="0.75800000000000001"/>
    <n v="0.68300000000000005"/>
    <s v="NaN"/>
    <d v="2025-06-17T02:43:07"/>
    <x v="2"/>
  </r>
  <r>
    <x v="1157"/>
    <x v="0"/>
    <n v="1027"/>
    <x v="3367"/>
    <x v="1553"/>
    <n v="97"/>
    <n v="97"/>
    <n v="83"/>
    <n v="14"/>
    <n v="6"/>
    <n v="91"/>
    <n v="70"/>
    <n v="21"/>
    <n v="0.111"/>
    <n v="5.8999999999999997E-2"/>
    <n v="1.2E-2"/>
    <n v="8.4000000000000005E-2"/>
    <n v="0.158"/>
    <n v="0.13100000000000001"/>
    <n v="0.53200000000000003"/>
    <n v="0.65300000000000002"/>
    <n v="0.92900000000000005"/>
    <n v="250"/>
    <s v="Scale-up"/>
    <n v="11.904999999999999"/>
    <n v="0.96199999999999997"/>
    <n v="0.64"/>
    <n v="0.86399999999999999"/>
    <n v="0.94799999999999995"/>
    <d v="2025-06-17T05:54:44"/>
    <x v="10"/>
  </r>
  <r>
    <x v="1374"/>
    <x v="1"/>
    <n v="63"/>
    <x v="3368"/>
    <x v="1910"/>
    <s v=" "/>
    <s v=" "/>
    <n v="1"/>
    <n v="2"/>
    <n v="1"/>
    <s v="N/A"/>
    <n v="1"/>
    <n v="1"/>
    <s v="NaN"/>
    <n v="1.6E-2"/>
    <n v="0"/>
    <s v="NaN"/>
    <n v="1.6E-2"/>
    <n v="1.6E-2"/>
    <s v="NaN"/>
    <s v="NaN"/>
    <s v="NaN"/>
    <s v="NaN"/>
    <s v="Scale-up"/>
    <s v="NaN"/>
    <s v="NaN"/>
    <n v="1"/>
    <n v="0"/>
    <s v="NaN"/>
    <d v="2025-06-17T02:43:24"/>
    <x v="2"/>
  </r>
  <r>
    <x v="680"/>
    <x v="0"/>
    <n v="2911"/>
    <x v="3369"/>
    <x v="791"/>
    <n v="411"/>
    <n v="411"/>
    <n v="54"/>
    <n v="357"/>
    <n v="83"/>
    <n v="328"/>
    <n v="200"/>
    <n v="128"/>
    <n v="1.9E-2"/>
    <n v="0.122"/>
    <n v="2.8000000000000001E-2"/>
    <n v="0.06"/>
    <n v="0.113"/>
    <n v="0.113"/>
    <n v="0.53100000000000003"/>
    <n v="0.13500000000000001"/>
    <n v="0.80100000000000005"/>
    <n v="2133.3330000000001"/>
    <s v="Scale-up"/>
    <n v="16.667000000000002"/>
    <n v="0.96"/>
    <n v="0.99399999999999999"/>
    <n v="0.97399999999999998"/>
    <n v="0.96199999999999997"/>
    <d v="2025-06-16T21:18:19"/>
    <x v="0"/>
  </r>
  <r>
    <x v="215"/>
    <x v="1"/>
    <n v="0"/>
    <x v="3370"/>
    <x v="984"/>
    <s v=" "/>
    <s v=" "/>
    <n v="1"/>
    <n v="1"/>
    <n v="1"/>
    <s v="N/A"/>
    <n v="1"/>
    <n v="0"/>
    <s v="NaN"/>
    <s v="NaN"/>
    <s v="NaN"/>
    <s v="NaN"/>
    <n v="0"/>
    <s v="NaN"/>
    <s v="NaN"/>
    <s v="NaN"/>
    <s v="NaN"/>
    <s v="NaN"/>
    <s v="Scale-up"/>
    <s v="NaN"/>
    <s v="NaN"/>
    <s v="NaN"/>
    <s v="NaN"/>
    <s v="NaN"/>
    <d v="2025-06-17T02:43:42"/>
    <x v="2"/>
  </r>
  <r>
    <x v="1163"/>
    <x v="0"/>
    <n v="318"/>
    <x v="3371"/>
    <x v="1560"/>
    <n v="144"/>
    <n v="144"/>
    <n v="141"/>
    <n v="3"/>
    <n v="0"/>
    <n v="144"/>
    <n v="81"/>
    <n v="63"/>
    <n v="0.53"/>
    <n v="1.6E-2"/>
    <n v="0"/>
    <n v="0.28899999999999998"/>
    <n v="0.54600000000000004"/>
    <n v="0.54400000000000004"/>
    <n v="0.52900000000000003"/>
    <n v="0.97099999999999997"/>
    <n v="1"/>
    <n v="217.99299999999999"/>
    <s v="Scale-up"/>
    <n v="3.46"/>
    <n v="0.97699999999999998"/>
    <n v="0.89200000000000002"/>
    <n v="0"/>
    <n v="0.97699999999999998"/>
    <d v="2025-06-17T05:58:38"/>
    <x v="10"/>
  </r>
  <r>
    <x v="29"/>
    <x v="1"/>
    <n v="92"/>
    <x v="3372"/>
    <x v="29"/>
    <s v=" "/>
    <s v=" "/>
    <n v="1"/>
    <n v="1"/>
    <n v="1"/>
    <s v="N/A"/>
    <n v="2"/>
    <n v="1"/>
    <s v="NaN"/>
    <s v="NaN"/>
    <s v="NaN"/>
    <n v="0.25"/>
    <n v="0"/>
    <n v="1.0999999999999999E-2"/>
    <s v="NaN"/>
    <s v="NaN"/>
    <s v="NaN"/>
    <s v="NaN"/>
    <s v="Catch-up"/>
    <n v="4"/>
    <s v="NaN"/>
    <s v="NaN"/>
    <s v="NaN"/>
    <n v="1"/>
    <d v="2025-06-17T02:44:01"/>
    <x v="2"/>
  </r>
  <r>
    <x v="12"/>
    <x v="0"/>
    <n v="4340"/>
    <x v="3373"/>
    <x v="1825"/>
    <n v="382"/>
    <n v="382"/>
    <n v="84"/>
    <n v="298"/>
    <n v="27"/>
    <n v="355"/>
    <n v="308"/>
    <n v="47"/>
    <n v="5.3999999999999999E-2"/>
    <n v="0.183"/>
    <n v="0.01"/>
    <n v="0.12"/>
    <n v="0.22700000000000001"/>
    <n v="0.20699999999999999"/>
    <n v="0.52900000000000003"/>
    <n v="0.22800000000000001"/>
    <n v="0.95799999999999996"/>
    <n v="391.66699999999997"/>
    <s v="Scale-up"/>
    <n v="8.3330000000000002"/>
    <n v="0.96"/>
    <n v="0.95799999999999996"/>
    <n v="0.70499999999999996"/>
    <n v="0.63400000000000001"/>
    <d v="2025-06-17T01:19:54"/>
    <x v="2"/>
  </r>
  <r>
    <x v="234"/>
    <x v="1"/>
    <n v="99"/>
    <x v="3374"/>
    <x v="1480"/>
    <s v=" "/>
    <s v=" "/>
    <n v="2"/>
    <n v="7"/>
    <n v="2"/>
    <s v="N/A"/>
    <n v="2"/>
    <n v="4"/>
    <n v="0.01"/>
    <n v="0.108"/>
    <n v="9.0999999999999998E-2"/>
    <n v="1.4E-2"/>
    <s v="0.026999999999999996"/>
    <n v="6.3E-2"/>
    <n v="0.51900000000000002"/>
    <n v="8.5000000000000006E-2"/>
    <n v="0.22900000000000001"/>
    <n v="114285.71400000001"/>
    <s v="Scale-up"/>
    <n v="71.429000000000002"/>
    <n v="1"/>
    <n v="0.97199999999999998"/>
    <n v="1"/>
    <n v="1"/>
    <d v="2025-06-17T02:44:28"/>
    <x v="2"/>
  </r>
  <r>
    <x v="272"/>
    <x v="0"/>
    <n v="219"/>
    <x v="3375"/>
    <x v="300"/>
    <n v="362"/>
    <n v="362"/>
    <n v="51"/>
    <n v="311"/>
    <n v="37"/>
    <n v="325"/>
    <n v="182"/>
    <n v="143"/>
    <n v="0.224"/>
    <n v="1.3919999999999999"/>
    <n v="0.157"/>
    <n v="0.77"/>
    <n v="1.4590000000000001"/>
    <n v="1.4630000000000001"/>
    <n v="0.52800000000000002"/>
    <n v="0.13900000000000001"/>
    <n v="0.90300000000000002"/>
    <n v="185.714"/>
    <s v="Scale-up"/>
    <n v="1.2989999999999999"/>
    <n v="0.93200000000000005"/>
    <n v="0.99"/>
    <n v="0.84399999999999997"/>
    <n v="0.99099999999999999"/>
    <d v="2025-06-16T19:09:14"/>
    <x v="1"/>
  </r>
  <r>
    <x v="635"/>
    <x v="1"/>
    <n v="0"/>
    <x v="3376"/>
    <x v="734"/>
    <s v=" "/>
    <s v=" "/>
    <n v="1"/>
    <n v="1"/>
    <n v="1"/>
    <s v="N/A"/>
    <n v="1"/>
    <n v="0"/>
    <s v="NaN"/>
    <s v="NaN"/>
    <s v="NaN"/>
    <s v="NaN"/>
    <n v="0"/>
    <s v="NaN"/>
    <s v="NaN"/>
    <s v="NaN"/>
    <s v="NaN"/>
    <s v="NaN"/>
    <s v="Plan-up"/>
    <s v="NaN"/>
    <s v="NaN"/>
    <s v="NaN"/>
    <s v="NaN"/>
    <s v="NaN"/>
    <d v="2025-06-17T02:44:46"/>
    <x v="2"/>
  </r>
  <r>
    <x v="969"/>
    <x v="0"/>
    <n v="133"/>
    <x v="3377"/>
    <x v="1463"/>
    <n v="51"/>
    <n v="51"/>
    <n v="39"/>
    <n v="12"/>
    <n v="0"/>
    <n v="51"/>
    <n v="28"/>
    <n v="23"/>
    <n v="0.26900000000000002"/>
    <n v="9.2999999999999999E-2"/>
    <n v="0"/>
    <n v="0.19"/>
    <n v="0.36199999999999999"/>
    <n v="0.38800000000000001"/>
    <n v="0.52500000000000002"/>
    <n v="0.74299999999999999"/>
    <n v="1"/>
    <n v="121.053"/>
    <s v="Scale-up"/>
    <n v="5.2629999999999999"/>
    <n v="0.77200000000000002"/>
    <n v="0.47899999999999998"/>
    <n v="0"/>
    <n v="0.74"/>
    <d v="2025-06-17T07:10:05"/>
    <x v="9"/>
  </r>
  <r>
    <x v="637"/>
    <x v="1"/>
    <n v="96"/>
    <x v="3378"/>
    <x v="736"/>
    <s v=" "/>
    <s v=" "/>
    <n v="1"/>
    <n v="3"/>
    <n v="1"/>
    <s v="N/A"/>
    <n v="1"/>
    <n v="2"/>
    <s v="NaN"/>
    <n v="1.6E-2"/>
    <s v="NaN"/>
    <s v="NaN"/>
    <n v="0"/>
    <n v="2.5000000000000001E-2"/>
    <s v="NaN"/>
    <s v="NaN"/>
    <s v="NaN"/>
    <s v="NaN"/>
    <s v="Catch-up"/>
    <s v="NaN"/>
    <s v="NaN"/>
    <n v="0.76500000000000001"/>
    <s v="NaN"/>
    <s v="NaN"/>
    <d v="2025-06-17T02:45:05"/>
    <x v="2"/>
  </r>
  <r>
    <x v="1346"/>
    <x v="0"/>
    <n v="312"/>
    <x v="3379"/>
    <x v="1850"/>
    <n v="553"/>
    <n v="553"/>
    <n v="73"/>
    <n v="480"/>
    <n v="34"/>
    <n v="519"/>
    <n v="292"/>
    <n v="227"/>
    <n v="0.249"/>
    <n v="1.5289999999999999"/>
    <n v="0.10299999999999999"/>
    <n v="0.88"/>
    <n v="1.675"/>
    <n v="1.694"/>
    <n v="0.52500000000000002"/>
    <n v="0.14000000000000001"/>
    <n v="0.94199999999999995"/>
    <n v="257.95499999999998"/>
    <s v="Scale-up"/>
    <n v="1.1359999999999999"/>
    <n v="0.92200000000000004"/>
    <n v="0.97599999999999998"/>
    <n v="0.88800000000000001"/>
    <n v="0.96799999999999997"/>
    <d v="2025-06-17T01:34:33"/>
    <x v="2"/>
  </r>
  <r>
    <x v="232"/>
    <x v="1"/>
    <n v="18"/>
    <x v="3380"/>
    <x v="1562"/>
    <s v=" "/>
    <s v=" "/>
    <n v="1"/>
    <n v="1"/>
    <n v="5"/>
    <s v="N/A"/>
    <n v="1"/>
    <n v="-5"/>
    <s v="NaN"/>
    <s v="NaN"/>
    <s v="NaN"/>
    <s v="NaN"/>
    <n v="0"/>
    <s v="NaN"/>
    <s v="NaN"/>
    <s v="NaN"/>
    <s v="NaN"/>
    <s v="NaN"/>
    <s v="Start-up"/>
    <s v="NaN"/>
    <s v="NaN"/>
    <s v="NaN"/>
    <s v="NaN"/>
    <s v="NaN"/>
    <d v="2025-06-17T02:45:22"/>
    <x v="2"/>
  </r>
  <r>
    <x v="139"/>
    <x v="0"/>
    <n v="141"/>
    <x v="3381"/>
    <x v="150"/>
    <n v="168"/>
    <n v="168"/>
    <n v="64"/>
    <n v="104"/>
    <n v="9"/>
    <n v="159"/>
    <n v="83"/>
    <n v="76"/>
    <n v="0.36799999999999999"/>
    <n v="0.58199999999999996"/>
    <n v="4.8000000000000001E-2"/>
    <n v="0.47299999999999998"/>
    <n v="0.90200000000000002"/>
    <n v="0.91300000000000003"/>
    <n v="0.52400000000000002"/>
    <n v="0.38700000000000001"/>
    <n v="0.94899999999999995"/>
    <n v="160.67699999999999"/>
    <s v="Scale-up"/>
    <n v="2.1139999999999999"/>
    <n v="0.97799999999999998"/>
    <n v="0.95099999999999996"/>
    <n v="0.82599999999999996"/>
    <n v="0.95799999999999996"/>
    <d v="2025-06-16T18:38:28"/>
    <x v="1"/>
  </r>
  <r>
    <x v="255"/>
    <x v="1"/>
    <n v="0"/>
    <x v="3382"/>
    <x v="1435"/>
    <s v=" "/>
    <s v=" "/>
    <n v="1"/>
    <n v="1"/>
    <n v="1"/>
    <s v="N/A"/>
    <n v="3"/>
    <n v="-3"/>
    <s v="NaN"/>
    <s v="NaN"/>
    <s v="NaN"/>
    <s v="NaN"/>
    <n v="0"/>
    <s v="NaN"/>
    <s v="NaN"/>
    <s v="NaN"/>
    <s v="NaN"/>
    <s v="NaN"/>
    <s v="Scale-up"/>
    <s v="NaN"/>
    <s v="NaN"/>
    <s v="NaN"/>
    <s v="NaN"/>
    <s v="NaN"/>
    <d v="2025-06-17T02:45:40"/>
    <x v="2"/>
  </r>
  <r>
    <x v="634"/>
    <x v="0"/>
    <n v="911"/>
    <x v="3383"/>
    <x v="733"/>
    <n v="222"/>
    <n v="222"/>
    <n v="60"/>
    <n v="162"/>
    <n v="17"/>
    <n v="205"/>
    <n v="115"/>
    <n v="90"/>
    <n v="8.3000000000000004E-2"/>
    <n v="0.215"/>
    <n v="1.9E-2"/>
    <n v="0.14599999999999999"/>
    <n v="0.27900000000000003"/>
    <n v="0.26100000000000001"/>
    <n v="0.52300000000000002"/>
    <n v="0.27900000000000003"/>
    <n v="0.93600000000000005"/>
    <n v="616.43799999999999"/>
    <s v="Scale-up"/>
    <n v="6.8490000000000002"/>
    <n v="0.82499999999999996"/>
    <n v="0.81599999999999995"/>
    <n v="0.72299999999999998"/>
    <n v="0.91"/>
    <d v="2025-06-16T21:05:59"/>
    <x v="0"/>
  </r>
  <r>
    <x v="235"/>
    <x v="1"/>
    <n v="2"/>
    <x v="3384"/>
    <x v="1312"/>
    <s v=" "/>
    <s v=" "/>
    <n v="1"/>
    <n v="2"/>
    <n v="1"/>
    <s v="N/A"/>
    <n v="4"/>
    <n v="-4"/>
    <s v="NaN"/>
    <s v="NaN"/>
    <s v="NaN"/>
    <n v="0.66700000000000004"/>
    <n v="0"/>
    <s v="NaN"/>
    <s v="NaN"/>
    <s v="NaN"/>
    <s v="NaN"/>
    <s v="NaN"/>
    <s v="Scale-up"/>
    <n v="1.4990000000000001"/>
    <s v="NaN"/>
    <s v="NaN"/>
    <s v="NaN"/>
    <n v="0.6"/>
    <d v="2025-06-17T02:45:59"/>
    <x v="2"/>
  </r>
  <r>
    <x v="969"/>
    <x v="0"/>
    <n v="132"/>
    <x v="3385"/>
    <x v="1170"/>
    <n v="51"/>
    <n v="51"/>
    <n v="39"/>
    <n v="12"/>
    <n v="0"/>
    <n v="51"/>
    <n v="28"/>
    <n v="23"/>
    <n v="0.27"/>
    <n v="9.2999999999999999E-2"/>
    <n v="0"/>
    <n v="0.19"/>
    <n v="0.36299999999999999"/>
    <n v="0.39"/>
    <n v="0.52300000000000002"/>
    <n v="0.74399999999999999"/>
    <n v="1"/>
    <n v="121.053"/>
    <s v="Scale-up"/>
    <n v="5.2629999999999999"/>
    <n v="0.77200000000000002"/>
    <n v="0.47299999999999998"/>
    <n v="0"/>
    <n v="0.74"/>
    <d v="2025-06-16T23:09:17"/>
    <x v="8"/>
  </r>
  <r>
    <x v="250"/>
    <x v="1"/>
    <n v="0"/>
    <x v="3386"/>
    <x v="614"/>
    <s v=" "/>
    <s v=" "/>
    <n v="1"/>
    <n v="1"/>
    <n v="1"/>
    <s v="N/A"/>
    <n v="1"/>
    <n v="0"/>
    <s v="NaN"/>
    <s v="NaN"/>
    <s v="NaN"/>
    <s v="NaN"/>
    <n v="0"/>
    <s v="NaN"/>
    <s v="NaN"/>
    <s v="NaN"/>
    <s v="NaN"/>
    <s v="NaN"/>
    <s v="Catch-up"/>
    <s v="NaN"/>
    <s v="NaN"/>
    <s v="NaN"/>
    <s v="NaN"/>
    <s v="NaN"/>
    <d v="2025-06-17T02:46:19"/>
    <x v="2"/>
  </r>
  <r>
    <x v="340"/>
    <x v="0"/>
    <n v="6890"/>
    <x v="3387"/>
    <x v="1911"/>
    <n v="1182"/>
    <n v="1182"/>
    <n v="254"/>
    <n v="928"/>
    <n v="135"/>
    <n v="1047"/>
    <n v="671"/>
    <n v="376"/>
    <n v="7.0999999999999994E-2"/>
    <n v="0.318"/>
    <n v="2.7E-2"/>
    <n v="0.189"/>
    <n v="0.36199999999999999"/>
    <n v="0.311"/>
    <n v="0.52200000000000002"/>
    <n v="0.183"/>
    <n v="0.93100000000000005"/>
    <n v="1989.4179999999999"/>
    <s v="Scale-up"/>
    <n v="5.2910000000000004"/>
    <n v="0.71899999999999997"/>
    <n v="0.79100000000000004"/>
    <n v="0.59599999999999997"/>
    <n v="0.751"/>
    <d v="2025-06-17T03:23:44"/>
    <x v="2"/>
  </r>
  <r>
    <x v="1255"/>
    <x v="1"/>
    <n v="78"/>
    <x v="3388"/>
    <x v="1691"/>
    <s v=" "/>
    <s v=" "/>
    <n v="1"/>
    <n v="2"/>
    <n v="1"/>
    <s v="N/A"/>
    <n v="3"/>
    <n v="-2"/>
    <s v="NaN"/>
    <n v="1.2999999999999999E-2"/>
    <s v="NaN"/>
    <n v="1.9E-2"/>
    <n v="0"/>
    <n v="1.2999999999999999E-2"/>
    <s v="NaN"/>
    <s v="NaN"/>
    <s v="NaN"/>
    <s v="NaN"/>
    <s v="Scale-up"/>
    <n v="52.631999999999998"/>
    <s v="NaN"/>
    <n v="1"/>
    <s v="NaN"/>
    <n v="0.75900000000000001"/>
    <d v="2025-06-17T02:46:38"/>
    <x v="2"/>
  </r>
  <r>
    <x v="10"/>
    <x v="0"/>
    <n v="659"/>
    <x v="3389"/>
    <x v="10"/>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6T18:10:42"/>
    <x v="1"/>
  </r>
  <r>
    <x v="639"/>
    <x v="1"/>
    <n v="32"/>
    <x v="3390"/>
    <x v="738"/>
    <s v=" "/>
    <s v=" "/>
    <n v="1"/>
    <n v="1"/>
    <n v="1"/>
    <s v="N/A"/>
    <n v="2"/>
    <n v="-1"/>
    <s v="NaN"/>
    <s v="NaN"/>
    <s v="NaN"/>
    <n v="1"/>
    <n v="0"/>
    <n v="0.03"/>
    <s v="NaN"/>
    <s v="NaN"/>
    <s v="NaN"/>
    <s v="NaN"/>
    <s v="Catch-up"/>
    <n v="1"/>
    <s v="NaN"/>
    <s v="NaN"/>
    <s v="NaN"/>
    <n v="1"/>
    <d v="2025-06-17T02:46:57"/>
    <x v="2"/>
  </r>
  <r>
    <x v="251"/>
    <x v="1"/>
    <n v="96"/>
    <x v="3391"/>
    <x v="1302"/>
    <s v=" "/>
    <s v=" "/>
    <n v="1"/>
    <n v="3"/>
    <n v="2"/>
    <s v="N/A"/>
    <n v="1"/>
    <n v="0"/>
    <s v="NaN"/>
    <n v="9.7000000000000003E-2"/>
    <n v="1.2999999999999999E-2"/>
    <s v="NaN"/>
    <n v="8.4000000000000005E-2"/>
    <n v="5.0000000000000001E-3"/>
    <s v="NaN"/>
    <s v="NaN"/>
    <s v="NaN"/>
    <s v="NaN"/>
    <s v="Scale-up"/>
    <s v="NaN"/>
    <s v="NaN"/>
    <n v="0.97099999999999997"/>
    <n v="1"/>
    <s v="NaN"/>
    <d v="2025-06-17T02:47:16"/>
    <x v="2"/>
  </r>
  <r>
    <x v="254"/>
    <x v="1"/>
    <n v="1"/>
    <x v="3392"/>
    <x v="1587"/>
    <s v=" "/>
    <s v=" "/>
    <n v="1"/>
    <n v="1"/>
    <n v="19"/>
    <s v="N/A"/>
    <n v="13"/>
    <n v="-31"/>
    <s v="NaN"/>
    <s v="NaN"/>
    <n v="9.5"/>
    <n v="3.25"/>
    <n v="0"/>
    <n v="-9.5"/>
    <s v="NaN"/>
    <s v="NaN"/>
    <s v="NaN"/>
    <s v="NaN"/>
    <s v="Start-up"/>
    <n v="0.308"/>
    <s v="NaN"/>
    <s v="NaN"/>
    <n v="0.15"/>
    <n v="0.214"/>
    <d v="2025-06-17T02:47:34"/>
    <x v="2"/>
  </r>
  <r>
    <x v="10"/>
    <x v="0"/>
    <n v="659"/>
    <x v="3393"/>
    <x v="1822"/>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7T01:17:19"/>
    <x v="2"/>
  </r>
  <r>
    <x v="224"/>
    <x v="1"/>
    <n v="99"/>
    <x v="3394"/>
    <x v="1382"/>
    <s v=" "/>
    <s v=" "/>
    <n v="64"/>
    <n v="150"/>
    <n v="28"/>
    <s v="N/A"/>
    <n v="135"/>
    <n v="52"/>
    <n v="0.58499999999999996"/>
    <n v="1.454"/>
    <n v="0.316"/>
    <n v="1.2889999999999999"/>
    <s v="1.7229999999999996"/>
    <n v="1.7250000000000001"/>
    <n v="0.748"/>
    <n v="0.28699999999999998"/>
    <n v="0.84499999999999997"/>
    <n v="1430.566"/>
    <s v="Scale-up"/>
    <n v="0.77600000000000002"/>
    <n v="0.98199999999999998"/>
    <n v="0.995"/>
    <n v="0.95299999999999996"/>
    <n v="0.98299999999999998"/>
    <d v="2025-06-17T02:48:04"/>
    <x v="2"/>
  </r>
  <r>
    <x v="1375"/>
    <x v="0"/>
    <n v="2492"/>
    <x v="3395"/>
    <x v="1912"/>
    <n v="595"/>
    <n v="595"/>
    <n v="43"/>
    <n v="552"/>
    <n v="34"/>
    <n v="561"/>
    <n v="278"/>
    <n v="283"/>
    <n v="2.1000000000000001E-2"/>
    <n v="0.34300000000000003"/>
    <n v="2.1999999999999999E-2"/>
    <n v="0.17799999999999999"/>
    <n v="0.34200000000000003"/>
    <n v="0.34399999999999997"/>
    <n v="0.52"/>
    <n v="5.8000000000000003E-2"/>
    <n v="0.94"/>
    <n v="1589.8879999999999"/>
    <s v="Scale-up"/>
    <n v="5.6180000000000003"/>
    <n v="0.874"/>
    <n v="0.92400000000000004"/>
    <n v="0.90400000000000003"/>
    <n v="0.86899999999999999"/>
    <d v="2025-06-17T03:58:59"/>
    <x v="2"/>
  </r>
  <r>
    <x v="83"/>
    <x v="1"/>
    <n v="0"/>
    <x v="3396"/>
    <x v="87"/>
    <s v=" "/>
    <s v=" "/>
    <n v="1"/>
    <n v="1"/>
    <n v="1"/>
    <s v="N/A"/>
    <n v="1"/>
    <n v="0"/>
    <s v="NaN"/>
    <s v="NaN"/>
    <s v="NaN"/>
    <s v="NaN"/>
    <n v="0"/>
    <s v="NaN"/>
    <s v="NaN"/>
    <s v="NaN"/>
    <s v="NaN"/>
    <s v="NaN"/>
    <s v="Catch-up"/>
    <s v="NaN"/>
    <s v="NaN"/>
    <s v="NaN"/>
    <s v="NaN"/>
    <s v="NaN"/>
    <d v="2025-06-17T02:48:22"/>
    <x v="2"/>
  </r>
  <r>
    <x v="258"/>
    <x v="1"/>
    <n v="26"/>
    <x v="3397"/>
    <x v="1380"/>
    <s v=" "/>
    <s v=" "/>
    <n v="1"/>
    <n v="12"/>
    <n v="2"/>
    <s v="N/A"/>
    <n v="12"/>
    <n v="-3"/>
    <s v="NaN"/>
    <n v="0.41699999999999998"/>
    <n v="0.1"/>
    <n v="0.51"/>
    <s v="0.31699999999999995"/>
    <n v="0.315"/>
    <s v="NaN"/>
    <s v="NaN"/>
    <s v="NaN"/>
    <s v="NaN"/>
    <s v="Scale-up"/>
    <n v="1.9610000000000001"/>
    <s v="NaN"/>
    <n v="0.77900000000000003"/>
    <n v="1"/>
    <n v="0.84499999999999997"/>
    <d v="2025-06-17T02:48:41"/>
    <x v="2"/>
  </r>
  <r>
    <x v="201"/>
    <x v="1"/>
    <n v="0"/>
    <x v="3398"/>
    <x v="216"/>
    <s v=" "/>
    <s v=" "/>
    <n v="1"/>
    <n v="1"/>
    <n v="1"/>
    <s v="N/A"/>
    <n v="1"/>
    <n v="0"/>
    <s v="NaN"/>
    <s v="NaN"/>
    <s v="NaN"/>
    <s v="NaN"/>
    <n v="0"/>
    <s v="NaN"/>
    <s v="NaN"/>
    <s v="NaN"/>
    <s v="NaN"/>
    <s v="NaN"/>
    <s v="Catch-up"/>
    <s v="NaN"/>
    <s v="NaN"/>
    <s v="NaN"/>
    <s v="NaN"/>
    <s v="NaN"/>
    <d v="2025-06-17T02:48:59"/>
    <x v="2"/>
  </r>
  <r>
    <x v="900"/>
    <x v="0"/>
    <n v="3957"/>
    <x v="3399"/>
    <x v="1609"/>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n v="0.82099999999999995"/>
    <n v="0.80900000000000005"/>
    <n v="0.75700000000000001"/>
    <d v="2025-06-17T06:19:29"/>
    <x v="10"/>
  </r>
  <r>
    <x v="260"/>
    <x v="1"/>
    <n v="98"/>
    <x v="3400"/>
    <x v="1901"/>
    <s v=" "/>
    <s v=" "/>
    <n v="1"/>
    <n v="9"/>
    <n v="9"/>
    <s v="N/A"/>
    <n v="2"/>
    <n v="-3"/>
    <s v="NaN"/>
    <n v="6.6000000000000003E-2"/>
    <n v="0.19600000000000001"/>
    <s v="NaN"/>
    <n v="-0.13"/>
    <n v="-4.7E-2"/>
    <s v="NaN"/>
    <s v="NaN"/>
    <s v="NaN"/>
    <s v="NaN"/>
    <s v="Scale-up"/>
    <s v="NaN"/>
    <s v="NaN"/>
    <n v="0.93200000000000005"/>
    <n v="0.3"/>
    <s v="NaN"/>
    <d v="2025-06-17T02:49:18"/>
    <x v="2"/>
  </r>
  <r>
    <x v="45"/>
    <x v="0"/>
    <n v="1608"/>
    <x v="3401"/>
    <x v="48"/>
    <n v="58"/>
    <n v="58"/>
    <n v="19"/>
    <n v="39"/>
    <n v="3"/>
    <n v="55"/>
    <n v="27"/>
    <n v="28"/>
    <n v="8.9999999999999993E-3"/>
    <n v="2.8000000000000001E-2"/>
    <n v="4.0000000000000001E-3"/>
    <n v="1.7000000000000001E-2"/>
    <n v="3.3000000000000002E-2"/>
    <n v="3.3000000000000002E-2"/>
    <n v="0.51500000000000001"/>
    <n v="0.24299999999999999"/>
    <n v="0.89200000000000002"/>
    <n v="1647.059"/>
    <s v="Scale-up"/>
    <n v="58.823999999999998"/>
    <n v="0.82299999999999995"/>
    <n v="0.70299999999999996"/>
    <n v="0.75"/>
    <n v="0.746"/>
    <d v="2025-06-16T18:18:23"/>
    <x v="1"/>
  </r>
  <r>
    <x v="59"/>
    <x v="1"/>
    <n v="99"/>
    <x v="3402"/>
    <x v="1667"/>
    <s v=" "/>
    <s v=" "/>
    <n v="22"/>
    <n v="128"/>
    <n v="38"/>
    <s v="N/A"/>
    <n v="77"/>
    <n v="34"/>
    <n v="0.46200000000000002"/>
    <n v="1.3779999999999999"/>
    <n v="0.505"/>
    <n v="0.93700000000000006"/>
    <n v="1.335"/>
    <n v="1.238"/>
    <n v="0.70199999999999996"/>
    <n v="0.251"/>
    <n v="0.72599999999999998"/>
    <n v="878.33500000000004"/>
    <s v="Scale-up"/>
    <n v="1.0669999999999999"/>
    <n v="0.63100000000000001"/>
    <n v="0.77500000000000002"/>
    <n v="0.77300000000000002"/>
    <n v="0.81"/>
    <d v="2025-06-17T02:49:45"/>
    <x v="2"/>
  </r>
  <r>
    <x v="260"/>
    <x v="0"/>
    <n v="3208"/>
    <x v="3403"/>
    <x v="288"/>
    <n v="410"/>
    <n v="410"/>
    <n v="85"/>
    <n v="325"/>
    <n v="137"/>
    <n v="273"/>
    <n v="168"/>
    <n v="105"/>
    <n v="2.7E-2"/>
    <n v="9.4E-2"/>
    <n v="3.9E-2"/>
    <n v="4.2000000000000003E-2"/>
    <n v="8.2000000000000003E-2"/>
    <n v="8.3000000000000004E-2"/>
    <n v="0.51200000000000001"/>
    <n v="0.223"/>
    <n v="0.67800000000000005"/>
    <n v="2500"/>
    <s v="Scale-up"/>
    <n v="23.81"/>
    <n v="0.99"/>
    <n v="0.997"/>
    <n v="0.92200000000000004"/>
    <n v="0.95499999999999996"/>
    <d v="2025-06-16T19:07:01"/>
    <x v="1"/>
  </r>
  <r>
    <x v="1352"/>
    <x v="1"/>
    <n v="99"/>
    <x v="3404"/>
    <x v="1864"/>
    <s v=" "/>
    <s v=" "/>
    <n v="1"/>
    <n v="12"/>
    <n v="1"/>
    <s v="N/A"/>
    <n v="1"/>
    <n v="11"/>
    <s v="NaN"/>
    <n v="0.12"/>
    <s v="NaN"/>
    <s v="NaN"/>
    <n v="0"/>
    <n v="0.12"/>
    <s v="NaN"/>
    <s v="NaN"/>
    <s v="NaN"/>
    <s v="NaN"/>
    <s v="Scale-up"/>
    <s v="NaN"/>
    <s v="NaN"/>
    <n v="0.94899999999999995"/>
    <s v="NaN"/>
    <s v="NaN"/>
    <d v="2025-06-17T02:50:03"/>
    <x v="2"/>
  </r>
  <r>
    <x v="2"/>
    <x v="0"/>
    <n v="50"/>
    <x v="378"/>
    <x v="354"/>
    <n v="94"/>
    <n v="94"/>
    <n v="0"/>
    <n v="94"/>
    <n v="1"/>
    <n v="93"/>
    <n v="23"/>
    <n v="70"/>
    <n v="0"/>
    <n v="0.94"/>
    <n v="0"/>
    <n v="0.48099999999999998"/>
    <n v="0.94"/>
    <n v="0.94399999999999995"/>
    <n v="0.51200000000000001"/>
    <n v="0"/>
    <n v="1"/>
    <n v="145.53"/>
    <s v="Scale-up"/>
    <n v="2.0790000000000002"/>
    <n v="0"/>
    <n v="0.20699999999999999"/>
    <n v="0"/>
    <n v="0.84299999999999997"/>
    <d v="2025-06-16T19:20:57"/>
    <x v="1"/>
  </r>
  <r>
    <x v="1370"/>
    <x v="1"/>
    <n v="85"/>
    <x v="3405"/>
    <x v="1897"/>
    <s v=" "/>
    <s v=" "/>
    <n v="5"/>
    <n v="1"/>
    <n v="3"/>
    <s v="N/A"/>
    <n v="5"/>
    <n v="-3"/>
    <n v="3.7999999999999999E-2"/>
    <s v="NaN"/>
    <n v="3.5999999999999997E-2"/>
    <n v="9.7000000000000003E-2"/>
    <n v="2E-3"/>
    <n v="1.2999999999999999E-2"/>
    <s v="NaN"/>
    <s v="NaN"/>
    <s v="NaN"/>
    <s v="NaN"/>
    <s v="Scale-up"/>
    <n v="10.308999999999999"/>
    <n v="0.876"/>
    <s v="NaN"/>
    <n v="0.75"/>
    <n v="0.84199999999999997"/>
    <d v="2025-06-17T02:50:22"/>
    <x v="2"/>
  </r>
  <r>
    <x v="466"/>
    <x v="0"/>
    <n v="1035"/>
    <x v="3406"/>
    <x v="1051"/>
    <n v="54"/>
    <n v="54"/>
    <n v="36"/>
    <n v="18"/>
    <n v="3"/>
    <n v="51"/>
    <n v="26"/>
    <n v="25"/>
    <n v="2.8000000000000001E-2"/>
    <n v="1.4999999999999999E-2"/>
    <n v="2E-3"/>
    <n v="2.1000000000000001E-2"/>
    <n v="4.1000000000000002E-2"/>
    <n v="3.7999999999999999E-2"/>
    <n v="0.51200000000000001"/>
    <n v="0.65100000000000002"/>
    <n v="0.95299999999999996"/>
    <n v="1190.4760000000001"/>
    <s v="Scale-up"/>
    <n v="47.619"/>
    <n v="0.79400000000000004"/>
    <n v="0.89400000000000002"/>
    <n v="0.93799999999999994"/>
    <n v="0.88400000000000001"/>
    <d v="2025-06-16T22:29:54"/>
    <x v="3"/>
  </r>
  <r>
    <x v="262"/>
    <x v="1"/>
    <n v="99"/>
    <x v="3407"/>
    <x v="1870"/>
    <s v=" "/>
    <s v=" "/>
    <n v="1"/>
    <n v="9"/>
    <n v="1"/>
    <s v="N/A"/>
    <n v="3"/>
    <n v="5"/>
    <s v="NaN"/>
    <n v="7.5999999999999998E-2"/>
    <s v="NaN"/>
    <n v="0.214"/>
    <n v="0"/>
    <n v="7.5999999999999998E-2"/>
    <s v="NaN"/>
    <s v="NaN"/>
    <s v="NaN"/>
    <s v="NaN"/>
    <s v="Scale-up"/>
    <n v="4.673"/>
    <s v="NaN"/>
    <n v="0.96799999999999997"/>
    <s v="NaN"/>
    <n v="0.75"/>
    <d v="2025-06-17T02:50:42"/>
    <x v="2"/>
  </r>
  <r>
    <x v="1004"/>
    <x v="0"/>
    <n v="4879"/>
    <x v="1810"/>
    <x v="1233"/>
    <n v="11702"/>
    <n v="10718"/>
    <n v="0"/>
    <n v="10718"/>
    <n v="3134"/>
    <n v="7584"/>
    <n v="3623"/>
    <n v="3961"/>
    <n v="0"/>
    <n v="3.06"/>
    <n v="0.93100000000000005"/>
    <n v="1.0880000000000001"/>
    <n v="2.129"/>
    <n v="2.0910000000000002"/>
    <n v="0.51100000000000001"/>
    <n v="0"/>
    <n v="0.69599999999999995"/>
    <n v="3640.625"/>
    <s v="Scale-up"/>
    <n v="0.91900000000000004"/>
    <n v="0"/>
    <n v="0.97699999999999998"/>
    <n v="0.92900000000000005"/>
    <n v="0.88200000000000001"/>
    <d v="2025-06-17T00:57:52"/>
    <x v="5"/>
  </r>
  <r>
    <x v="1152"/>
    <x v="1"/>
    <n v="34"/>
    <x v="3408"/>
    <x v="1547"/>
    <s v=" "/>
    <s v=" "/>
    <n v="1"/>
    <n v="3"/>
    <n v="1"/>
    <s v="N/A"/>
    <n v="1"/>
    <n v="3"/>
    <s v="NaN"/>
    <n v="1.5"/>
    <s v="NaN"/>
    <s v="NaN"/>
    <n v="0"/>
    <n v="5.8999999999999997E-2"/>
    <s v="NaN"/>
    <s v="NaN"/>
    <s v="NaN"/>
    <s v="NaN"/>
    <s v="Scale-up"/>
    <s v="NaN"/>
    <s v="NaN"/>
    <n v="0.75"/>
    <s v="NaN"/>
    <s v="NaN"/>
    <d v="2025-06-17T02:51:00"/>
    <x v="2"/>
  </r>
  <r>
    <x v="1167"/>
    <x v="0"/>
    <n v="849"/>
    <x v="3409"/>
    <x v="1565"/>
    <n v="394"/>
    <n v="394"/>
    <n v="290"/>
    <n v="104"/>
    <n v="0"/>
    <n v="394"/>
    <n v="140"/>
    <n v="254"/>
    <n v="0.33700000000000002"/>
    <n v="0.13900000000000001"/>
    <n v="0"/>
    <n v="0.24299999999999999"/>
    <n v="0.47599999999999998"/>
    <n v="0.47099999999999997"/>
    <n v="0.51100000000000001"/>
    <n v="0.70799999999999996"/>
    <n v="1"/>
    <n v="1045.2670000000001"/>
    <s v="Scale-up"/>
    <n v="4.1150000000000002"/>
    <n v="0.98499999999999999"/>
    <n v="0.92300000000000004"/>
    <n v="0"/>
    <n v="0.71699999999999997"/>
    <d v="2025-06-17T06:01:10"/>
    <x v="10"/>
  </r>
  <r>
    <x v="257"/>
    <x v="1"/>
    <n v="96"/>
    <x v="3410"/>
    <x v="482"/>
    <s v=" "/>
    <s v=" "/>
    <n v="1"/>
    <n v="5"/>
    <n v="2"/>
    <s v="N/A"/>
    <n v="3"/>
    <n v="0"/>
    <s v="NaN"/>
    <n v="3.4000000000000002E-2"/>
    <s v="NaN"/>
    <n v="6.9000000000000006E-2"/>
    <n v="0"/>
    <n v="1.7999999999999999E-2"/>
    <s v="NaN"/>
    <s v="NaN"/>
    <s v="NaN"/>
    <s v="NaN"/>
    <s v="Catch-up"/>
    <n v="14.493"/>
    <s v="NaN"/>
    <n v="0.747"/>
    <s v="NaN"/>
    <n v="1"/>
    <d v="2025-06-17T02:51:18"/>
    <x v="2"/>
  </r>
  <r>
    <x v="763"/>
    <x v="0"/>
    <n v="1146"/>
    <x v="3411"/>
    <x v="889"/>
    <n v="94"/>
    <n v="94"/>
    <n v="27"/>
    <n v="67"/>
    <n v="14"/>
    <n v="80"/>
    <n v="45"/>
    <n v="35"/>
    <n v="2.1000000000000001E-2"/>
    <n v="3.7999999999999999E-2"/>
    <n v="0.01"/>
    <n v="2.5000000000000001E-2"/>
    <n v="4.9000000000000002E-2"/>
    <n v="4.8000000000000001E-2"/>
    <n v="0.51"/>
    <n v="0.35599999999999998"/>
    <n v="0.83099999999999996"/>
    <n v="1400"/>
    <s v="Scale-up"/>
    <n v="40"/>
    <n v="0.41699999999999998"/>
    <n v="0.40899999999999997"/>
    <n v="0.23699999999999999"/>
    <n v="0.22900000000000001"/>
    <d v="2025-06-16T21:43:44"/>
    <x v="15"/>
  </r>
  <r>
    <x v="225"/>
    <x v="1"/>
    <n v="89"/>
    <x v="3412"/>
    <x v="651"/>
    <s v=" "/>
    <s v=" "/>
    <n v="2"/>
    <n v="5"/>
    <n v="3"/>
    <s v="N/A"/>
    <n v="3"/>
    <n v="0"/>
    <n v="8.3000000000000004E-2"/>
    <n v="0.04"/>
    <n v="2.4E-2"/>
    <n v="0.107"/>
    <n v="9.9000000000000005E-2"/>
    <n v="3.9E-2"/>
    <n v="1.081"/>
    <n v="0.67500000000000004"/>
    <n v="0.80500000000000005"/>
    <n v="2009.346"/>
    <s v="Catch-up"/>
    <n v="9.3460000000000001"/>
    <n v="1"/>
    <n v="0.93899999999999995"/>
    <n v="0.82599999999999996"/>
    <n v="0.75"/>
    <d v="2025-06-17T02:51:43"/>
    <x v="2"/>
  </r>
  <r>
    <x v="709"/>
    <x v="0"/>
    <n v="4097"/>
    <x v="3413"/>
    <x v="825"/>
    <n v="214"/>
    <n v="214"/>
    <n v="37"/>
    <n v="177"/>
    <n v="35"/>
    <n v="179"/>
    <n v="98"/>
    <n v="81"/>
    <n v="1.6E-2"/>
    <n v="0.05"/>
    <n v="1.0999999999999999E-2"/>
    <n v="2.8000000000000001E-2"/>
    <n v="5.5E-2"/>
    <n v="5.1999999999999998E-2"/>
    <n v="0.50900000000000001"/>
    <n v="0.24199999999999999"/>
    <n v="0.83299999999999996"/>
    <n v="2892.857"/>
    <s v="Scale-up"/>
    <n v="35.713999999999999"/>
    <n v="0.86199999999999999"/>
    <n v="0.751"/>
    <n v="0.76200000000000001"/>
    <n v="0.69399999999999995"/>
    <d v="2025-06-16T21:27:09"/>
    <x v="0"/>
  </r>
  <r>
    <x v="64"/>
    <x v="1"/>
    <n v="63"/>
    <x v="3414"/>
    <x v="97"/>
    <s v=" "/>
    <s v=" "/>
    <n v="1"/>
    <n v="1"/>
    <n v="1"/>
    <s v="N/A"/>
    <n v="1"/>
    <n v="0"/>
    <s v="NaN"/>
    <s v="NaN"/>
    <s v="NaN"/>
    <s v="NaN"/>
    <n v="0"/>
    <n v="8.0000000000000002E-3"/>
    <s v="NaN"/>
    <s v="NaN"/>
    <s v="NaN"/>
    <s v="NaN"/>
    <s v="Catch-up"/>
    <s v="NaN"/>
    <s v="NaN"/>
    <s v="NaN"/>
    <s v="NaN"/>
    <s v="NaN"/>
    <d v="2025-06-17T02:52:02"/>
    <x v="2"/>
  </r>
  <r>
    <x v="1009"/>
    <x v="0"/>
    <n v="1771"/>
    <x v="3415"/>
    <x v="1806"/>
    <n v="1572"/>
    <n v="1572"/>
    <n v="384"/>
    <n v="1188"/>
    <n v="0"/>
    <n v="1572"/>
    <n v="1168"/>
    <n v="404"/>
    <n v="0.40500000000000003"/>
    <n v="1.2330000000000001"/>
    <n v="0"/>
    <n v="0.83299999999999996"/>
    <n v="1.6379999999999999"/>
    <n v="1.6220000000000001"/>
    <n v="0.50900000000000001"/>
    <n v="0.247"/>
    <n v="1"/>
    <n v="484.99400000000003"/>
    <s v="Scale-up"/>
    <n v="1.2"/>
    <n v="0.80500000000000005"/>
    <n v="0.89300000000000002"/>
    <n v="0"/>
    <n v="0.76600000000000001"/>
    <d v="2025-06-17T04:17:11"/>
    <x v="7"/>
  </r>
  <r>
    <x v="1041"/>
    <x v="1"/>
    <n v="99"/>
    <x v="3416"/>
    <x v="1290"/>
    <s v=" "/>
    <s v=" "/>
    <n v="5"/>
    <n v="49"/>
    <n v="12"/>
    <s v="N/A"/>
    <n v="35"/>
    <n v="6"/>
    <n v="7.9000000000000001E-2"/>
    <n v="0.60699999999999998"/>
    <n v="0.17100000000000001"/>
    <n v="0.55100000000000005"/>
    <s v="0.5149999999999999"/>
    <n v="0.502"/>
    <n v="1.07"/>
    <n v="0.115"/>
    <n v="0.751"/>
    <n v="1050.817"/>
    <s v="Catch-up"/>
    <n v="1.8149999999999999"/>
    <n v="0.81399999999999995"/>
    <n v="0.94"/>
    <n v="0.74099999999999999"/>
    <n v="0.58099999999999996"/>
    <d v="2025-06-17T02:52:29"/>
    <x v="2"/>
  </r>
  <r>
    <x v="45"/>
    <x v="0"/>
    <n v="4224"/>
    <x v="3417"/>
    <x v="1833"/>
    <n v="199"/>
    <n v="199"/>
    <n v="59"/>
    <n v="140"/>
    <n v="7"/>
    <n v="192"/>
    <n v="96"/>
    <n v="96"/>
    <n v="2.1999999999999999E-2"/>
    <n v="5.7000000000000002E-2"/>
    <n v="2E-3"/>
    <n v="3.9E-2"/>
    <n v="7.6999999999999999E-2"/>
    <n v="7.4999999999999997E-2"/>
    <n v="0.50600000000000001"/>
    <n v="0.27800000000000002"/>
    <n v="0.97499999999999998"/>
    <n v="2461.538"/>
    <s v="Scale-up"/>
    <n v="25.640999999999998"/>
    <n v="0.88300000000000001"/>
    <n v="0.874"/>
    <n v="0.85899999999999999"/>
    <n v="0.877"/>
    <d v="2025-06-17T01:23:30"/>
    <x v="2"/>
  </r>
  <r>
    <x v="1319"/>
    <x v="1"/>
    <n v="95"/>
    <x v="3418"/>
    <x v="1785"/>
    <s v=" "/>
    <s v=" "/>
    <n v="6"/>
    <n v="16"/>
    <n v="3"/>
    <s v="N/A"/>
    <n v="14"/>
    <n v="4"/>
    <n v="9.1999999999999998E-2"/>
    <n v="0.17699999999999999"/>
    <n v="0.64300000000000002"/>
    <n v="0.14599999999999999"/>
    <n v="-0.374"/>
    <n v="0.20899999999999999"/>
    <n v="-0.39"/>
    <n v="0.34200000000000003"/>
    <n v="-1.39"/>
    <n v="5198.63"/>
    <s v="Scale-up"/>
    <n v="6.8490000000000002"/>
    <n v="0.97399999999999998"/>
    <n v="0.98399999999999999"/>
    <n v="0.96399999999999997"/>
    <n v="0.86199999999999999"/>
    <d v="2025-06-17T02:52:55"/>
    <x v="2"/>
  </r>
  <r>
    <x v="600"/>
    <x v="0"/>
    <n v="3024"/>
    <x v="3419"/>
    <x v="691"/>
    <n v="836"/>
    <n v="836"/>
    <n v="74"/>
    <n v="762"/>
    <n v="262"/>
    <n v="574"/>
    <n v="309"/>
    <n v="265"/>
    <n v="2.5999999999999999E-2"/>
    <n v="0.26"/>
    <n v="0.09"/>
    <n v="9.9000000000000005E-2"/>
    <n v="0.19600000000000001"/>
    <n v="0.20100000000000001"/>
    <n v="0.505"/>
    <n v="9.0999999999999998E-2"/>
    <n v="0.68500000000000005"/>
    <n v="2676.768"/>
    <s v="Scale-up"/>
    <n v="10.101000000000001"/>
    <n v="0.99299999999999999"/>
    <n v="0.99399999999999999"/>
    <n v="0.93500000000000005"/>
    <n v="0.98299999999999998"/>
    <d v="2025-06-16T20:58:09"/>
    <x v="0"/>
  </r>
  <r>
    <x v="284"/>
    <x v="1"/>
    <n v="99"/>
    <x v="3420"/>
    <x v="1279"/>
    <s v=" "/>
    <s v=" "/>
    <n v="11"/>
    <n v="18"/>
    <n v="13"/>
    <s v="N/A"/>
    <n v="26"/>
    <n v="-11"/>
    <n v="0.114"/>
    <n v="0.17100000000000001"/>
    <n v="0.155"/>
    <n v="0.251"/>
    <s v="0.13000000000000003"/>
    <n v="0.151"/>
    <n v="1.931"/>
    <n v="0.4"/>
    <n v="0.45600000000000002"/>
    <n v="1151.394"/>
    <s v="Catch-up"/>
    <n v="3.984"/>
    <n v="0.94099999999999995"/>
    <n v="0.92800000000000005"/>
    <n v="0.72299999999999998"/>
    <n v="0.85"/>
    <d v="2025-06-17T02:53:20"/>
    <x v="2"/>
  </r>
  <r>
    <x v="86"/>
    <x v="1"/>
    <n v="99"/>
    <x v="3421"/>
    <x v="1244"/>
    <s v=" "/>
    <s v=" "/>
    <n v="30"/>
    <n v="25"/>
    <n v="9"/>
    <s v="N/A"/>
    <n v="40"/>
    <n v="7"/>
    <n v="0.30599999999999999"/>
    <n v="0.215"/>
    <n v="9.5000000000000001E-2"/>
    <n v="0.435"/>
    <s v="0.42600000000000005"/>
    <n v="0.41899999999999998"/>
    <n v="1.0209999999999999"/>
    <n v="0.58699999999999997"/>
    <n v="0.81799999999999995"/>
    <n v="1379.31"/>
    <s v="Catch-up"/>
    <n v="2.2989999999999999"/>
    <n v="0.97899999999999998"/>
    <n v="0.91500000000000004"/>
    <n v="0.73399999999999999"/>
    <n v="0.89700000000000002"/>
    <d v="2025-06-17T02:53:49"/>
    <x v="2"/>
  </r>
  <r>
    <x v="278"/>
    <x v="1"/>
    <n v="2"/>
    <x v="3422"/>
    <x v="308"/>
    <s v=" "/>
    <s v=" "/>
    <n v="1"/>
    <n v="2"/>
    <n v="1"/>
    <s v="N/A"/>
    <n v="1"/>
    <n v="1"/>
    <s v="NaN"/>
    <n v="0.33300000000000002"/>
    <s v="NaN"/>
    <s v="NaN"/>
    <n v="0"/>
    <n v="0.33300000000000002"/>
    <s v="NaN"/>
    <s v="NaN"/>
    <s v="NaN"/>
    <s v="NaN"/>
    <s v="Catch-up"/>
    <s v="NaN"/>
    <s v="NaN"/>
    <n v="1"/>
    <s v="NaN"/>
    <s v="NaN"/>
    <d v="2025-06-17T02:54:06"/>
    <x v="2"/>
  </r>
  <r>
    <x v="528"/>
    <x v="0"/>
    <n v="3303"/>
    <x v="3423"/>
    <x v="608"/>
    <n v="31"/>
    <n v="31"/>
    <n v="8"/>
    <n v="23"/>
    <n v="0"/>
    <n v="31"/>
    <n v="12"/>
    <n v="19"/>
    <n v="3.0000000000000001E-3"/>
    <n v="7.0000000000000001E-3"/>
    <n v="0"/>
    <n v="5.0000000000000001E-3"/>
    <n v="0.01"/>
    <n v="0.01"/>
    <n v="0.5"/>
    <n v="0.3"/>
    <n v="1"/>
    <n v="3800"/>
    <s v="Scale-up"/>
    <n v="200"/>
    <n v="0.83599999999999997"/>
    <n v="0.93500000000000005"/>
    <n v="0"/>
    <n v="0.69199999999999995"/>
    <d v="2025-06-16T20:40:21"/>
    <x v="0"/>
  </r>
  <r>
    <x v="264"/>
    <x v="1"/>
    <n v="99"/>
    <x v="3424"/>
    <x v="1859"/>
    <s v=" "/>
    <s v=" "/>
    <n v="16"/>
    <n v="203"/>
    <n v="25"/>
    <s v="N/A"/>
    <n v="68"/>
    <n v="127"/>
    <n v="0.186"/>
    <n v="2.2029999999999998"/>
    <n v="0.27"/>
    <n v="0.86799999999999999"/>
    <s v="2.1189999999999998"/>
    <n v="2.1"/>
    <n v="0.41"/>
    <n v="7.8E-2"/>
    <n v="0.88700000000000001"/>
    <n v="3917.0509999999999"/>
    <s v="Scale-up"/>
    <n v="1.1519999999999999"/>
    <n v="0.872"/>
    <n v="0.99299999999999999"/>
    <n v="0.97199999999999998"/>
    <n v="0.95599999999999996"/>
    <d v="2025-06-17T02:54:36"/>
    <x v="2"/>
  </r>
  <r>
    <x v="534"/>
    <x v="0"/>
    <n v="1024"/>
    <x v="3425"/>
    <x v="617"/>
    <n v="56"/>
    <n v="56"/>
    <n v="21"/>
    <n v="35"/>
    <n v="4"/>
    <n v="52"/>
    <n v="28"/>
    <n v="24"/>
    <n v="3.3000000000000002E-2"/>
    <n v="3.5999999999999997E-2"/>
    <n v="5.0000000000000001E-3"/>
    <n v="3.2000000000000001E-2"/>
    <n v="6.4000000000000001E-2"/>
    <n v="5.5E-2"/>
    <n v="0.5"/>
    <n v="0.47799999999999998"/>
    <n v="0.92800000000000005"/>
    <n v="750"/>
    <s v="Scale-up"/>
    <n v="31.25"/>
    <n v="0.629"/>
    <n v="0.76"/>
    <n v="0.91200000000000003"/>
    <n v="0.46500000000000002"/>
    <d v="2025-06-16T20:42:08"/>
    <x v="0"/>
  </r>
  <r>
    <x v="641"/>
    <x v="1"/>
    <n v="3"/>
    <x v="3426"/>
    <x v="740"/>
    <s v=" "/>
    <s v=" "/>
    <n v="2"/>
    <n v="1"/>
    <n v="1"/>
    <s v="N/A"/>
    <n v="3"/>
    <n v="-1"/>
    <n v="1"/>
    <s v="NaN"/>
    <s v="NaN"/>
    <n v="1.5"/>
    <n v="0"/>
    <n v="0.46200000000000002"/>
    <s v="NaN"/>
    <s v="NaN"/>
    <s v="NaN"/>
    <s v="NaN"/>
    <s v="Catch-up"/>
    <n v="0.66700000000000004"/>
    <n v="1"/>
    <s v="NaN"/>
    <s v="NaN"/>
    <n v="0.75"/>
    <d v="2025-06-17T02:54:55"/>
    <x v="2"/>
  </r>
  <r>
    <x v="576"/>
    <x v="0"/>
    <n v="2085"/>
    <x v="3427"/>
    <x v="664"/>
    <n v="70"/>
    <n v="70"/>
    <n v="10"/>
    <n v="60"/>
    <n v="22"/>
    <n v="48"/>
    <n v="46"/>
    <n v="2"/>
    <n v="1.4E-2"/>
    <n v="0.03"/>
    <n v="8.0000000000000002E-3"/>
    <n v="1.7999999999999999E-2"/>
    <n v="3.5999999999999997E-2"/>
    <n v="2.3E-2"/>
    <n v="0.5"/>
    <n v="0.318"/>
    <n v="0.81799999999999995"/>
    <n v="111.111"/>
    <s v="Scale-up"/>
    <n v="55.555999999999997"/>
    <n v="0.86899999999999999"/>
    <n v="0.749"/>
    <n v="0.85599999999999998"/>
    <n v="0.90400000000000003"/>
    <d v="2025-06-16T20:52:08"/>
    <x v="0"/>
  </r>
  <r>
    <x v="198"/>
    <x v="1"/>
    <n v="0"/>
    <x v="3428"/>
    <x v="278"/>
    <s v=" "/>
    <s v=" "/>
    <n v="1"/>
    <n v="1"/>
    <n v="1"/>
    <s v="N/A"/>
    <n v="1"/>
    <n v="0"/>
    <s v="NaN"/>
    <s v="NaN"/>
    <s v="NaN"/>
    <s v="NaN"/>
    <n v="0"/>
    <s v="NaN"/>
    <s v="NaN"/>
    <s v="NaN"/>
    <s v="NaN"/>
    <s v="NaN"/>
    <s v="Catch-up"/>
    <s v="NaN"/>
    <s v="NaN"/>
    <s v="NaN"/>
    <s v="NaN"/>
    <s v="NaN"/>
    <d v="2025-06-17T02:55:13"/>
    <x v="2"/>
  </r>
  <r>
    <x v="771"/>
    <x v="0"/>
    <n v="2066"/>
    <x v="3429"/>
    <x v="897"/>
    <n v="64"/>
    <n v="64"/>
    <n v="33"/>
    <n v="31"/>
    <n v="3"/>
    <n v="61"/>
    <n v="40"/>
    <n v="21"/>
    <n v="0.122"/>
    <n v="1.4E-2"/>
    <n v="1.2E-2"/>
    <n v="6.2E-2"/>
    <n v="0.124"/>
    <n v="2.8000000000000001E-2"/>
    <n v="0.5"/>
    <n v="0.89700000000000002"/>
    <n v="0.91200000000000003"/>
    <n v="338.71"/>
    <s v="Scale-up"/>
    <n v="16.129000000000001"/>
    <n v="0.41799999999999998"/>
    <n v="0.72699999999999998"/>
    <n v="0.97"/>
    <n v="0.52"/>
    <d v="2025-06-16T21:45:29"/>
    <x v="15"/>
  </r>
  <r>
    <x v="1091"/>
    <x v="1"/>
    <n v="0"/>
    <x v="3430"/>
    <x v="1427"/>
    <s v=" "/>
    <s v=" "/>
    <n v="1"/>
    <n v="1"/>
    <n v="1"/>
    <s v="N/A"/>
    <n v="2"/>
    <n v="-2"/>
    <s v="NaN"/>
    <s v="NaN"/>
    <s v="NaN"/>
    <s v="NaN"/>
    <n v="0"/>
    <s v="NaN"/>
    <s v="NaN"/>
    <s v="NaN"/>
    <s v="NaN"/>
    <s v="NaN"/>
    <s v="Scale-up"/>
    <s v="NaN"/>
    <s v="NaN"/>
    <s v="NaN"/>
    <s v="NaN"/>
    <s v="NaN"/>
    <d v="2025-06-17T02:55:31"/>
    <x v="2"/>
  </r>
  <r>
    <x v="1298"/>
    <x v="0"/>
    <n v="3956"/>
    <x v="3431"/>
    <x v="1750"/>
    <n v="41"/>
    <n v="41"/>
    <n v="14"/>
    <n v="27"/>
    <n v="4"/>
    <n v="37"/>
    <n v="17"/>
    <n v="20"/>
    <n v="3.0000000000000001E-3"/>
    <n v="1.0999999999999999E-2"/>
    <n v="2E-3"/>
    <n v="6.0000000000000001E-3"/>
    <n v="1.2E-2"/>
    <n v="1.0999999999999999E-2"/>
    <n v="0.5"/>
    <n v="0.214"/>
    <n v="0.85699999999999998"/>
    <n v="3333.3330000000001"/>
    <s v="Scale-up"/>
    <n v="166.667"/>
    <n v="0.85699999999999998"/>
    <d v="1899-12-30T23:16:48"/>
    <n v="0.60499999999999998"/>
    <n v="0.85299999999999998"/>
    <d v="2025-06-17T04:58:01"/>
    <x v="11"/>
  </r>
  <r>
    <x v="87"/>
    <x v="1"/>
    <n v="49"/>
    <x v="3432"/>
    <x v="904"/>
    <s v=" "/>
    <s v=" "/>
    <n v="1"/>
    <n v="1"/>
    <n v="1"/>
    <s v="N/A"/>
    <n v="1"/>
    <n v="-1"/>
    <s v="NaN"/>
    <s v="NaN"/>
    <s v="NaN"/>
    <s v="NaN"/>
    <n v="0"/>
    <s v="NaN"/>
    <s v="NaN"/>
    <s v="NaN"/>
    <s v="NaN"/>
    <s v="NaN"/>
    <s v="Scale-up"/>
    <s v="NaN"/>
    <s v="NaN"/>
    <s v="NaN"/>
    <s v="NaN"/>
    <s v="NaN"/>
    <d v="2025-06-17T02:55:51"/>
    <x v="2"/>
  </r>
  <r>
    <x v="1166"/>
    <x v="0"/>
    <n v="423"/>
    <x v="3433"/>
    <x v="1564"/>
    <n v="205"/>
    <n v="205"/>
    <n v="202"/>
    <n v="3"/>
    <n v="0"/>
    <n v="205"/>
    <n v="101"/>
    <n v="104"/>
    <n v="0.45500000000000002"/>
    <n v="5.0000000000000001E-3"/>
    <n v="0"/>
    <n v="0.22900000000000001"/>
    <n v="0.46"/>
    <n v="0.45900000000000002"/>
    <n v="0.498"/>
    <n v="0.98899999999999999"/>
    <n v="1"/>
    <n v="454.14800000000002"/>
    <s v="Scale-up"/>
    <n v="4.367"/>
    <n v="0.98799999999999999"/>
    <n v="0.76"/>
    <n v="0"/>
    <n v="0.96199999999999997"/>
    <d v="2025-06-17T06:00:48"/>
    <x v="10"/>
  </r>
  <r>
    <x v="266"/>
    <x v="1"/>
    <n v="99"/>
    <x v="3434"/>
    <x v="1521"/>
    <s v=" "/>
    <s v=" "/>
    <n v="2"/>
    <n v="18"/>
    <n v="4"/>
    <s v="N/A"/>
    <n v="20"/>
    <n v="-3"/>
    <n v="4.2999999999999997E-2"/>
    <n v="0.13"/>
    <n v="4.2000000000000003E-2"/>
    <n v="0.183"/>
    <s v="0.13099999999999998"/>
    <n v="0.105"/>
    <n v="1.397"/>
    <n v="0.249"/>
    <n v="0.75700000000000001"/>
    <n v="814.20799999999997"/>
    <s v="Catch-up"/>
    <n v="5.4640000000000004"/>
    <n v="1"/>
    <n v="0.92200000000000004"/>
    <n v="0.93799999999999994"/>
    <n v="0.84299999999999997"/>
    <d v="2025-06-17T02:56:15"/>
    <x v="2"/>
  </r>
  <r>
    <x v="1337"/>
    <x v="0"/>
    <n v="253"/>
    <x v="3435"/>
    <x v="1828"/>
    <n v="35"/>
    <n v="35"/>
    <n v="14"/>
    <n v="21"/>
    <n v="0"/>
    <n v="35"/>
    <n v="19"/>
    <n v="16"/>
    <n v="4.2999999999999997E-2"/>
    <n v="5.6000000000000001E-2"/>
    <n v="0"/>
    <n v="4.9000000000000002E-2"/>
    <n v="9.9000000000000005E-2"/>
    <n v="9.8000000000000004E-2"/>
    <n v="0.495"/>
    <n v="0.434"/>
    <n v="1"/>
    <n v="326.53100000000001"/>
    <s v="Scale-up"/>
    <n v="20.408000000000001"/>
    <n v="0.76700000000000002"/>
    <n v="0.84899999999999998"/>
    <n v="0"/>
    <n v="0.84099999999999997"/>
    <d v="2025-06-17T01:22:11"/>
    <x v="2"/>
  </r>
  <r>
    <x v="293"/>
    <x v="1"/>
    <n v="51"/>
    <x v="3436"/>
    <x v="742"/>
    <s v=" "/>
    <s v=" "/>
    <n v="1"/>
    <n v="1"/>
    <n v="1"/>
    <s v="N/A"/>
    <n v="2"/>
    <n v="1"/>
    <s v="NaN"/>
    <s v="NaN"/>
    <s v="NaN"/>
    <s v="NaN"/>
    <n v="0"/>
    <n v="2.5999999999999999E-2"/>
    <s v="NaN"/>
    <s v="NaN"/>
    <s v="NaN"/>
    <s v="NaN"/>
    <s v="Catch-up"/>
    <s v="NaN"/>
    <s v="NaN"/>
    <s v="NaN"/>
    <s v="NaN"/>
    <s v="NaN"/>
    <d v="2025-06-17T02:56:34"/>
    <x v="2"/>
  </r>
  <r>
    <x v="1376"/>
    <x v="0"/>
    <n v="630"/>
    <x v="3437"/>
    <x v="1913"/>
    <n v="64"/>
    <n v="64"/>
    <n v="25"/>
    <n v="39"/>
    <n v="6"/>
    <n v="58"/>
    <n v="31"/>
    <n v="27"/>
    <n v="4.5999999999999999E-2"/>
    <n v="6.5000000000000002E-2"/>
    <n v="1.6E-2"/>
    <n v="4.7E-2"/>
    <n v="9.5000000000000001E-2"/>
    <n v="9.9000000000000005E-2"/>
    <n v="0.495"/>
    <n v="0.41399999999999998"/>
    <n v="0.85599999999999998"/>
    <n v="574.46799999999996"/>
    <s v="Scale-up"/>
    <n v="21.277000000000001"/>
    <n v="0.95699999999999996"/>
    <n v="0.88200000000000001"/>
    <n v="0.72099999999999997"/>
    <n v="0.96499999999999997"/>
    <d v="2025-06-17T04:13:06"/>
    <x v="2"/>
  </r>
  <r>
    <x v="268"/>
    <x v="1"/>
    <n v="0"/>
    <x v="3438"/>
    <x v="1087"/>
    <s v=" "/>
    <s v=" "/>
    <n v="1"/>
    <n v="1"/>
    <n v="1"/>
    <s v="N/A"/>
    <n v="1"/>
    <n v="0"/>
    <s v="NaN"/>
    <s v="NaN"/>
    <s v="NaN"/>
    <s v="NaN"/>
    <n v="0"/>
    <s v="NaN"/>
    <s v="NaN"/>
    <s v="NaN"/>
    <s v="NaN"/>
    <s v="NaN"/>
    <s v="Scale-up"/>
    <s v="NaN"/>
    <s v="NaN"/>
    <s v="NaN"/>
    <s v="NaN"/>
    <s v="NaN"/>
    <d v="2025-06-17T02:56:52"/>
    <x v="2"/>
  </r>
  <r>
    <x v="448"/>
    <x v="0"/>
    <n v="2652"/>
    <x v="3439"/>
    <x v="509"/>
    <n v="176"/>
    <n v="176"/>
    <n v="33"/>
    <n v="143"/>
    <n v="25"/>
    <n v="151"/>
    <n v="75"/>
    <n v="76"/>
    <n v="1.9E-2"/>
    <n v="5.6000000000000001E-2"/>
    <n v="0.01"/>
    <n v="3.2000000000000001E-2"/>
    <n v="6.5000000000000002E-2"/>
    <n v="6.0999999999999999E-2"/>
    <n v="0.49199999999999999"/>
    <n v="0.253"/>
    <n v="0.86699999999999999"/>
    <n v="2375"/>
    <s v="Scale-up"/>
    <n v="31.25"/>
    <n v="0.53800000000000003"/>
    <n v="0.72"/>
    <n v="0.86699999999999999"/>
    <n v="0.85099999999999998"/>
    <d v="2025-06-16T19:59:00"/>
    <x v="1"/>
  </r>
  <r>
    <x v="274"/>
    <x v="1"/>
    <n v="62"/>
    <x v="3440"/>
    <x v="780"/>
    <s v=" "/>
    <s v=" "/>
    <n v="1"/>
    <n v="2"/>
    <n v="1"/>
    <s v="N/A"/>
    <n v="1"/>
    <n v="1"/>
    <s v="NaN"/>
    <s v="NaN"/>
    <s v="NaN"/>
    <s v="NaN"/>
    <n v="0"/>
    <n v="2.4E-2"/>
    <s v="NaN"/>
    <s v="NaN"/>
    <s v="NaN"/>
    <s v="NaN"/>
    <s v="Scale-up"/>
    <s v="NaN"/>
    <s v="NaN"/>
    <s v="NaN"/>
    <s v="NaN"/>
    <s v="NaN"/>
    <d v="2025-06-17T02:57:11"/>
    <x v="2"/>
  </r>
  <r>
    <x v="900"/>
    <x v="0"/>
    <n v="1925"/>
    <x v="3441"/>
    <x v="1070"/>
    <n v="56"/>
    <n v="56"/>
    <n v="37"/>
    <n v="19"/>
    <n v="2"/>
    <n v="54"/>
    <n v="40"/>
    <n v="14"/>
    <n v="5.0999999999999997E-2"/>
    <n v="1.0999999999999999E-2"/>
    <n v="1E-3"/>
    <n v="0.03"/>
    <n v="6.0999999999999999E-2"/>
    <n v="3.3000000000000002E-2"/>
    <n v="0.49199999999999999"/>
    <n v="0.82299999999999995"/>
    <n v="0.98399999999999999"/>
    <n v="466.66699999999997"/>
    <s v="Scale-up"/>
    <n v="33.332999999999998"/>
    <n v="0.95299999999999996"/>
    <n v="0.93500000000000005"/>
    <n v="1"/>
    <n v="0.748"/>
    <d v="2025-06-16T22:37:00"/>
    <x v="3"/>
  </r>
  <r>
    <x v="112"/>
    <x v="1"/>
    <n v="0"/>
    <x v="3442"/>
    <x v="118"/>
    <s v=" "/>
    <s v=" "/>
    <n v="2"/>
    <n v="1"/>
    <n v="1"/>
    <s v="N/A"/>
    <n v="1"/>
    <n v="1"/>
    <n v="1"/>
    <s v="NaN"/>
    <s v="NaN"/>
    <s v="NaN"/>
    <n v="0"/>
    <n v="1"/>
    <s v="NaN"/>
    <s v="NaN"/>
    <s v="NaN"/>
    <s v="NaN"/>
    <s v="Catch-up"/>
    <s v="NaN"/>
    <n v="1"/>
    <s v="NaN"/>
    <s v="NaN"/>
    <s v="NaN"/>
    <d v="2025-06-17T02:57:29"/>
    <x v="2"/>
  </r>
  <r>
    <x v="583"/>
    <x v="0"/>
    <n v="1985"/>
    <x v="3443"/>
    <x v="671"/>
    <n v="241"/>
    <n v="241"/>
    <n v="67"/>
    <n v="174"/>
    <n v="64"/>
    <n v="177"/>
    <n v="103"/>
    <n v="74"/>
    <n v="3.6999999999999998E-2"/>
    <n v="8.4000000000000005E-2"/>
    <n v="2.7E-2"/>
    <n v="4.5999999999999999E-2"/>
    <n v="9.4E-2"/>
    <n v="0.09"/>
    <n v="0.48899999999999999"/>
    <n v="0.30599999999999999"/>
    <n v="0.77700000000000002"/>
    <n v="1608.6959999999999"/>
    <s v="Scale-up"/>
    <n v="21.739000000000001"/>
    <n v="0.94299999999999995"/>
    <n v="0.98299999999999998"/>
    <n v="0.93200000000000005"/>
    <n v="0.88500000000000001"/>
    <d v="2025-06-16T20:53:22"/>
    <x v="0"/>
  </r>
  <r>
    <x v="15"/>
    <x v="1"/>
    <n v="0"/>
    <x v="3444"/>
    <x v="15"/>
    <s v=" "/>
    <s v=" "/>
    <n v="1"/>
    <n v="1"/>
    <n v="1"/>
    <s v="N/A"/>
    <n v="1"/>
    <n v="0"/>
    <s v="NaN"/>
    <s v="NaN"/>
    <s v="NaN"/>
    <s v="NaN"/>
    <n v="0"/>
    <s v="NaN"/>
    <s v="NaN"/>
    <s v="NaN"/>
    <s v="NaN"/>
    <s v="NaN"/>
    <s v="Catch-up"/>
    <s v="NaN"/>
    <s v="NaN"/>
    <s v="NaN"/>
    <s v="NaN"/>
    <s v="NaN"/>
    <d v="2025-06-17T02:57:47"/>
    <x v="2"/>
  </r>
  <r>
    <x v="1206"/>
    <x v="0"/>
    <n v="1083"/>
    <x v="3445"/>
    <x v="1807"/>
    <n v="1058"/>
    <n v="1058"/>
    <n v="741"/>
    <n v="317"/>
    <n v="0"/>
    <n v="1058"/>
    <n v="529"/>
    <n v="529"/>
    <n v="0.66700000000000004"/>
    <n v="0.26"/>
    <n v="0"/>
    <n v="0.45300000000000001"/>
    <n v="0.92700000000000005"/>
    <n v="0.90500000000000003"/>
    <n v="0.48899999999999999"/>
    <n v="0.72"/>
    <n v="1"/>
    <n v="1167.77"/>
    <s v="Scale-up"/>
    <n v="2.2080000000000002"/>
    <n v="0.89600000000000002"/>
    <n v="0.94"/>
    <n v="0"/>
    <n v="0.93899999999999995"/>
    <d v="2025-06-17T04:18:04"/>
    <x v="7"/>
  </r>
  <r>
    <x v="869"/>
    <x v="1"/>
    <n v="85"/>
    <x v="3446"/>
    <x v="1030"/>
    <s v=" "/>
    <s v=" "/>
    <n v="3"/>
    <n v="3"/>
    <n v="1"/>
    <s v="N/A"/>
    <n v="4"/>
    <n v="1"/>
    <n v="0.03"/>
    <n v="2.4E-2"/>
    <s v="NaN"/>
    <n v="3.7999999999999999E-2"/>
    <n v="5.3999999999999999E-2"/>
    <n v="5.0999999999999997E-2"/>
    <s v="NaN"/>
    <s v="NaN"/>
    <s v="NaN"/>
    <s v="NaN"/>
    <s v="Scale-up"/>
    <n v="26.315999999999999"/>
    <n v="0.93400000000000005"/>
    <n v="0.94199999999999995"/>
    <s v="NaN"/>
    <n v="0.89300000000000002"/>
    <d v="2025-06-17T02:58:06"/>
    <x v="2"/>
  </r>
  <r>
    <x v="609"/>
    <x v="0"/>
    <n v="928"/>
    <x v="3447"/>
    <x v="701"/>
    <n v="42"/>
    <n v="42"/>
    <n v="6"/>
    <n v="36"/>
    <n v="13"/>
    <n v="29"/>
    <n v="18"/>
    <n v="11"/>
    <n v="1.2999999999999999E-2"/>
    <n v="4.5999999999999999E-2"/>
    <n v="1.7999999999999999E-2"/>
    <n v="0.02"/>
    <n v="4.1000000000000002E-2"/>
    <n v="3.5000000000000003E-2"/>
    <n v="0.48799999999999999"/>
    <n v="0.22"/>
    <n v="0.69499999999999995"/>
    <n v="550"/>
    <s v="Scale-up"/>
    <n v="50"/>
    <n v="0.90300000000000002"/>
    <n v="0.89500000000000002"/>
    <n v="0.78800000000000003"/>
    <n v="0.61"/>
    <d v="2025-06-16T20:59:42"/>
    <x v="0"/>
  </r>
  <r>
    <x v="164"/>
    <x v="1"/>
    <n v="31"/>
    <x v="3448"/>
    <x v="439"/>
    <s v=" "/>
    <s v=" "/>
    <n v="1"/>
    <n v="3"/>
    <n v="1"/>
    <s v="N/A"/>
    <n v="2"/>
    <n v="-1"/>
    <s v="NaN"/>
    <n v="5.8999999999999997E-2"/>
    <s v="NaN"/>
    <n v="0.5"/>
    <n v="0"/>
    <n v="4.8000000000000001E-2"/>
    <s v="NaN"/>
    <s v="NaN"/>
    <s v="NaN"/>
    <s v="NaN"/>
    <s v="Catch-up"/>
    <n v="2"/>
    <s v="NaN"/>
    <n v="0.90900000000000003"/>
    <s v="NaN"/>
    <n v="1"/>
    <d v="2025-06-17T02:58:25"/>
    <x v="2"/>
  </r>
  <r>
    <x v="1190"/>
    <x v="0"/>
    <n v="2583"/>
    <x v="3449"/>
    <x v="1773"/>
    <n v="786"/>
    <n v="786"/>
    <n v="0"/>
    <n v="786"/>
    <n v="55"/>
    <n v="731"/>
    <n v="223"/>
    <n v="508"/>
    <n v="0"/>
    <n v="0.52"/>
    <n v="6.3E-2"/>
    <n v="0.223"/>
    <n v="0.45700000000000002"/>
    <n v="0.49199999999999999"/>
    <n v="0.48799999999999999"/>
    <n v="0"/>
    <n v="0.879"/>
    <n v="2278.027"/>
    <s v="Scale-up"/>
    <n v="4.484"/>
    <n v="0"/>
    <n v="0.77100000000000002"/>
    <n v="0.96799999999999997"/>
    <n v="0.874"/>
    <d v="2025-06-17T04:29:41"/>
    <x v="12"/>
  </r>
  <r>
    <x v="282"/>
    <x v="1"/>
    <n v="99"/>
    <x v="3450"/>
    <x v="508"/>
    <s v=" "/>
    <s v=" "/>
    <n v="25"/>
    <n v="46"/>
    <n v="7"/>
    <s v="N/A"/>
    <n v="59"/>
    <n v="4"/>
    <n v="0.23899999999999999"/>
    <n v="0.41299999999999998"/>
    <n v="7.2999999999999995E-2"/>
    <n v="0.51800000000000002"/>
    <n v="0.57899999999999996"/>
    <n v="0.55300000000000005"/>
    <n v="0.89500000000000002"/>
    <n v="0.36699999999999999"/>
    <n v="0.88800000000000001"/>
    <n v="281.85300000000001"/>
    <s v="Scale-up"/>
    <n v="1.931"/>
    <n v="0.68400000000000005"/>
    <n v="0.98499999999999999"/>
    <n v="0.91"/>
    <n v="0.95699999999999996"/>
    <d v="2025-06-17T02:58:50"/>
    <x v="2"/>
  </r>
  <r>
    <x v="1356"/>
    <x v="0"/>
    <n v="1985"/>
    <x v="3451"/>
    <x v="1869"/>
    <n v="428"/>
    <n v="428"/>
    <n v="139"/>
    <n v="289"/>
    <n v="27"/>
    <n v="401"/>
    <n v="227"/>
    <n v="174"/>
    <n v="0.104"/>
    <n v="0.20799999999999999"/>
    <n v="1.2999999999999999E-2"/>
    <n v="0.14599999999999999"/>
    <n v="0.29899999999999999"/>
    <n v="0.28199999999999997"/>
    <n v="0.48799999999999999"/>
    <n v="0.33300000000000002"/>
    <n v="0.95799999999999996"/>
    <n v="1191.7809999999999"/>
    <s v="Scale-up"/>
    <n v="6.8490000000000002"/>
    <n v="0.85"/>
    <n v="0.84099999999999997"/>
    <n v="0.79600000000000004"/>
    <n v="0.80700000000000005"/>
    <d v="2025-06-17T01:54:14"/>
    <x v="2"/>
  </r>
  <r>
    <x v="298"/>
    <x v="1"/>
    <n v="0"/>
    <x v="3452"/>
    <x v="1675"/>
    <s v=" "/>
    <s v=" "/>
    <n v="1"/>
    <n v="1"/>
    <n v="1"/>
    <s v="N/A"/>
    <n v="1"/>
    <n v="0"/>
    <s v="NaN"/>
    <s v="NaN"/>
    <s v="NaN"/>
    <s v="NaN"/>
    <n v="0"/>
    <s v="NaN"/>
    <s v="NaN"/>
    <s v="NaN"/>
    <s v="NaN"/>
    <s v="NaN"/>
    <s v="Scale-up"/>
    <s v="NaN"/>
    <s v="NaN"/>
    <s v="NaN"/>
    <s v="NaN"/>
    <s v="NaN"/>
    <d v="2025-06-17T02:59:08"/>
    <x v="2"/>
  </r>
  <r>
    <x v="683"/>
    <x v="0"/>
    <n v="3948"/>
    <x v="3453"/>
    <x v="1905"/>
    <n v="721"/>
    <n v="721"/>
    <n v="84"/>
    <n v="637"/>
    <n v="492"/>
    <n v="229"/>
    <n v="229"/>
    <n v="0"/>
    <n v="2.4E-2"/>
    <n v="0.24"/>
    <n v="0.10100000000000001"/>
    <n v="7.9000000000000001E-2"/>
    <n v="0.16300000000000001"/>
    <n v="7.4999999999999997E-2"/>
    <n v="0.48499999999999999"/>
    <n v="9.0999999999999998E-2"/>
    <n v="0.61699999999999999"/>
    <n v="0"/>
    <s v="Start-up"/>
    <n v="12.657999999999999"/>
    <n v="0.71599999999999997"/>
    <n v="0.90800000000000003"/>
    <n v="0.751"/>
    <n v="0.82"/>
    <d v="2025-06-17T02:38:29"/>
    <x v="2"/>
  </r>
  <r>
    <x v="277"/>
    <x v="1"/>
    <n v="33"/>
    <x v="3454"/>
    <x v="1285"/>
    <s v=" "/>
    <s v=" "/>
    <n v="1"/>
    <n v="2"/>
    <n v="1"/>
    <s v="N/A"/>
    <n v="2"/>
    <n v="1"/>
    <s v="NaN"/>
    <n v="1"/>
    <s v="NaN"/>
    <n v="2.9000000000000001E-2"/>
    <n v="0"/>
    <n v="1"/>
    <s v="NaN"/>
    <s v="NaN"/>
    <s v="NaN"/>
    <s v="NaN"/>
    <s v="Scale-up"/>
    <n v="34.482999999999997"/>
    <s v="NaN"/>
    <n v="1"/>
    <s v="NaN"/>
    <n v="1"/>
    <d v="2025-06-17T02:59:27"/>
    <x v="2"/>
  </r>
  <r>
    <x v="307"/>
    <x v="1"/>
    <n v="0"/>
    <x v="3455"/>
    <x v="1363"/>
    <s v=" "/>
    <s v=" "/>
    <n v="1"/>
    <n v="1"/>
    <n v="1"/>
    <s v="N/A"/>
    <n v="1"/>
    <n v="0"/>
    <s v="NaN"/>
    <s v="NaN"/>
    <s v="NaN"/>
    <s v="NaN"/>
    <n v="0"/>
    <s v="NaN"/>
    <s v="NaN"/>
    <s v="NaN"/>
    <s v="NaN"/>
    <s v="NaN"/>
    <s v="Scale-up"/>
    <s v="NaN"/>
    <s v="NaN"/>
    <s v="NaN"/>
    <s v="NaN"/>
    <s v="NaN"/>
    <d v="2025-06-17T02:59:44"/>
    <x v="2"/>
  </r>
  <r>
    <x v="279"/>
    <x v="1"/>
    <n v="24"/>
    <x v="3456"/>
    <x v="573"/>
    <s v=" "/>
    <s v=" "/>
    <n v="1"/>
    <n v="1"/>
    <n v="2"/>
    <s v="N/A"/>
    <n v="3"/>
    <n v="-3"/>
    <s v="NaN"/>
    <s v="NaN"/>
    <s v="NaN"/>
    <n v="6.2E-2"/>
    <n v="0"/>
    <n v="0.05"/>
    <s v="NaN"/>
    <s v="NaN"/>
    <s v="NaN"/>
    <s v="NaN"/>
    <s v="Plan-up"/>
    <n v="16.129000000000001"/>
    <s v="NaN"/>
    <s v="NaN"/>
    <s v="NaN"/>
    <n v="0.78"/>
    <d v="2025-06-17T03:00:04"/>
    <x v="2"/>
  </r>
  <r>
    <x v="760"/>
    <x v="0"/>
    <n v="3524"/>
    <x v="3457"/>
    <x v="883"/>
    <n v="8345"/>
    <n v="8345"/>
    <n v="1281"/>
    <n v="7064"/>
    <n v="2423"/>
    <n v="5922"/>
    <n v="3221"/>
    <n v="2701"/>
    <n v="0.372"/>
    <n v="2.0720000000000001"/>
    <n v="0.58099999999999996"/>
    <n v="0.89700000000000002"/>
    <n v="1.863"/>
    <n v="1.8979999999999999"/>
    <n v="0.48099999999999998"/>
    <n v="0.152"/>
    <n v="0.76200000000000001"/>
    <n v="3011.1480000000001"/>
    <s v="Scale-up"/>
    <n v="1.115"/>
    <n v="0.97099999999999997"/>
    <n v="0.997"/>
    <n v="0.97199999999999998"/>
    <n v="0.95"/>
    <d v="2025-06-16T21:41:42"/>
    <x v="15"/>
  </r>
  <r>
    <x v="1073"/>
    <x v="1"/>
    <n v="91"/>
    <x v="3458"/>
    <x v="1386"/>
    <s v=" "/>
    <s v=" "/>
    <n v="1"/>
    <n v="18"/>
    <n v="1"/>
    <s v="N/A"/>
    <n v="21"/>
    <n v="-3"/>
    <s v="NaN"/>
    <n v="0.17"/>
    <s v="NaN"/>
    <n v="0.191"/>
    <n v="0"/>
    <n v="0.156"/>
    <s v="NaN"/>
    <s v="NaN"/>
    <s v="NaN"/>
    <s v="NaN"/>
    <s v="Scale-up"/>
    <n v="5.2359999999999998"/>
    <s v="NaN"/>
    <n v="0.96199999999999997"/>
    <s v="NaN"/>
    <n v="0.95799999999999996"/>
    <d v="2025-06-17T03:00:23"/>
    <x v="2"/>
  </r>
  <r>
    <x v="925"/>
    <x v="0"/>
    <n v="575"/>
    <x v="3459"/>
    <x v="1106"/>
    <n v="77"/>
    <n v="77"/>
    <n v="53"/>
    <n v="24"/>
    <n v="28"/>
    <n v="49"/>
    <n v="43"/>
    <n v="6"/>
    <n v="0.29799999999999999"/>
    <n v="4.1000000000000002E-2"/>
    <n v="8.5999999999999993E-2"/>
    <n v="0.121"/>
    <n v="0.253"/>
    <n v="9.8000000000000004E-2"/>
    <n v="0.47799999999999998"/>
    <n v="0.879"/>
    <n v="0.746"/>
    <n v="49.587000000000003"/>
    <s v="Scale-up"/>
    <n v="8.2639999999999993"/>
    <n v="0.97799999999999998"/>
    <n v="0.94499999999999995"/>
    <n v="0.27500000000000002"/>
    <n v="0.66300000000000003"/>
    <d v="2025-06-16T22:51:10"/>
    <x v="3"/>
  </r>
  <r>
    <x v="304"/>
    <x v="1"/>
    <n v="44"/>
    <x v="3460"/>
    <x v="1857"/>
    <s v=" "/>
    <s v=" "/>
    <n v="1"/>
    <n v="2"/>
    <n v="1"/>
    <s v="N/A"/>
    <n v="2"/>
    <n v="-1"/>
    <s v="NaN"/>
    <n v="2.1999999999999999E-2"/>
    <s v="NaN"/>
    <n v="0.1"/>
    <n v="0"/>
    <n v="2.1999999999999999E-2"/>
    <s v="NaN"/>
    <s v="NaN"/>
    <s v="NaN"/>
    <s v="NaN"/>
    <s v="Scale-up"/>
    <n v="10"/>
    <s v="NaN"/>
    <n v="1"/>
    <s v="NaN"/>
    <n v="1"/>
    <d v="2025-06-17T03:00:42"/>
    <x v="2"/>
  </r>
  <r>
    <x v="1377"/>
    <x v="0"/>
    <n v="364"/>
    <x v="3461"/>
    <x v="1914"/>
    <n v="72"/>
    <n v="72"/>
    <n v="58"/>
    <n v="14"/>
    <n v="0"/>
    <n v="72"/>
    <n v="34"/>
    <n v="38"/>
    <n v="0.26800000000000002"/>
    <n v="7.0999999999999994E-2"/>
    <n v="0"/>
    <n v="0.16200000000000001"/>
    <n v="0.33900000000000002"/>
    <n v="0.35"/>
    <n v="0.47799999999999998"/>
    <n v="0.79100000000000004"/>
    <n v="1"/>
    <n v="234.56800000000001"/>
    <s v="Scale-up"/>
    <n v="6.173"/>
    <n v="0.64100000000000001"/>
    <n v="0.92600000000000005"/>
    <n v="0"/>
    <n v="0.92500000000000004"/>
    <d v="2025-06-17T04:14:50"/>
    <x v="2"/>
  </r>
  <r>
    <x v="644"/>
    <x v="1"/>
    <n v="0"/>
    <x v="3462"/>
    <x v="744"/>
    <s v=" "/>
    <s v=" "/>
    <n v="1"/>
    <n v="1"/>
    <n v="1"/>
    <s v="N/A"/>
    <n v="1"/>
    <n v="0"/>
    <s v="NaN"/>
    <s v="NaN"/>
    <s v="NaN"/>
    <s v="NaN"/>
    <n v="0"/>
    <s v="NaN"/>
    <s v="NaN"/>
    <s v="NaN"/>
    <s v="NaN"/>
    <s v="NaN"/>
    <s v="Catch-up"/>
    <s v="NaN"/>
    <s v="NaN"/>
    <s v="NaN"/>
    <s v="NaN"/>
    <s v="NaN"/>
    <d v="2025-06-17T03:00:59"/>
    <x v="2"/>
  </r>
  <r>
    <x v="988"/>
    <x v="0"/>
    <n v="3178"/>
    <x v="3463"/>
    <x v="1489"/>
    <n v="1564"/>
    <n v="1564"/>
    <n v="429"/>
    <n v="1135"/>
    <n v="136"/>
    <n v="1428"/>
    <n v="725"/>
    <n v="703"/>
    <n v="0.14499999999999999"/>
    <n v="0.436"/>
    <n v="5.5E-2"/>
    <n v="0.251"/>
    <n v="0.52600000000000002"/>
    <n v="0.51100000000000001"/>
    <n v="0.47699999999999998"/>
    <n v="0.25"/>
    <n v="0.90500000000000003"/>
    <n v="2800.797"/>
    <s v="Scale-up"/>
    <n v="3.984"/>
    <n v="0.98699999999999999"/>
    <n v="0.96899999999999997"/>
    <n v="0.97899999999999998"/>
    <n v="0.98599999999999999"/>
    <d v="2025-06-17T07:20:20"/>
    <x v="9"/>
  </r>
  <r>
    <x v="270"/>
    <x v="1"/>
    <n v="97"/>
    <x v="3464"/>
    <x v="1832"/>
    <s v=" "/>
    <s v=" "/>
    <n v="24"/>
    <n v="3"/>
    <n v="3"/>
    <s v="N/A"/>
    <n v="22"/>
    <n v="1"/>
    <n v="0.23799999999999999"/>
    <n v="3.9E-2"/>
    <n v="1.5"/>
    <n v="0.23"/>
    <n v="-1.2230000000000001"/>
    <n v="0.23699999999999999"/>
    <n v="-0.188"/>
    <n v="0.85899999999999999"/>
    <n v="-4.415"/>
    <n v="2500"/>
    <s v="Scale-up"/>
    <n v="4.3479999999999999"/>
    <n v="0.94699999999999995"/>
    <n v="0.85"/>
    <n v="0.75"/>
    <n v="0.93200000000000005"/>
    <d v="2025-06-17T03:01:26"/>
    <x v="2"/>
  </r>
  <r>
    <x v="153"/>
    <x v="0"/>
    <n v="2680"/>
    <x v="3465"/>
    <x v="164"/>
    <n v="41"/>
    <n v="41"/>
    <n v="0"/>
    <n v="41"/>
    <n v="11"/>
    <n v="30"/>
    <n v="23"/>
    <n v="7"/>
    <n v="0"/>
    <n v="2.1000000000000001E-2"/>
    <n v="0"/>
    <n v="0.01"/>
    <n v="2.1000000000000001E-2"/>
    <n v="2.1000000000000001E-2"/>
    <n v="0.47599999999999998"/>
    <n v="0"/>
    <n v="1"/>
    <n v="700"/>
    <s v="Scale-up"/>
    <n v="100"/>
    <n v="0"/>
    <n v="0.59399999999999997"/>
    <n v="0"/>
    <n v="0.34100000000000003"/>
    <d v="2025-06-16T18:41:36"/>
    <x v="1"/>
  </r>
  <r>
    <x v="272"/>
    <x v="1"/>
    <n v="92"/>
    <x v="3466"/>
    <x v="1845"/>
    <s v=" "/>
    <s v=" "/>
    <n v="1"/>
    <n v="8"/>
    <n v="1"/>
    <s v="N/A"/>
    <n v="5"/>
    <n v="2"/>
    <s v="NaN"/>
    <n v="7.0999999999999994E-2"/>
    <s v="NaN"/>
    <n v="6.6000000000000003E-2"/>
    <n v="0"/>
    <n v="7.2999999999999995E-2"/>
    <s v="NaN"/>
    <s v="NaN"/>
    <s v="NaN"/>
    <s v="NaN"/>
    <s v="Scale-up"/>
    <n v="15.151999999999999"/>
    <s v="NaN"/>
    <n v="0.92200000000000004"/>
    <s v="NaN"/>
    <n v="0.85899999999999999"/>
    <d v="2025-06-17T03:01:46"/>
    <x v="2"/>
  </r>
  <r>
    <x v="153"/>
    <x v="0"/>
    <n v="2680"/>
    <x v="3467"/>
    <x v="1875"/>
    <n v="41"/>
    <n v="41"/>
    <n v="0"/>
    <n v="41"/>
    <n v="11"/>
    <n v="30"/>
    <n v="23"/>
    <n v="7"/>
    <n v="0"/>
    <n v="2.1000000000000001E-2"/>
    <n v="0"/>
    <n v="0.01"/>
    <n v="2.1000000000000001E-2"/>
    <n v="2.1000000000000001E-2"/>
    <n v="0.47599999999999998"/>
    <n v="0"/>
    <n v="1"/>
    <n v="700"/>
    <s v="Scale-up"/>
    <n v="100"/>
    <n v="0"/>
    <n v="0.59399999999999997"/>
    <n v="0"/>
    <n v="0.34100000000000003"/>
    <d v="2025-06-17T01:56:35"/>
    <x v="2"/>
  </r>
  <r>
    <x v="253"/>
    <x v="1"/>
    <n v="0"/>
    <x v="3468"/>
    <x v="280"/>
    <s v=" "/>
    <s v=" "/>
    <n v="1"/>
    <n v="2"/>
    <n v="1"/>
    <s v="N/A"/>
    <n v="1"/>
    <n v="1"/>
    <s v="NaN"/>
    <n v="1"/>
    <s v="NaN"/>
    <s v="NaN"/>
    <n v="0"/>
    <n v="1"/>
    <s v="NaN"/>
    <s v="NaN"/>
    <s v="NaN"/>
    <s v="NaN"/>
    <s v="Catch-up"/>
    <s v="NaN"/>
    <s v="NaN"/>
    <n v="1"/>
    <s v="NaN"/>
    <s v="NaN"/>
    <d v="2025-06-17T03:02:03"/>
    <x v="2"/>
  </r>
  <r>
    <x v="52"/>
    <x v="0"/>
    <n v="6666"/>
    <x v="3469"/>
    <x v="1821"/>
    <n v="582"/>
    <n v="582"/>
    <n v="53"/>
    <n v="529"/>
    <n v="174"/>
    <n v="408"/>
    <n v="246"/>
    <n v="162"/>
    <n v="7.0000000000000001E-3"/>
    <n v="7.2999999999999995E-2"/>
    <n v="2.3E-2"/>
    <n v="2.7E-2"/>
    <n v="5.7000000000000002E-2"/>
    <n v="5.2999999999999999E-2"/>
    <n v="0.47399999999999998"/>
    <n v="8.7999999999999995E-2"/>
    <n v="0.71199999999999997"/>
    <n v="6000"/>
    <s v="Scale-up"/>
    <n v="37.036999999999999"/>
    <n v="0.74299999999999999"/>
    <n v="0.77100000000000002"/>
    <n v="0.83199999999999996"/>
    <n v="0.81200000000000006"/>
    <d v="2025-06-17T01:15:25"/>
    <x v="2"/>
  </r>
  <r>
    <x v="294"/>
    <x v="1"/>
    <n v="0"/>
    <x v="3470"/>
    <x v="1020"/>
    <s v=" "/>
    <s v=" "/>
    <n v="1"/>
    <n v="1"/>
    <n v="1"/>
    <s v="N/A"/>
    <n v="1"/>
    <n v="0"/>
    <s v="NaN"/>
    <s v="NaN"/>
    <s v="NaN"/>
    <s v="NaN"/>
    <n v="0"/>
    <s v="NaN"/>
    <s v="NaN"/>
    <s v="NaN"/>
    <s v="NaN"/>
    <s v="NaN"/>
    <s v="Scale-up"/>
    <s v="NaN"/>
    <s v="NaN"/>
    <s v="NaN"/>
    <s v="NaN"/>
    <s v="NaN"/>
    <d v="2025-06-17T03:02:21"/>
    <x v="2"/>
  </r>
  <r>
    <x v="772"/>
    <x v="0"/>
    <n v="2151"/>
    <x v="3471"/>
    <x v="899"/>
    <n v="44"/>
    <n v="44"/>
    <n v="13"/>
    <n v="31"/>
    <n v="7"/>
    <n v="37"/>
    <n v="20"/>
    <n v="17"/>
    <n v="5.0000000000000001E-3"/>
    <n v="1.6E-2"/>
    <n v="4.0000000000000001E-3"/>
    <n v="8.0000000000000002E-3"/>
    <n v="1.7000000000000001E-2"/>
    <n v="1.7999999999999999E-2"/>
    <n v="0.47099999999999997"/>
    <n v="0.23799999999999999"/>
    <n v="0.81"/>
    <n v="2125"/>
    <s v="Scale-up"/>
    <n v="125"/>
    <n v="0.95699999999999996"/>
    <n v="0.93500000000000005"/>
    <n v="0.91600000000000004"/>
    <n v="0.92200000000000004"/>
    <d v="2025-06-16T21:45:48"/>
    <x v="15"/>
  </r>
  <r>
    <x v="280"/>
    <x v="1"/>
    <n v="98"/>
    <x v="3472"/>
    <x v="1200"/>
    <s v=" "/>
    <s v=" "/>
    <n v="1"/>
    <n v="32"/>
    <n v="2"/>
    <s v="N/A"/>
    <n v="31"/>
    <n v="0"/>
    <s v="NaN"/>
    <n v="0.33700000000000002"/>
    <n v="1.4E-2"/>
    <n v="0.30299999999999999"/>
    <n v="0.32300000000000001"/>
    <n v="0.32800000000000001"/>
    <s v="NaN"/>
    <s v="NaN"/>
    <s v="NaN"/>
    <s v="NaN"/>
    <s v="Scale-up"/>
    <n v="3.3"/>
    <s v="NaN"/>
    <n v="0.97099999999999997"/>
    <n v="1"/>
    <n v="0.95099999999999996"/>
    <d v="2025-06-17T03:02:43"/>
    <x v="2"/>
  </r>
  <r>
    <x v="934"/>
    <x v="0"/>
    <n v="1869"/>
    <x v="3473"/>
    <x v="1117"/>
    <n v="139"/>
    <n v="139"/>
    <n v="106"/>
    <n v="33"/>
    <n v="6"/>
    <n v="133"/>
    <n v="64"/>
    <n v="69"/>
    <n v="0.187"/>
    <n v="5.1999999999999998E-2"/>
    <n v="2E-3"/>
    <n v="0.111"/>
    <n v="0.23699999999999999"/>
    <n v="0.11799999999999999"/>
    <n v="0.46800000000000003"/>
    <n v="0.78200000000000003"/>
    <n v="0.99199999999999999"/>
    <n v="621.62199999999996"/>
    <s v="Scale-up"/>
    <n v="9.0090000000000003"/>
    <n v="0.45900000000000002"/>
    <n v="0.47299999999999998"/>
    <n v="0.59199999999999997"/>
    <n v="0.28799999999999998"/>
    <d v="2025-06-16T22:54:33"/>
    <x v="3"/>
  </r>
  <r>
    <x v="299"/>
    <x v="1"/>
    <n v="0"/>
    <x v="3474"/>
    <x v="594"/>
    <s v=" "/>
    <s v=" "/>
    <n v="1"/>
    <n v="1"/>
    <n v="1"/>
    <s v="N/A"/>
    <n v="1"/>
    <n v="0"/>
    <s v="NaN"/>
    <s v="NaN"/>
    <s v="NaN"/>
    <s v="NaN"/>
    <n v="0"/>
    <s v="NaN"/>
    <s v="NaN"/>
    <s v="NaN"/>
    <s v="NaN"/>
    <s v="NaN"/>
    <s v="Catch-up"/>
    <s v="NaN"/>
    <s v="NaN"/>
    <s v="NaN"/>
    <s v="NaN"/>
    <s v="NaN"/>
    <d v="2025-06-17T03:03:00"/>
    <x v="2"/>
  </r>
  <r>
    <x v="1292"/>
    <x v="0"/>
    <n v="2224"/>
    <x v="3475"/>
    <x v="1742"/>
    <n v="35"/>
    <n v="35"/>
    <n v="16"/>
    <n v="19"/>
    <n v="2"/>
    <n v="33"/>
    <n v="24"/>
    <n v="9"/>
    <n v="1.0489999999999999"/>
    <n v="8.0000000000000002E-3"/>
    <n v="1E-3"/>
    <n v="0.49399999999999999"/>
    <n v="1.056"/>
    <n v="0.01"/>
    <n v="0.46800000000000003"/>
    <n v="0.99199999999999999"/>
    <n v="0.999"/>
    <n v="18.219000000000001"/>
    <s v="Start-up"/>
    <n v="2.024"/>
    <n v="0.749"/>
    <d v="1899-12-30T04:26:24"/>
    <n v="1"/>
    <n v="0.93799999999999994"/>
    <d v="2025-06-17T04:55:36"/>
    <x v="11"/>
  </r>
  <r>
    <x v="283"/>
    <x v="1"/>
    <n v="72"/>
    <x v="3476"/>
    <x v="1820"/>
    <s v=" "/>
    <s v=" "/>
    <n v="1"/>
    <n v="4"/>
    <n v="1"/>
    <s v="N/A"/>
    <n v="2"/>
    <n v="1"/>
    <s v="NaN"/>
    <n v="3.5000000000000003E-2"/>
    <s v="NaN"/>
    <n v="2.1999999999999999E-2"/>
    <n v="0"/>
    <n v="3.5000000000000003E-2"/>
    <s v="NaN"/>
    <s v="NaN"/>
    <s v="NaN"/>
    <s v="NaN"/>
    <s v="Scale-up"/>
    <n v="45.454999999999998"/>
    <s v="NaN"/>
    <n v="0.85099999999999998"/>
    <s v="NaN"/>
    <n v="1"/>
    <d v="2025-06-17T03:03:20"/>
    <x v="2"/>
  </r>
  <r>
    <x v="1238"/>
    <x v="0"/>
    <n v="845"/>
    <x v="3477"/>
    <x v="1662"/>
    <n v="37"/>
    <n v="37"/>
    <n v="34"/>
    <n v="3"/>
    <n v="0"/>
    <n v="37"/>
    <n v="12"/>
    <n v="25"/>
    <n v="5.3999999999999999E-2"/>
    <n v="3.2000000000000001E-2"/>
    <n v="0"/>
    <n v="0.04"/>
    <n v="8.5999999999999993E-2"/>
    <n v="6.0999999999999999E-2"/>
    <n v="0.46500000000000002"/>
    <n v="0.628"/>
    <n v="1"/>
    <n v="625"/>
    <s v="Scale-up"/>
    <n v="25"/>
    <n v="0.7"/>
    <n v="0.75"/>
    <n v="0"/>
    <n v="0.96"/>
    <d v="2025-06-17T06:52:09"/>
    <x v="10"/>
  </r>
  <r>
    <x v="89"/>
    <x v="1"/>
    <n v="94"/>
    <x v="3478"/>
    <x v="1234"/>
    <s v=" "/>
    <s v=" "/>
    <n v="15"/>
    <n v="50"/>
    <n v="8"/>
    <s v="N/A"/>
    <n v="47"/>
    <n v="9"/>
    <n v="0.128"/>
    <n v="0.60499999999999998"/>
    <n v="0.20799999999999999"/>
    <n v="0.52600000000000002"/>
    <n v="0.52500000000000002"/>
    <n v="0.63500000000000001"/>
    <n v="1.002"/>
    <n v="0.17499999999999999"/>
    <n v="0.71599999999999997"/>
    <n v="488.59300000000002"/>
    <s v="Catch-up"/>
    <n v="1.901"/>
    <n v="0.72599999999999998"/>
    <n v="0.93400000000000005"/>
    <n v="0.82799999999999996"/>
    <n v="0.92300000000000004"/>
    <d v="2025-06-17T03:03:46"/>
    <x v="2"/>
  </r>
  <r>
    <x v="1378"/>
    <x v="0"/>
    <n v="1093"/>
    <x v="3479"/>
    <x v="1915"/>
    <n v="75"/>
    <n v="75"/>
    <n v="26"/>
    <n v="49"/>
    <n v="5"/>
    <n v="70"/>
    <n v="10"/>
    <n v="60"/>
    <n v="1.9E-2"/>
    <n v="2.4E-2"/>
    <n v="4.0000000000000001E-3"/>
    <n v="1.7999999999999999E-2"/>
    <n v="3.9E-2"/>
    <n v="3.5999999999999997E-2"/>
    <n v="0.46200000000000002"/>
    <n v="0.442"/>
    <n v="0.90700000000000003"/>
    <n v="3333.3330000000001"/>
    <s v="Scale-up"/>
    <n v="55.555999999999997"/>
    <n v="0.81899999999999995"/>
    <n v="0.68"/>
    <n v="0.99199999999999999"/>
    <n v="0.91200000000000003"/>
    <d v="2025-06-17T03:33:53"/>
    <x v="2"/>
  </r>
  <r>
    <x v="1228"/>
    <x v="1"/>
    <n v="99"/>
    <x v="3480"/>
    <x v="1651"/>
    <s v=" "/>
    <s v=" "/>
    <n v="143"/>
    <n v="350"/>
    <n v="24"/>
    <s v="N/A"/>
    <n v="315"/>
    <n v="155"/>
    <n v="1.367"/>
    <n v="3.5790000000000002"/>
    <n v="0.21199999999999999"/>
    <n v="3.35"/>
    <n v="4.734"/>
    <n v="4.641"/>
    <n v="0.70799999999999996"/>
    <n v="0.27600000000000002"/>
    <n v="0.95699999999999996"/>
    <n v="162.09"/>
    <s v="Scale-up"/>
    <n v="0.29899999999999999"/>
    <n v="0.97"/>
    <n v="0.99299999999999999"/>
    <n v="0.97"/>
    <n v="0.99399999999999999"/>
    <d v="2025-06-17T03:04:12"/>
    <x v="2"/>
  </r>
  <r>
    <x v="1307"/>
    <x v="0"/>
    <n v="3109"/>
    <x v="3481"/>
    <x v="1790"/>
    <n v="527"/>
    <n v="527"/>
    <n v="0"/>
    <n v="527"/>
    <n v="104"/>
    <n v="423"/>
    <n v="142"/>
    <n v="281"/>
    <n v="0"/>
    <n v="0.29799999999999999"/>
    <n v="7.0000000000000007E-2"/>
    <n v="0.105"/>
    <n v="0.22800000000000001"/>
    <n v="0.248"/>
    <n v="0.46100000000000002"/>
    <n v="0"/>
    <n v="0.76500000000000001"/>
    <n v="2676.19"/>
    <s v="Scale-up"/>
    <n v="9.5239999999999991"/>
    <n v="0"/>
    <n v="0.91700000000000004"/>
    <n v="0.88500000000000001"/>
    <n v="0.98099999999999998"/>
    <d v="2025-06-17T04:40:19"/>
    <x v="12"/>
  </r>
  <r>
    <x v="645"/>
    <x v="1"/>
    <n v="0"/>
    <x v="3482"/>
    <x v="745"/>
    <s v=" "/>
    <s v=" "/>
    <n v="1"/>
    <n v="1"/>
    <n v="1"/>
    <s v="N/A"/>
    <n v="1"/>
    <n v="0"/>
    <s v="NaN"/>
    <s v="NaN"/>
    <s v="NaN"/>
    <s v="NaN"/>
    <n v="0"/>
    <s v="NaN"/>
    <s v="NaN"/>
    <s v="NaN"/>
    <s v="NaN"/>
    <s v="NaN"/>
    <s v="Catch-up"/>
    <s v="NaN"/>
    <s v="NaN"/>
    <s v="NaN"/>
    <s v="NaN"/>
    <s v="NaN"/>
    <d v="2025-06-17T03:04:29"/>
    <x v="2"/>
  </r>
  <r>
    <x v="734"/>
    <x v="0"/>
    <n v="660"/>
    <x v="3483"/>
    <x v="853"/>
    <n v="40"/>
    <n v="40"/>
    <n v="6"/>
    <n v="34"/>
    <n v="3"/>
    <n v="37"/>
    <n v="15"/>
    <n v="22"/>
    <n v="1.6E-2"/>
    <n v="4.7E-2"/>
    <n v="4.0000000000000001E-3"/>
    <n v="2.7E-2"/>
    <n v="5.8999999999999997E-2"/>
    <n v="5.1999999999999998E-2"/>
    <n v="0.45800000000000002"/>
    <n v="0.254"/>
    <n v="0.93700000000000006"/>
    <n v="814.81500000000005"/>
    <s v="Scale-up"/>
    <n v="37.036999999999999"/>
    <n v="0.78100000000000003"/>
    <n v="0.79800000000000004"/>
    <n v="0.75"/>
    <n v="0.58499999999999996"/>
    <d v="2025-06-16T21:32:58"/>
    <x v="0"/>
  </r>
  <r>
    <x v="310"/>
    <x v="1"/>
    <n v="95"/>
    <x v="3484"/>
    <x v="1623"/>
    <s v=" "/>
    <s v=" "/>
    <n v="1"/>
    <n v="8"/>
    <n v="1"/>
    <s v="N/A"/>
    <n v="13"/>
    <n v="-4"/>
    <s v="NaN"/>
    <n v="7.1999999999999995E-2"/>
    <s v="NaN"/>
    <n v="0.22700000000000001"/>
    <n v="0"/>
    <n v="8.3000000000000004E-2"/>
    <s v="NaN"/>
    <s v="NaN"/>
    <s v="NaN"/>
    <s v="NaN"/>
    <s v="Scale-up"/>
    <n v="4.4050000000000002"/>
    <s v="NaN"/>
    <n v="0.93300000000000005"/>
    <s v="NaN"/>
    <n v="0.63200000000000001"/>
    <d v="2025-06-17T03:04:49"/>
    <x v="2"/>
  </r>
  <r>
    <x v="1131"/>
    <x v="0"/>
    <n v="315"/>
    <x v="3485"/>
    <x v="1520"/>
    <n v="63"/>
    <n v="63"/>
    <n v="62"/>
    <n v="1"/>
    <n v="0"/>
    <n v="63"/>
    <n v="28"/>
    <n v="35"/>
    <n v="0.20100000000000001"/>
    <n v="0"/>
    <n v="0"/>
    <n v="9.1999999999999998E-2"/>
    <n v="0.20100000000000001"/>
    <n v="0.20499999999999999"/>
    <n v="0.45800000000000002"/>
    <n v="1"/>
    <n v="1"/>
    <n v="380.435"/>
    <s v="Scale-up"/>
    <n v="10.87"/>
    <n v="0.96399999999999997"/>
    <n v="0"/>
    <n v="0"/>
    <n v="0.95299999999999996"/>
    <d v="2025-06-17T05:38:40"/>
    <x v="10"/>
  </r>
  <r>
    <x v="1141"/>
    <x v="1"/>
    <n v="90"/>
    <x v="3486"/>
    <x v="1534"/>
    <s v=" "/>
    <s v=" "/>
    <n v="2"/>
    <n v="1"/>
    <n v="1"/>
    <s v="N/A"/>
    <n v="3"/>
    <n v="0"/>
    <n v="1"/>
    <s v="NaN"/>
    <s v="NaN"/>
    <n v="0.25"/>
    <n v="0"/>
    <n v="1"/>
    <s v="NaN"/>
    <s v="NaN"/>
    <s v="NaN"/>
    <s v="NaN"/>
    <s v="Scale-up"/>
    <n v="4"/>
    <n v="1"/>
    <s v="NaN"/>
    <s v="NaN"/>
    <n v="0.75"/>
    <d v="2025-06-17T03:05:08"/>
    <x v="2"/>
  </r>
  <r>
    <x v="627"/>
    <x v="0"/>
    <n v="718"/>
    <x v="3487"/>
    <x v="724"/>
    <n v="34"/>
    <n v="34"/>
    <n v="9"/>
    <n v="25"/>
    <n v="4"/>
    <n v="30"/>
    <n v="23"/>
    <n v="7"/>
    <n v="1.9E-2"/>
    <n v="4.3999999999999997E-2"/>
    <n v="8.0000000000000002E-3"/>
    <n v="2.5000000000000001E-2"/>
    <n v="5.5E-2"/>
    <n v="4.8000000000000001E-2"/>
    <n v="0.45500000000000002"/>
    <n v="0.30199999999999999"/>
    <n v="0.873"/>
    <n v="280"/>
    <s v="Scale-up"/>
    <n v="40"/>
    <n v="0.94399999999999995"/>
    <n v="0.93600000000000005"/>
    <n v="0.751"/>
    <n v="0.81699999999999995"/>
    <d v="2025-06-16T21:04:22"/>
    <x v="0"/>
  </r>
  <r>
    <x v="51"/>
    <x v="1"/>
    <n v="99"/>
    <x v="3488"/>
    <x v="790"/>
    <s v=" "/>
    <s v=" "/>
    <n v="167"/>
    <n v="168"/>
    <n v="70"/>
    <s v="N/A"/>
    <n v="309"/>
    <n v="-43"/>
    <n v="1.5349999999999999"/>
    <n v="1.889"/>
    <n v="0.70199999999999996"/>
    <n v="2.9569999999999999"/>
    <n v="2.722"/>
    <n v="2.677"/>
    <n v="1.0860000000000001"/>
    <n v="0.44800000000000001"/>
    <n v="0.79500000000000004"/>
    <n v="37.200000000000003"/>
    <s v="Catch-up"/>
    <n v="0.33800000000000002"/>
    <n v="0.98199999999999998"/>
    <n v="0.97899999999999998"/>
    <n v="0.98199999999999998"/>
    <n v="0.99399999999999999"/>
    <d v="2025-06-17T03:05:43"/>
    <x v="2"/>
  </r>
  <r>
    <x v="683"/>
    <x v="0"/>
    <n v="3177"/>
    <x v="3489"/>
    <x v="794"/>
    <n v="707"/>
    <n v="707"/>
    <n v="79"/>
    <n v="628"/>
    <n v="150"/>
    <n v="557"/>
    <n v="221"/>
    <n v="336"/>
    <n v="3.4000000000000002E-2"/>
    <n v="0.25900000000000001"/>
    <n v="7.0000000000000007E-2"/>
    <n v="0.10100000000000001"/>
    <n v="0.223"/>
    <n v="0.22800000000000001"/>
    <n v="0.45300000000000001"/>
    <n v="0.11600000000000001"/>
    <n v="0.76100000000000001"/>
    <n v="3326.7330000000002"/>
    <s v="Scale-up"/>
    <n v="9.9009999999999998"/>
    <n v="0.78600000000000003"/>
    <n v="0.93799999999999994"/>
    <n v="0.94599999999999995"/>
    <n v="0.91700000000000004"/>
    <d v="2025-06-16T21:19:15"/>
    <x v="0"/>
  </r>
  <r>
    <x v="319"/>
    <x v="1"/>
    <n v="21"/>
    <x v="3490"/>
    <x v="1581"/>
    <s v=" "/>
    <s v=" "/>
    <n v="2"/>
    <n v="1"/>
    <n v="1"/>
    <s v="N/A"/>
    <n v="1"/>
    <n v="0"/>
    <n v="4.4999999999999998E-2"/>
    <s v="NaN"/>
    <s v="NaN"/>
    <s v="NaN"/>
    <n v="0"/>
    <n v="2.3E-2"/>
    <s v="NaN"/>
    <s v="NaN"/>
    <s v="NaN"/>
    <s v="NaN"/>
    <s v="Scale-up"/>
    <s v="NaN"/>
    <n v="1"/>
    <s v="NaN"/>
    <s v="NaN"/>
    <s v="NaN"/>
    <d v="2025-06-17T03:06:03"/>
    <x v="2"/>
  </r>
  <r>
    <x v="1132"/>
    <x v="0"/>
    <n v="345"/>
    <x v="3491"/>
    <x v="1522"/>
    <n v="141"/>
    <n v="141"/>
    <n v="140"/>
    <n v="1"/>
    <n v="0"/>
    <n v="141"/>
    <n v="53"/>
    <n v="88"/>
    <n v="0.38900000000000001"/>
    <n v="0"/>
    <n v="0"/>
    <n v="0.17299999999999999"/>
    <n v="0.38900000000000001"/>
    <n v="0.39"/>
    <n v="0.44500000000000001"/>
    <n v="1"/>
    <n v="1"/>
    <n v="508.67099999999999"/>
    <s v="Scale-up"/>
    <n v="5.78"/>
    <n v="0.99099999999999999"/>
    <n v="0"/>
    <n v="0"/>
    <n v="0.94399999999999995"/>
    <d v="2025-06-17T05:40:02"/>
    <x v="10"/>
  </r>
  <r>
    <x v="312"/>
    <x v="1"/>
    <n v="0"/>
    <x v="3492"/>
    <x v="1916"/>
    <s v=" "/>
    <s v=" "/>
    <n v="1"/>
    <n v="1"/>
    <n v="1"/>
    <s v="N/A"/>
    <n v="1"/>
    <n v="0"/>
    <s v="NaN"/>
    <s v="NaN"/>
    <s v="NaN"/>
    <s v="NaN"/>
    <n v="0"/>
    <s v="NaN"/>
    <s v="NaN"/>
    <s v="NaN"/>
    <s v="NaN"/>
    <s v="NaN"/>
    <s v="Scale-up"/>
    <s v="NaN"/>
    <s v="NaN"/>
    <s v="NaN"/>
    <s v="NaN"/>
    <s v="NaN"/>
    <d v="2025-06-17T03:06:19"/>
    <x v="2"/>
  </r>
  <r>
    <x v="1313"/>
    <x v="0"/>
    <n v="830"/>
    <x v="3493"/>
    <x v="1771"/>
    <n v="58"/>
    <n v="58"/>
    <n v="0"/>
    <n v="58"/>
    <n v="5"/>
    <n v="53"/>
    <n v="25"/>
    <n v="28"/>
    <n v="0"/>
    <n v="9.0999999999999998E-2"/>
    <n v="8.9999999999999993E-3"/>
    <n v="3.5999999999999997E-2"/>
    <n v="8.2000000000000003E-2"/>
    <n v="8.5000000000000006E-2"/>
    <n v="0.439"/>
    <n v="0"/>
    <n v="0.90100000000000002"/>
    <n v="777.77800000000002"/>
    <s v="Scale-up"/>
    <n v="27.777999999999999"/>
    <n v="0"/>
    <n v="0.93200000000000005"/>
    <n v="0.78700000000000003"/>
    <n v="0.93700000000000006"/>
    <d v="2025-06-17T04:29:22"/>
    <x v="12"/>
  </r>
  <r>
    <x v="1252"/>
    <x v="1"/>
    <n v="99"/>
    <x v="3494"/>
    <x v="1684"/>
    <s v=" "/>
    <s v=" "/>
    <n v="21"/>
    <n v="113"/>
    <n v="9"/>
    <s v="N/A"/>
    <n v="65"/>
    <n v="61"/>
    <n v="0.224"/>
    <n v="1.2090000000000001"/>
    <n v="0.13300000000000001"/>
    <n v="0.70599999999999996"/>
    <n v="1.3"/>
    <n v="1.3260000000000001"/>
    <n v="0.54300000000000004"/>
    <n v="0.156"/>
    <n v="0.90700000000000003"/>
    <n v="2752.125"/>
    <s v="Scale-up"/>
    <n v="1.4159999999999999"/>
    <n v="0.97199999999999998"/>
    <n v="0.97699999999999998"/>
    <n v="0.92100000000000004"/>
    <n v="0.98499999999999999"/>
    <d v="2025-06-17T03:06:49"/>
    <x v="2"/>
  </r>
  <r>
    <x v="991"/>
    <x v="0"/>
    <n v="892"/>
    <x v="3495"/>
    <x v="1207"/>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6T23:19:02"/>
    <x v="8"/>
  </r>
  <r>
    <x v="306"/>
    <x v="1"/>
    <n v="0"/>
    <x v="3496"/>
    <x v="1899"/>
    <s v=" "/>
    <s v=" "/>
    <n v="1"/>
    <n v="1"/>
    <n v="5"/>
    <s v="N/A"/>
    <n v="7"/>
    <n v="-11"/>
    <s v="NaN"/>
    <s v="NaN"/>
    <n v="2.5"/>
    <s v="NaN"/>
    <n v="0"/>
    <n v="-2.5"/>
    <s v="NaN"/>
    <s v="NaN"/>
    <s v="NaN"/>
    <s v="NaN"/>
    <s v="Scale-up"/>
    <s v="NaN"/>
    <s v="NaN"/>
    <s v="NaN"/>
    <n v="0.75"/>
    <s v="NaN"/>
    <d v="2025-06-17T03:07:07"/>
    <x v="2"/>
  </r>
  <r>
    <x v="991"/>
    <x v="0"/>
    <n v="892"/>
    <x v="3497"/>
    <x v="1476"/>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7T07:15:19"/>
    <x v="9"/>
  </r>
  <r>
    <x v="288"/>
    <x v="1"/>
    <n v="91"/>
    <x v="3498"/>
    <x v="1697"/>
    <s v=" "/>
    <s v=" "/>
    <n v="3"/>
    <n v="6"/>
    <n v="2"/>
    <s v="N/A"/>
    <n v="8"/>
    <n v="-2"/>
    <n v="2.7E-2"/>
    <n v="0.06"/>
    <s v="NaN"/>
    <n v="9.5000000000000001E-2"/>
    <n v="8.6999999999999994E-2"/>
    <n v="5.7000000000000002E-2"/>
    <s v="NaN"/>
    <s v="NaN"/>
    <s v="NaN"/>
    <s v="NaN"/>
    <s v="Scale-up"/>
    <n v="10.526"/>
    <n v="0.90800000000000003"/>
    <n v="0.84299999999999997"/>
    <s v="NaN"/>
    <n v="0.88500000000000001"/>
    <d v="2025-06-17T03:07:26"/>
    <x v="2"/>
  </r>
  <r>
    <x v="184"/>
    <x v="0"/>
    <n v="129"/>
    <x v="3499"/>
    <x v="198"/>
    <n v="105"/>
    <n v="105"/>
    <n v="2"/>
    <n v="103"/>
    <n v="4"/>
    <n v="101"/>
    <n v="39"/>
    <n v="62"/>
    <n v="1.2E-2"/>
    <n v="0.65700000000000003"/>
    <n v="2.1999999999999999E-2"/>
    <n v="0.28299999999999997"/>
    <n v="0.64700000000000002"/>
    <n v="0.64500000000000002"/>
    <n v="0.437"/>
    <n v="1.7999999999999999E-2"/>
    <n v="0.96699999999999997"/>
    <n v="219.08099999999999"/>
    <s v="Scale-up"/>
    <n v="3.5339999999999998"/>
    <n v="1"/>
    <n v="0.93899999999999995"/>
    <n v="0.90100000000000002"/>
    <n v="0.97"/>
    <d v="2025-06-16T18:47:59"/>
    <x v="1"/>
  </r>
  <r>
    <x v="1320"/>
    <x v="1"/>
    <n v="99"/>
    <x v="3500"/>
    <x v="1786"/>
    <s v=" "/>
    <s v=" "/>
    <n v="143"/>
    <n v="436"/>
    <n v="42"/>
    <s v="N/A"/>
    <n v="385"/>
    <n v="151"/>
    <n v="1.5309999999999999"/>
    <n v="4.4829999999999997"/>
    <n v="0.47"/>
    <n v="3.9980000000000002"/>
    <n v="5.5439999999999996"/>
    <n v="5.5090000000000003"/>
    <n v="0.72099999999999997"/>
    <n v="0.255"/>
    <n v="0.92200000000000004"/>
    <n v="1012.506"/>
    <s v="Scale-up"/>
    <n v="0.25"/>
    <n v="0.97899999999999998"/>
    <n v="0.995"/>
    <n v="0.99"/>
    <n v="0.998"/>
    <d v="2025-06-17T03:07:59"/>
    <x v="2"/>
  </r>
  <r>
    <x v="442"/>
    <x v="0"/>
    <n v="7460"/>
    <x v="3501"/>
    <x v="1917"/>
    <n v="2914"/>
    <n v="2914"/>
    <n v="56"/>
    <n v="2858"/>
    <n v="529"/>
    <n v="2385"/>
    <n v="1310"/>
    <n v="1075"/>
    <n v="1.4E-2"/>
    <n v="0.76100000000000001"/>
    <n v="0.09"/>
    <n v="0.29899999999999999"/>
    <n v="0.68500000000000005"/>
    <n v="0.54100000000000004"/>
    <n v="0.436"/>
    <n v="1.7999999999999999E-2"/>
    <n v="0.88400000000000001"/>
    <n v="3595.3180000000002"/>
    <s v="Scale-up"/>
    <n v="3.3439999999999999"/>
    <n v="0.7"/>
    <n v="0.68300000000000005"/>
    <n v="0.48199999999999998"/>
    <n v="0.27800000000000002"/>
    <d v="2025-06-17T04:04:00"/>
    <x v="2"/>
  </r>
  <r>
    <x v="287"/>
    <x v="1"/>
    <n v="92"/>
    <x v="3502"/>
    <x v="1073"/>
    <s v=" "/>
    <s v=" "/>
    <n v="1"/>
    <n v="6"/>
    <n v="1"/>
    <s v="N/A"/>
    <n v="1"/>
    <n v="5"/>
    <s v="NaN"/>
    <n v="4.2000000000000003E-2"/>
    <s v="NaN"/>
    <s v="NaN"/>
    <n v="0"/>
    <n v="4.2000000000000003E-2"/>
    <s v="NaN"/>
    <s v="NaN"/>
    <s v="NaN"/>
    <s v="NaN"/>
    <s v="Scale-up"/>
    <s v="NaN"/>
    <s v="NaN"/>
    <n v="0.879"/>
    <s v="NaN"/>
    <s v="NaN"/>
    <d v="2025-06-17T03:08:16"/>
    <x v="2"/>
  </r>
  <r>
    <x v="1218"/>
    <x v="0"/>
    <n v="406"/>
    <x v="3503"/>
    <x v="1634"/>
    <n v="90"/>
    <n v="90"/>
    <n v="81"/>
    <n v="9"/>
    <n v="1"/>
    <n v="89"/>
    <n v="37"/>
    <n v="52"/>
    <n v="0.27"/>
    <n v="1.7999999999999999E-2"/>
    <n v="0"/>
    <n v="0.125"/>
    <n v="0.28799999999999998"/>
    <n v="0.26400000000000001"/>
    <n v="0.434"/>
    <n v="0.93799999999999994"/>
    <n v="1"/>
    <n v="416"/>
    <s v="Scale-up"/>
    <n v="8"/>
    <n v="0.84599999999999997"/>
    <n v="0.879"/>
    <n v="0"/>
    <n v="0.88300000000000001"/>
    <d v="2025-06-17T06:34:06"/>
    <x v="10"/>
  </r>
  <r>
    <x v="276"/>
    <x v="1"/>
    <n v="99"/>
    <x v="3504"/>
    <x v="1887"/>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7T03:08:40"/>
    <x v="2"/>
  </r>
  <r>
    <x v="1126"/>
    <x v="0"/>
    <n v="3984"/>
    <x v="3505"/>
    <x v="1512"/>
    <n v="106"/>
    <n v="106"/>
    <n v="51"/>
    <n v="55"/>
    <n v="41"/>
    <n v="65"/>
    <n v="44"/>
    <n v="21"/>
    <n v="0.104"/>
    <n v="0.122"/>
    <n v="1.0999999999999999E-2"/>
    <n v="9.2999999999999999E-2"/>
    <n v="0.215"/>
    <n v="2.4E-2"/>
    <n v="0.433"/>
    <n v="0.46"/>
    <n v="0.95099999999999996"/>
    <n v="225.80600000000001"/>
    <s v="Scale-up"/>
    <n v="10.753"/>
    <n v="0.77900000000000003"/>
    <n v="0.79800000000000004"/>
    <n v="0.35799999999999998"/>
    <n v="0.89600000000000002"/>
    <d v="2025-06-17T07:00:25"/>
    <x v="4"/>
  </r>
  <r>
    <x v="314"/>
    <x v="1"/>
    <n v="0"/>
    <x v="3506"/>
    <x v="1421"/>
    <s v=" "/>
    <s v=" "/>
    <n v="1"/>
    <n v="1"/>
    <n v="1"/>
    <s v="N/A"/>
    <n v="1"/>
    <n v="0"/>
    <s v="NaN"/>
    <s v="NaN"/>
    <s v="NaN"/>
    <s v="NaN"/>
    <n v="0"/>
    <s v="NaN"/>
    <s v="NaN"/>
    <s v="NaN"/>
    <s v="NaN"/>
    <s v="NaN"/>
    <s v="Scale-up"/>
    <s v="NaN"/>
    <s v="NaN"/>
    <s v="NaN"/>
    <s v="NaN"/>
    <s v="NaN"/>
    <d v="2025-06-17T03:08:57"/>
    <x v="2"/>
  </r>
  <r>
    <x v="379"/>
    <x v="0"/>
    <n v="466"/>
    <x v="3507"/>
    <x v="428"/>
    <n v="316"/>
    <n v="316"/>
    <n v="116"/>
    <n v="200"/>
    <n v="9"/>
    <n v="307"/>
    <n v="131"/>
    <n v="176"/>
    <n v="0.31"/>
    <n v="0.54400000000000004"/>
    <n v="2.5999999999999999E-2"/>
    <n v="0.35799999999999998"/>
    <n v="0.82799999999999996"/>
    <n v="0.81399999999999995"/>
    <n v="0.432"/>
    <n v="0.36299999999999999"/>
    <n v="0.97"/>
    <n v="491.62"/>
    <s v="Scale-up"/>
    <n v="2.7930000000000001"/>
    <n v="0.91100000000000003"/>
    <n v="0.81899999999999995"/>
    <n v="0.749"/>
    <n v="0.83"/>
    <d v="2025-06-16T19:38:09"/>
    <x v="1"/>
  </r>
  <r>
    <x v="1362"/>
    <x v="1"/>
    <n v="99"/>
    <x v="3508"/>
    <x v="1881"/>
    <s v=" "/>
    <s v=" "/>
    <n v="248"/>
    <n v="320"/>
    <n v="59"/>
    <s v="N/A"/>
    <n v="138"/>
    <n v="370"/>
    <n v="2.6440000000000001"/>
    <n v="3.718"/>
    <n v="0.59"/>
    <n v="1.54"/>
    <n v="5.7720000000000002"/>
    <n v="5.758"/>
    <n v="0.26700000000000002"/>
    <n v="0.41599999999999998"/>
    <n v="0.90700000000000003"/>
    <n v="719.48099999999999"/>
    <s v="Scale-up"/>
    <n v="0.64900000000000002"/>
    <n v="0.99399999999999999"/>
    <n v="0.96199999999999997"/>
    <n v="0.94399999999999995"/>
    <n v="0.79700000000000004"/>
    <d v="2025-06-17T03:09:23"/>
    <x v="2"/>
  </r>
  <r>
    <x v="2"/>
    <x v="1"/>
    <n v="0"/>
    <x v="3509"/>
    <x v="2"/>
    <s v=" "/>
    <s v=" "/>
    <n v="1"/>
    <n v="1"/>
    <n v="1"/>
    <s v="N/A"/>
    <n v="1"/>
    <n v="0"/>
    <n v="0"/>
    <s v="NaN"/>
    <s v="NaN"/>
    <s v="NaN"/>
    <n v="0"/>
    <s v="NaN"/>
    <s v="NaN"/>
    <s v="NaN"/>
    <s v="NaN"/>
    <s v="NaN"/>
    <s v="Catch-up"/>
    <s v="NaN"/>
    <n v="0"/>
    <s v="NaN"/>
    <s v="NaN"/>
    <s v="NaN"/>
    <d v="2025-06-17T03:09:40"/>
    <x v="2"/>
  </r>
  <r>
    <x v="321"/>
    <x v="1"/>
    <n v="93"/>
    <x v="3510"/>
    <x v="747"/>
    <s v=" "/>
    <s v=" "/>
    <n v="1"/>
    <n v="21"/>
    <n v="7"/>
    <s v="N/A"/>
    <n v="13"/>
    <n v="0"/>
    <s v="NaN"/>
    <n v="0.26500000000000001"/>
    <n v="8.6999999999999994E-2"/>
    <n v="0.152"/>
    <s v="0.17800000000000002"/>
    <n v="0.17599999999999999"/>
    <s v="NaN"/>
    <s v="NaN"/>
    <s v="NaN"/>
    <s v="NaN"/>
    <s v="Catch-up"/>
    <n v="6.5789999999999997"/>
    <s v="NaN"/>
    <n v="0.92600000000000005"/>
    <n v="0.94299999999999995"/>
    <n v="0.90500000000000003"/>
    <d v="2025-06-17T03:09:59"/>
    <x v="2"/>
  </r>
  <r>
    <x v="66"/>
    <x v="0"/>
    <n v="2984"/>
    <x v="3511"/>
    <x v="1918"/>
    <n v="39"/>
    <n v="39"/>
    <n v="12"/>
    <n v="27"/>
    <n v="5"/>
    <n v="34"/>
    <n v="9"/>
    <n v="25"/>
    <n v="3.0000000000000001E-3"/>
    <n v="7.0000000000000001E-3"/>
    <n v="3.0000000000000001E-3"/>
    <n v="3.0000000000000001E-3"/>
    <n v="7.0000000000000001E-3"/>
    <n v="8.9999999999999993E-3"/>
    <n v="0.42899999999999999"/>
    <n v="0.3"/>
    <n v="0.7"/>
    <n v="8333.3330000000005"/>
    <s v="Scale-up"/>
    <n v="333.33300000000003"/>
    <n v="0.875"/>
    <n v="0.92800000000000005"/>
    <n v="0.89200000000000002"/>
    <n v="0.74"/>
    <d v="2025-06-17T03:51:54"/>
    <x v="2"/>
  </r>
  <r>
    <x v="122"/>
    <x v="1"/>
    <n v="98"/>
    <x v="3512"/>
    <x v="272"/>
    <s v=" "/>
    <s v=" "/>
    <n v="1"/>
    <n v="12"/>
    <n v="3"/>
    <s v="N/A"/>
    <n v="8"/>
    <n v="1"/>
    <s v="NaN"/>
    <n v="0.125"/>
    <n v="3.2000000000000001E-2"/>
    <n v="0.106"/>
    <n v="9.2999999999999999E-2"/>
    <n v="0.10100000000000001"/>
    <s v="NaN"/>
    <s v="NaN"/>
    <s v="NaN"/>
    <s v="NaN"/>
    <s v="Catch-up"/>
    <n v="9.4339999999999993"/>
    <s v="NaN"/>
    <n v="0.88500000000000001"/>
    <n v="0.86"/>
    <n v="0.78600000000000003"/>
    <d v="2025-06-17T03:10:20"/>
    <x v="2"/>
  </r>
  <r>
    <x v="487"/>
    <x v="0"/>
    <n v="157"/>
    <x v="3513"/>
    <x v="556"/>
    <n v="43"/>
    <n v="43"/>
    <n v="42"/>
    <n v="1"/>
    <n v="0"/>
    <n v="43"/>
    <n v="24"/>
    <n v="19"/>
    <n v="0.223"/>
    <n v="0"/>
    <n v="0"/>
    <n v="9.5000000000000001E-2"/>
    <n v="0.223"/>
    <n v="0.23799999999999999"/>
    <n v="0.42599999999999999"/>
    <n v="1"/>
    <n v="1"/>
    <n v="200"/>
    <s v="Scale-up"/>
    <n v="10.526"/>
    <n v="0.21299999999999999"/>
    <n v="0"/>
    <n v="0"/>
    <n v="0.34599999999999997"/>
    <d v="2025-06-16T20:29:02"/>
    <x v="0"/>
  </r>
  <r>
    <x v="7"/>
    <x v="1"/>
    <n v="19"/>
    <x v="3514"/>
    <x v="476"/>
    <s v=" "/>
    <s v=" "/>
    <n v="1"/>
    <n v="2"/>
    <n v="1"/>
    <s v="N/A"/>
    <n v="2"/>
    <n v="-1"/>
    <s v="NaN"/>
    <n v="5.2999999999999999E-2"/>
    <s v="NaN"/>
    <n v="5.6000000000000001E-2"/>
    <n v="0"/>
    <n v="5.2999999999999999E-2"/>
    <s v="NaN"/>
    <s v="NaN"/>
    <s v="NaN"/>
    <s v="NaN"/>
    <s v="Plan-up"/>
    <n v="17.856999999999999"/>
    <s v="NaN"/>
    <n v="1"/>
    <s v="NaN"/>
    <n v="1"/>
    <d v="2025-06-17T03:10:39"/>
    <x v="2"/>
  </r>
  <r>
    <x v="864"/>
    <x v="0"/>
    <n v="3386"/>
    <x v="3515"/>
    <x v="1747"/>
    <n v="924"/>
    <n v="924"/>
    <n v="262"/>
    <n v="662"/>
    <n v="248"/>
    <n v="676"/>
    <n v="419"/>
    <n v="257"/>
    <n v="0.20499999999999999"/>
    <n v="0.55800000000000005"/>
    <n v="0.23"/>
    <n v="0.22700000000000001"/>
    <n v="0.53300000000000003"/>
    <n v="0.58799999999999997"/>
    <n v="0.42599999999999999"/>
    <n v="0.26900000000000002"/>
    <n v="0.69899999999999995"/>
    <n v="1132.1590000000001"/>
    <s v="Scale-up"/>
    <n v="4.4050000000000002"/>
    <n v="0.77800000000000002"/>
    <d v="1899-12-30T22:13:26"/>
    <n v="0.92100000000000004"/>
    <n v="0.68400000000000005"/>
    <d v="2025-06-17T04:57:25"/>
    <x v="11"/>
  </r>
  <r>
    <x v="1106"/>
    <x v="1"/>
    <n v="93"/>
    <x v="3516"/>
    <x v="1458"/>
    <s v=" "/>
    <s v=" "/>
    <n v="1"/>
    <n v="2"/>
    <n v="1"/>
    <s v="N/A"/>
    <n v="2"/>
    <n v="-1"/>
    <s v="NaN"/>
    <s v="NaN"/>
    <s v="NaN"/>
    <n v="1.0999999999999999E-2"/>
    <n v="0"/>
    <s v="NaN"/>
    <s v="NaN"/>
    <s v="NaN"/>
    <s v="NaN"/>
    <s v="NaN"/>
    <s v="Scale-up"/>
    <n v="90.909000000000006"/>
    <s v="NaN"/>
    <s v="NaN"/>
    <s v="NaN"/>
    <n v="1"/>
    <d v="2025-06-17T03:10:59"/>
    <x v="2"/>
  </r>
  <r>
    <x v="550"/>
    <x v="0"/>
    <n v="201"/>
    <x v="3517"/>
    <x v="1199"/>
    <n v="47"/>
    <n v="47"/>
    <n v="42"/>
    <n v="5"/>
    <n v="0"/>
    <n v="47"/>
    <n v="32"/>
    <n v="15"/>
    <n v="0.128"/>
    <n v="9.8000000000000004E-2"/>
    <n v="0"/>
    <n v="9.6000000000000002E-2"/>
    <n v="0.22600000000000001"/>
    <n v="0.14399999999999999"/>
    <n v="0.42499999999999999"/>
    <n v="0.56599999999999995"/>
    <n v="1"/>
    <n v="156.25"/>
    <s v="Scale-up"/>
    <n v="10.417"/>
    <n v="0.77900000000000003"/>
    <n v="0.79100000000000004"/>
    <n v="0"/>
    <n v="0.69699999999999995"/>
    <d v="2025-06-16T23:16:54"/>
    <x v="8"/>
  </r>
  <r>
    <x v="162"/>
    <x v="1"/>
    <n v="0"/>
    <x v="3518"/>
    <x v="174"/>
    <s v=" "/>
    <s v=" "/>
    <n v="1"/>
    <n v="1"/>
    <n v="1"/>
    <s v="N/A"/>
    <n v="1"/>
    <n v="0"/>
    <s v="NaN"/>
    <s v="NaN"/>
    <n v="0"/>
    <s v="NaN"/>
    <n v="0"/>
    <s v="NaN"/>
    <s v="NaN"/>
    <s v="NaN"/>
    <s v="NaN"/>
    <s v="NaN"/>
    <s v="Catch-up"/>
    <s v="NaN"/>
    <s v="NaN"/>
    <s v="NaN"/>
    <n v="0"/>
    <s v="NaN"/>
    <d v="2025-06-17T03:11:15"/>
    <x v="2"/>
  </r>
  <r>
    <x v="1373"/>
    <x v="0"/>
    <n v="1552"/>
    <x v="3519"/>
    <x v="1909"/>
    <n v="49"/>
    <n v="49"/>
    <n v="7"/>
    <n v="42"/>
    <n v="3"/>
    <n v="46"/>
    <n v="39"/>
    <n v="7"/>
    <n v="8.0000000000000002E-3"/>
    <n v="6.6000000000000003E-2"/>
    <n v="1E-3"/>
    <n v="3.1E-2"/>
    <n v="7.2999999999999995E-2"/>
    <n v="4.2000000000000003E-2"/>
    <n v="0.42499999999999999"/>
    <n v="0.108"/>
    <n v="0.98599999999999999"/>
    <n v="225.80600000000001"/>
    <s v="Scale-up"/>
    <n v="32.258000000000003"/>
    <n v="0.76900000000000002"/>
    <n v="0.81699999999999995"/>
    <n v="0.75600000000000001"/>
    <n v="0.59299999999999997"/>
    <d v="2025-06-17T02:42:09"/>
    <x v="2"/>
  </r>
  <r>
    <x v="1113"/>
    <x v="1"/>
    <n v="99"/>
    <x v="3520"/>
    <x v="1492"/>
    <s v=" "/>
    <s v=" "/>
    <n v="26"/>
    <n v="256"/>
    <n v="14"/>
    <s v="N/A"/>
    <n v="190"/>
    <n v="79"/>
    <n v="0.22800000000000001"/>
    <n v="2.387"/>
    <n v="0.11600000000000001"/>
    <n v="1.76"/>
    <n v="2.4990000000000001"/>
    <n v="2.496"/>
    <n v="0.70399999999999996"/>
    <n v="8.6999999999999994E-2"/>
    <n v="0.95599999999999996"/>
    <n v="213.636"/>
    <s v="Scale-up"/>
    <n v="0.56799999999999995"/>
    <n v="0.89800000000000002"/>
    <n v="0.96399999999999997"/>
    <n v="0.93500000000000005"/>
    <n v="0.97599999999999998"/>
    <d v="2025-06-17T03:11:41"/>
    <x v="2"/>
  </r>
  <r>
    <x v="1235"/>
    <x v="0"/>
    <n v="238"/>
    <x v="3521"/>
    <x v="1658"/>
    <n v="41"/>
    <n v="41"/>
    <n v="41"/>
    <n v="0"/>
    <n v="0"/>
    <n v="41"/>
    <n v="9"/>
    <n v="32"/>
    <n v="0.19900000000000001"/>
    <n v="0"/>
    <n v="0"/>
    <n v="8.4000000000000005E-2"/>
    <n v="0.19900000000000001"/>
    <n v="0.19900000000000001"/>
    <n v="0.42199999999999999"/>
    <n v="1"/>
    <n v="1"/>
    <n v="380.952"/>
    <s v="Scale-up"/>
    <n v="11.904999999999999"/>
    <n v="0.56100000000000005"/>
    <n v="0"/>
    <n v="0"/>
    <n v="0.64200000000000002"/>
    <d v="2025-06-17T06:50:45"/>
    <x v="10"/>
  </r>
  <r>
    <x v="317"/>
    <x v="1"/>
    <n v="0"/>
    <x v="3522"/>
    <x v="1852"/>
    <s v=" "/>
    <s v=" "/>
    <n v="1"/>
    <n v="1"/>
    <n v="1"/>
    <s v="N/A"/>
    <n v="1"/>
    <n v="0"/>
    <s v="NaN"/>
    <s v="NaN"/>
    <s v="NaN"/>
    <s v="NaN"/>
    <n v="0"/>
    <s v="NaN"/>
    <s v="NaN"/>
    <s v="NaN"/>
    <s v="NaN"/>
    <s v="NaN"/>
    <s v="Scale-up"/>
    <s v="NaN"/>
    <s v="NaN"/>
    <s v="NaN"/>
    <s v="NaN"/>
    <s v="NaN"/>
    <d v="2025-06-17T03:11:58"/>
    <x v="2"/>
  </r>
  <r>
    <x v="851"/>
    <x v="0"/>
    <n v="251"/>
    <x v="3523"/>
    <x v="1009"/>
    <n v="99"/>
    <n v="99"/>
    <n v="88"/>
    <n v="11"/>
    <n v="4"/>
    <n v="95"/>
    <n v="38"/>
    <n v="57"/>
    <n v="0.42099999999999999"/>
    <n v="0.08"/>
    <n v="2.3E-2"/>
    <n v="0.20100000000000001"/>
    <n v="0.47799999999999998"/>
    <n v="0.46800000000000003"/>
    <n v="0.42099999999999999"/>
    <n v="0.84"/>
    <n v="0.95399999999999996"/>
    <n v="283.58199999999999"/>
    <s v="Scale-up"/>
    <n v="4.9749999999999996"/>
    <n v="0.93"/>
    <n v="0.88600000000000001"/>
    <n v="0.95"/>
    <n v="0.88600000000000001"/>
    <d v="2025-06-16T22:18:12"/>
    <x v="3"/>
  </r>
  <r>
    <x v="1153"/>
    <x v="1"/>
    <n v="3"/>
    <x v="3524"/>
    <x v="1548"/>
    <s v=" "/>
    <s v=" "/>
    <n v="1"/>
    <n v="1"/>
    <n v="1"/>
    <s v="N/A"/>
    <n v="1"/>
    <n v="-1"/>
    <s v="NaN"/>
    <s v="NaN"/>
    <s v="NaN"/>
    <s v="NaN"/>
    <n v="0"/>
    <s v="NaN"/>
    <s v="NaN"/>
    <s v="NaN"/>
    <s v="NaN"/>
    <s v="NaN"/>
    <s v="Scale-up"/>
    <s v="NaN"/>
    <s v="NaN"/>
    <s v="NaN"/>
    <s v="NaN"/>
    <s v="NaN"/>
    <d v="2025-06-17T03:12:17"/>
    <x v="2"/>
  </r>
  <r>
    <x v="1178"/>
    <x v="0"/>
    <n v="355"/>
    <x v="3525"/>
    <x v="1576"/>
    <n v="173"/>
    <n v="173"/>
    <n v="172"/>
    <n v="1"/>
    <n v="0"/>
    <n v="173"/>
    <n v="73"/>
    <n v="100"/>
    <n v="0.52500000000000002"/>
    <n v="0"/>
    <n v="0"/>
    <n v="0.221"/>
    <n v="0.52500000000000002"/>
    <n v="0.52900000000000003"/>
    <n v="0.42099999999999999"/>
    <n v="1"/>
    <n v="1"/>
    <n v="452.48899999999998"/>
    <s v="Scale-up"/>
    <n v="4.5250000000000004"/>
    <n v="0.98799999999999999"/>
    <n v="0"/>
    <n v="0"/>
    <n v="0.96499999999999997"/>
    <d v="2025-06-17T06:05:34"/>
    <x v="10"/>
  </r>
  <r>
    <x v="252"/>
    <x v="1"/>
    <n v="100"/>
    <x v="3526"/>
    <x v="1814"/>
    <s v=" "/>
    <s v=" "/>
    <n v="32"/>
    <n v="239"/>
    <n v="26"/>
    <s v="N/A"/>
    <n v="167"/>
    <n v="77"/>
    <n v="0.38800000000000001"/>
    <n v="2.4390000000000001"/>
    <n v="0.252"/>
    <n v="1.7589999999999999"/>
    <n v="2.5750000000000002"/>
    <n v="2.5659999999999998"/>
    <n v="0.68300000000000005"/>
    <n v="0.13700000000000001"/>
    <n v="0.91100000000000003"/>
    <n v="3633.8829999999998"/>
    <s v="Scale-up"/>
    <n v="0.56899999999999995"/>
    <n v="0.96299999999999997"/>
    <n v="0.99099999999999999"/>
    <n v="0.95299999999999996"/>
    <n v="0.99299999999999999"/>
    <d v="2025-06-17T03:12:53"/>
    <x v="2"/>
  </r>
  <r>
    <x v="553"/>
    <x v="0"/>
    <n v="1036"/>
    <x v="3527"/>
    <x v="638"/>
    <n v="72"/>
    <n v="72"/>
    <n v="60"/>
    <n v="12"/>
    <n v="2"/>
    <n v="70"/>
    <n v="25"/>
    <n v="45"/>
    <n v="0.495"/>
    <n v="7.0000000000000001E-3"/>
    <n v="1.2E-2"/>
    <n v="0.20599999999999999"/>
    <n v="0.49"/>
    <n v="6.6000000000000003E-2"/>
    <n v="0.42"/>
    <n v="0.98599999999999999"/>
    <n v="0.97599999999999998"/>
    <n v="218.447"/>
    <s v="Scale-up"/>
    <n v="4.8540000000000001"/>
    <n v="0.64500000000000002"/>
    <n v="0.31"/>
    <n v="1"/>
    <n v="0.83399999999999996"/>
    <d v="2025-06-16T20:47:07"/>
    <x v="0"/>
  </r>
  <r>
    <x v="308"/>
    <x v="1"/>
    <n v="0"/>
    <x v="3528"/>
    <x v="1398"/>
    <s v=" "/>
    <s v=" "/>
    <n v="1"/>
    <n v="1"/>
    <n v="1"/>
    <s v="N/A"/>
    <n v="1"/>
    <n v="-1"/>
    <s v="NaN"/>
    <s v="NaN"/>
    <s v="NaN"/>
    <s v="NaN"/>
    <n v="0"/>
    <s v="NaN"/>
    <s v="NaN"/>
    <s v="NaN"/>
    <s v="NaN"/>
    <s v="NaN"/>
    <s v="Scale-up"/>
    <s v="NaN"/>
    <s v="NaN"/>
    <s v="NaN"/>
    <s v="NaN"/>
    <s v="NaN"/>
    <d v="2025-06-17T03:13:12"/>
    <x v="2"/>
  </r>
  <r>
    <x v="1176"/>
    <x v="0"/>
    <n v="845"/>
    <x v="3529"/>
    <x v="1574"/>
    <n v="370"/>
    <n v="370"/>
    <n v="369"/>
    <n v="1"/>
    <n v="0"/>
    <n v="370"/>
    <n v="101"/>
    <n v="269"/>
    <n v="0.54200000000000004"/>
    <n v="0"/>
    <n v="0"/>
    <n v="0.22700000000000001"/>
    <n v="0.54200000000000004"/>
    <n v="0.54400000000000004"/>
    <n v="0.41899999999999998"/>
    <n v="1"/>
    <n v="1"/>
    <n v="1185.0219999999999"/>
    <s v="Scale-up"/>
    <n v="4.4050000000000002"/>
    <n v="0.95"/>
    <n v="0"/>
    <n v="0"/>
    <n v="0.88800000000000001"/>
    <d v="2025-06-17T06:05:13"/>
    <x v="10"/>
  </r>
  <r>
    <x v="296"/>
    <x v="1"/>
    <n v="72"/>
    <x v="3530"/>
    <x v="1895"/>
    <s v=" "/>
    <s v=" "/>
    <n v="2"/>
    <n v="5"/>
    <n v="9"/>
    <s v="N/A"/>
    <n v="1"/>
    <n v="-3"/>
    <n v="0.02"/>
    <n v="2.5"/>
    <n v="0.20499999999999999"/>
    <s v="NaN"/>
    <n v="2.3149999999999999"/>
    <n v="2.1999999999999999E-2"/>
    <s v="NaN"/>
    <s v="NaN"/>
    <s v="NaN"/>
    <s v="NaN"/>
    <s v="Scale-up"/>
    <s v="NaN"/>
    <n v="1"/>
    <n v="0.5"/>
    <n v="0.3"/>
    <s v="NaN"/>
    <d v="2025-06-17T03:13:32"/>
    <x v="2"/>
  </r>
  <r>
    <x v="190"/>
    <x v="0"/>
    <n v="1006"/>
    <x v="3531"/>
    <x v="1874"/>
    <n v="105"/>
    <n v="105"/>
    <n v="13"/>
    <n v="92"/>
    <n v="6"/>
    <n v="99"/>
    <n v="43"/>
    <n v="56"/>
    <n v="1.2E-2"/>
    <n v="8.2000000000000003E-2"/>
    <n v="5.0000000000000001E-3"/>
    <n v="3.6999999999999998E-2"/>
    <n v="8.8999999999999996E-2"/>
    <n v="8.5999999999999993E-2"/>
    <n v="0.41599999999999998"/>
    <n v="0.128"/>
    <n v="0.94699999999999995"/>
    <n v="1513.5139999999999"/>
    <s v="Scale-up"/>
    <n v="27.027000000000001"/>
    <n v="0.53500000000000003"/>
    <n v="0.97699999999999998"/>
    <n v="0.59299999999999997"/>
    <n v="0.95099999999999996"/>
    <d v="2025-06-17T01:56:18"/>
    <x v="2"/>
  </r>
  <r>
    <x v="325"/>
    <x v="1"/>
    <n v="86"/>
    <x v="3532"/>
    <x v="1898"/>
    <s v=" "/>
    <s v=" "/>
    <n v="2"/>
    <n v="14"/>
    <n v="1"/>
    <s v="N/A"/>
    <n v="17"/>
    <n v="-2"/>
    <n v="0.04"/>
    <n v="0.128"/>
    <s v="NaN"/>
    <n v="0.20499999999999999"/>
    <n v="0.16800000000000001"/>
    <n v="0.158"/>
    <s v="NaN"/>
    <s v="NaN"/>
    <s v="NaN"/>
    <s v="NaN"/>
    <s v="Scale-up"/>
    <n v="4.8780000000000001"/>
    <n v="1"/>
    <n v="0.63500000000000001"/>
    <s v="NaN"/>
    <n v="0.89300000000000002"/>
    <d v="2025-06-17T03:13:50"/>
    <x v="2"/>
  </r>
  <r>
    <x v="190"/>
    <x v="0"/>
    <n v="260"/>
    <x v="3533"/>
    <x v="204"/>
    <n v="47"/>
    <n v="47"/>
    <n v="11"/>
    <n v="36"/>
    <n v="5"/>
    <n v="42"/>
    <n v="14"/>
    <n v="28"/>
    <n v="0.06"/>
    <n v="0.13600000000000001"/>
    <n v="1.6E-2"/>
    <n v="7.3999999999999996E-2"/>
    <n v="0.18"/>
    <n v="0.151"/>
    <n v="0.41099999999999998"/>
    <n v="0.30599999999999999"/>
    <n v="0.91800000000000004"/>
    <n v="378.37799999999999"/>
    <s v="Scale-up"/>
    <n v="13.513999999999999"/>
    <n v="0.72599999999999998"/>
    <n v="0.871"/>
    <n v="0.58599999999999997"/>
    <n v="0.71699999999999997"/>
    <d v="2025-06-16T18:49:03"/>
    <x v="1"/>
  </r>
  <r>
    <x v="90"/>
    <x v="1"/>
    <n v="100"/>
    <x v="3534"/>
    <x v="1559"/>
    <s v=" "/>
    <s v=" "/>
    <n v="14"/>
    <n v="147"/>
    <n v="12"/>
    <s v="N/A"/>
    <n v="108"/>
    <n v="40"/>
    <n v="0.155"/>
    <n v="1.56"/>
    <n v="0.151"/>
    <n v="1.153"/>
    <n v="1.5640000000000001"/>
    <n v="1.5309999999999999"/>
    <n v="0.73699999999999999"/>
    <n v="0.09"/>
    <n v="0.91200000000000003"/>
    <n v="2378.1439999999998"/>
    <s v="Scale-up"/>
    <n v="0.86699999999999999"/>
    <n v="0.84499999999999997"/>
    <n v="0.98199999999999998"/>
    <n v="0.97299999999999998"/>
    <n v="0.99099999999999999"/>
    <d v="2025-06-17T03:14:23"/>
    <x v="2"/>
  </r>
  <r>
    <x v="351"/>
    <x v="0"/>
    <n v="328"/>
    <x v="3535"/>
    <x v="397"/>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6T19:30:44"/>
    <x v="1"/>
  </r>
  <r>
    <x v="1115"/>
    <x v="1"/>
    <n v="99"/>
    <x v="3536"/>
    <x v="1495"/>
    <s v=" "/>
    <s v=" "/>
    <n v="37"/>
    <n v="159"/>
    <n v="19"/>
    <s v="N/A"/>
    <n v="133"/>
    <n v="43"/>
    <n v="0.39200000000000002"/>
    <n v="1.6180000000000001"/>
    <n v="0.22500000000000001"/>
    <n v="1.3140000000000001"/>
    <s v="1.7850000000000001"/>
    <n v="1.786"/>
    <n v="0.73599999999999999"/>
    <n v="0.19500000000000001"/>
    <n v="0.88800000000000001"/>
    <n v="614.15499999999997"/>
    <s v="Scale-up"/>
    <n v="0.76100000000000001"/>
    <n v="0.95099999999999996"/>
    <n v="0.99299999999999999"/>
    <n v="0.96299999999999997"/>
    <n v="0.99"/>
    <d v="2025-06-17T03:14:55"/>
    <x v="2"/>
  </r>
  <r>
    <x v="351"/>
    <x v="0"/>
    <n v="328"/>
    <x v="3537"/>
    <x v="1919"/>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7T04:14:09"/>
    <x v="2"/>
  </r>
  <r>
    <x v="91"/>
    <x v="1"/>
    <n v="56"/>
    <x v="3538"/>
    <x v="1699"/>
    <s v=" "/>
    <s v=" "/>
    <n v="1"/>
    <n v="1"/>
    <n v="1"/>
    <s v="N/A"/>
    <n v="4"/>
    <n v="-4"/>
    <s v="NaN"/>
    <s v="NaN"/>
    <s v="NaN"/>
    <n v="3.9E-2"/>
    <n v="0"/>
    <s v="NaN"/>
    <s v="NaN"/>
    <s v="NaN"/>
    <s v="NaN"/>
    <s v="NaN"/>
    <s v="Scale-up"/>
    <n v="25.640999999999998"/>
    <s v="NaN"/>
    <s v="NaN"/>
    <s v="NaN"/>
    <n v="0.68600000000000005"/>
    <d v="2025-06-17T03:15:16"/>
    <x v="2"/>
  </r>
  <r>
    <x v="1123"/>
    <x v="0"/>
    <n v="3910"/>
    <x v="3539"/>
    <x v="1509"/>
    <n v="33"/>
    <n v="33"/>
    <n v="15"/>
    <n v="18"/>
    <n v="2"/>
    <n v="31"/>
    <n v="23"/>
    <n v="8"/>
    <n v="4.0000000000000001E-3"/>
    <n v="2.3E-2"/>
    <n v="0"/>
    <n v="1.0999999999999999E-2"/>
    <n v="2.7E-2"/>
    <n v="7.0000000000000001E-3"/>
    <n v="0.40699999999999997"/>
    <n v="0.14799999999999999"/>
    <n v="1"/>
    <n v="727.27300000000002"/>
    <s v="Scale-up"/>
    <n v="90.909000000000006"/>
    <n v="0.624"/>
    <n v="0.72199999999999998"/>
    <n v="0"/>
    <n v="0.54700000000000004"/>
    <d v="2025-06-17T06:59:30"/>
    <x v="4"/>
  </r>
  <r>
    <x v="291"/>
    <x v="1"/>
    <n v="99"/>
    <x v="3540"/>
    <x v="1410"/>
    <s v=" "/>
    <s v=" "/>
    <n v="76"/>
    <n v="154"/>
    <n v="22"/>
    <s v="N/A"/>
    <n v="167"/>
    <n v="40"/>
    <n v="0.72899999999999998"/>
    <n v="1.645"/>
    <n v="0.20499999999999999"/>
    <n v="1.649"/>
    <n v="2.169"/>
    <n v="2.1709999999999998"/>
    <n v="0.76"/>
    <n v="0.307"/>
    <n v="0.91400000000000003"/>
    <n v="1882.3530000000001"/>
    <s v="Scale-up"/>
    <n v="0.60599999999999998"/>
    <n v="0.97"/>
    <n v="0.98699999999999999"/>
    <n v="0.94699999999999995"/>
    <n v="0.996"/>
    <d v="2025-06-17T03:15:59"/>
    <x v="2"/>
  </r>
  <r>
    <x v="912"/>
    <x v="0"/>
    <n v="1829"/>
    <x v="3541"/>
    <x v="1091"/>
    <n v="292"/>
    <n v="292"/>
    <n v="67"/>
    <n v="225"/>
    <n v="41"/>
    <n v="251"/>
    <n v="138"/>
    <n v="113"/>
    <n v="6.8000000000000005E-2"/>
    <n v="0.19400000000000001"/>
    <n v="2.7E-2"/>
    <n v="9.5000000000000001E-2"/>
    <n v="0.23499999999999999"/>
    <n v="0.20699999999999999"/>
    <n v="0.40400000000000003"/>
    <n v="0.26"/>
    <n v="0.89700000000000002"/>
    <n v="1189.4739999999999"/>
    <s v="Scale-up"/>
    <n v="10.526"/>
    <n v="0.86199999999999999"/>
    <n v="0.86599999999999999"/>
    <n v="0.91600000000000004"/>
    <n v="0.81399999999999995"/>
    <d v="2025-06-16T22:45:04"/>
    <x v="3"/>
  </r>
  <r>
    <x v="1034"/>
    <x v="1"/>
    <n v="84"/>
    <x v="3542"/>
    <x v="1276"/>
    <s v=" "/>
    <s v=" "/>
    <n v="3"/>
    <n v="15"/>
    <n v="1"/>
    <s v="N/A"/>
    <n v="17"/>
    <n v="0"/>
    <n v="6.7000000000000004E-2"/>
    <n v="0.152"/>
    <s v="NaN"/>
    <n v="0.23300000000000001"/>
    <n v="0.219"/>
    <n v="0.19400000000000001"/>
    <s v="NaN"/>
    <s v="NaN"/>
    <s v="NaN"/>
    <s v="NaN"/>
    <s v="Scale-up"/>
    <n v="4.2919999999999998"/>
    <n v="0.90700000000000003"/>
    <n v="0.95199999999999996"/>
    <s v="NaN"/>
    <n v="0.94299999999999995"/>
    <d v="2025-06-17T03:16:19"/>
    <x v="2"/>
  </r>
  <r>
    <x v="1277"/>
    <x v="0"/>
    <n v="1529"/>
    <x v="3543"/>
    <x v="1722"/>
    <n v="34"/>
    <n v="34"/>
    <n v="16"/>
    <n v="18"/>
    <n v="0"/>
    <n v="34"/>
    <n v="16"/>
    <n v="18"/>
    <n v="0.01"/>
    <n v="0.01"/>
    <n v="0"/>
    <n v="8.0000000000000002E-3"/>
    <n v="0.02"/>
    <n v="0.02"/>
    <n v="0.4"/>
    <n v="0.5"/>
    <n v="1"/>
    <n v="2250"/>
    <s v="Scale-up"/>
    <n v="125"/>
    <n v="0.96399999999999997"/>
    <d v="1899-12-30T22:26:24"/>
    <n v="0"/>
    <n v="0.93700000000000006"/>
    <d v="2025-06-17T04:49:22"/>
    <x v="11"/>
  </r>
  <r>
    <x v="332"/>
    <x v="1"/>
    <n v="99"/>
    <x v="3544"/>
    <x v="1307"/>
    <s v=" "/>
    <s v=" "/>
    <n v="1"/>
    <n v="5"/>
    <n v="1"/>
    <s v="N/A"/>
    <n v="1"/>
    <n v="4"/>
    <s v="NaN"/>
    <n v="3.4000000000000002E-2"/>
    <s v="NaN"/>
    <s v="NaN"/>
    <n v="0"/>
    <n v="3.4000000000000002E-2"/>
    <s v="NaN"/>
    <s v="NaN"/>
    <s v="NaN"/>
    <s v="NaN"/>
    <s v="Scale-up"/>
    <s v="NaN"/>
    <s v="NaN"/>
    <n v="0.78900000000000003"/>
    <s v="NaN"/>
    <s v="NaN"/>
    <d v="2025-06-17T03:16:40"/>
    <x v="2"/>
  </r>
  <r>
    <x v="1374"/>
    <x v="0"/>
    <n v="854"/>
    <x v="3545"/>
    <x v="1910"/>
    <n v="75"/>
    <n v="75"/>
    <n v="23"/>
    <n v="52"/>
    <n v="0"/>
    <n v="75"/>
    <n v="31"/>
    <n v="44"/>
    <n v="3.6999999999999998E-2"/>
    <n v="5.8000000000000003E-2"/>
    <n v="0"/>
    <n v="3.7999999999999999E-2"/>
    <n v="9.5000000000000001E-2"/>
    <n v="0.09"/>
    <n v="0.4"/>
    <n v="0.38900000000000001"/>
    <n v="1"/>
    <n v="1157.895"/>
    <s v="Scale-up"/>
    <n v="26.315999999999999"/>
    <n v="0.73299999999999998"/>
    <n v="0.78500000000000003"/>
    <n v="0"/>
    <n v="0.51600000000000001"/>
    <d v="2025-06-17T02:43:24"/>
    <x v="2"/>
  </r>
  <r>
    <x v="92"/>
    <x v="1"/>
    <n v="58"/>
    <x v="3546"/>
    <x v="1343"/>
    <s v=" "/>
    <s v=" "/>
    <n v="1"/>
    <n v="1"/>
    <n v="1"/>
    <s v="N/A"/>
    <n v="1"/>
    <n v="1"/>
    <s v="NaN"/>
    <s v="NaN"/>
    <s v="NaN"/>
    <s v="NaN"/>
    <n v="0"/>
    <n v="1.7000000000000001E-2"/>
    <s v="NaN"/>
    <s v="NaN"/>
    <s v="NaN"/>
    <s v="NaN"/>
    <s v="Scale-up"/>
    <s v="NaN"/>
    <s v="NaN"/>
    <s v="NaN"/>
    <s v="NaN"/>
    <s v="NaN"/>
    <d v="2025-06-17T03:16:58"/>
    <x v="2"/>
  </r>
  <r>
    <x v="1206"/>
    <x v="0"/>
    <n v="944"/>
    <x v="3547"/>
    <x v="1618"/>
    <n v="63"/>
    <n v="63"/>
    <n v="60"/>
    <n v="3"/>
    <n v="0"/>
    <n v="63"/>
    <n v="18"/>
    <n v="45"/>
    <n v="7.6999999999999999E-2"/>
    <n v="6.0000000000000001E-3"/>
    <n v="0"/>
    <n v="3.3000000000000002E-2"/>
    <n v="8.3000000000000004E-2"/>
    <n v="8.2000000000000003E-2"/>
    <n v="0.39800000000000002"/>
    <n v="0.92800000000000005"/>
    <n v="1"/>
    <n v="1363.636"/>
    <s v="Scale-up"/>
    <n v="30.303000000000001"/>
    <n v="0.91200000000000003"/>
    <n v="0.995"/>
    <n v="0"/>
    <n v="0.90600000000000003"/>
    <d v="2025-06-17T06:26:26"/>
    <x v="10"/>
  </r>
  <r>
    <x v="333"/>
    <x v="1"/>
    <n v="99"/>
    <x v="3548"/>
    <x v="1526"/>
    <s v=" "/>
    <s v=" "/>
    <n v="17"/>
    <n v="88"/>
    <n v="20"/>
    <s v="N/A"/>
    <n v="72"/>
    <n v="14"/>
    <n v="0.152"/>
    <n v="0.95599999999999996"/>
    <n v="0.216"/>
    <n v="0.69899999999999995"/>
    <s v="0.8919999999999999"/>
    <n v="0.88300000000000001"/>
    <n v="0.78400000000000003"/>
    <n v="0.13700000000000001"/>
    <n v="0.80500000000000005"/>
    <n v="3085.837"/>
    <s v="Scale-up"/>
    <n v="1.431"/>
    <n v="0.92900000000000005"/>
    <n v="0.98699999999999999"/>
    <n v="0.96299999999999997"/>
    <n v="0.99299999999999999"/>
    <d v="2025-06-17T03:17:31"/>
    <x v="2"/>
  </r>
  <r>
    <x v="1174"/>
    <x v="0"/>
    <n v="327"/>
    <x v="3549"/>
    <x v="1572"/>
    <n v="373"/>
    <n v="373"/>
    <n v="321"/>
    <n v="52"/>
    <n v="1"/>
    <n v="372"/>
    <n v="120"/>
    <n v="252"/>
    <n v="0.80100000000000005"/>
    <n v="0.14899999999999999"/>
    <n v="0"/>
    <n v="0.377"/>
    <n v="0.95"/>
    <n v="0.93600000000000005"/>
    <n v="0.39700000000000002"/>
    <n v="0.84299999999999997"/>
    <n v="1"/>
    <n v="668.43499999999995"/>
    <s v="Scale-up"/>
    <n v="2.653"/>
    <n v="0.86699999999999999"/>
    <n v="0.95099999999999996"/>
    <n v="0"/>
    <n v="0.95199999999999996"/>
    <d v="2025-06-17T06:04:23"/>
    <x v="10"/>
  </r>
  <r>
    <x v="339"/>
    <x v="1"/>
    <n v="33"/>
    <x v="3550"/>
    <x v="1920"/>
    <s v=" "/>
    <s v=" "/>
    <n v="1"/>
    <n v="2"/>
    <n v="1"/>
    <s v="N/A"/>
    <n v="1"/>
    <n v="1"/>
    <s v="NaN"/>
    <n v="2.9000000000000001E-2"/>
    <s v="NaN"/>
    <s v="NaN"/>
    <n v="0"/>
    <n v="2.9000000000000001E-2"/>
    <s v="NaN"/>
    <s v="NaN"/>
    <s v="NaN"/>
    <s v="NaN"/>
    <s v="Scale-up"/>
    <s v="NaN"/>
    <s v="NaN"/>
    <n v="1"/>
    <s v="NaN"/>
    <s v="NaN"/>
    <d v="2025-06-17T03:17:48"/>
    <x v="2"/>
  </r>
  <r>
    <x v="946"/>
    <x v="0"/>
    <n v="558"/>
    <x v="3551"/>
    <x v="1137"/>
    <n v="42"/>
    <n v="42"/>
    <n v="37"/>
    <n v="5"/>
    <n v="0"/>
    <n v="42"/>
    <n v="15"/>
    <n v="27"/>
    <n v="3.7999999999999999E-2"/>
    <n v="5.0000000000000001E-3"/>
    <n v="0"/>
    <n v="1.7000000000000001E-2"/>
    <n v="4.2999999999999997E-2"/>
    <n v="4.3999999999999997E-2"/>
    <n v="0.39500000000000002"/>
    <n v="0.88400000000000001"/>
    <n v="1"/>
    <n v="1588.2349999999999"/>
    <s v="Scale-up"/>
    <n v="58.823999999999998"/>
    <n v="0.77100000000000002"/>
    <n v="0.51800000000000002"/>
    <n v="0"/>
    <n v="0.22900000000000001"/>
    <d v="2025-06-16T22:59:21"/>
    <x v="3"/>
  </r>
  <r>
    <x v="1334"/>
    <x v="1"/>
    <n v="99"/>
    <x v="3552"/>
    <x v="1815"/>
    <s v=" "/>
    <s v=" "/>
    <n v="8"/>
    <n v="56"/>
    <n v="46"/>
    <s v="N/A"/>
    <n v="27"/>
    <n v="-8"/>
    <n v="6.0999999999999999E-2"/>
    <n v="0.498"/>
    <n v="0.38400000000000001"/>
    <n v="0.32100000000000001"/>
    <s v="0.17499999999999993"/>
    <n v="0.159"/>
    <n v="1.8340000000000001"/>
    <n v="0.109"/>
    <n v="0.313"/>
    <n v="894.08100000000002"/>
    <s v="Catch-up"/>
    <n v="3.1150000000000002"/>
    <n v="0.95199999999999996"/>
    <n v="0.98199999999999998"/>
    <n v="0.97899999999999998"/>
    <n v="0.78100000000000003"/>
    <d v="2025-06-17T03:18:13"/>
    <x v="2"/>
  </r>
  <r>
    <x v="555"/>
    <x v="0"/>
    <n v="213"/>
    <x v="3553"/>
    <x v="641"/>
    <n v="30"/>
    <n v="30"/>
    <n v="25"/>
    <n v="5"/>
    <n v="0"/>
    <n v="30"/>
    <n v="13"/>
    <n v="17"/>
    <n v="9.0999999999999998E-2"/>
    <n v="1.7999999999999999E-2"/>
    <n v="0"/>
    <n v="4.2999999999999997E-2"/>
    <n v="0.109"/>
    <n v="0.111"/>
    <n v="0.39400000000000002"/>
    <n v="0.83499999999999996"/>
    <n v="1"/>
    <n v="395.34899999999999"/>
    <s v="Scale-up"/>
    <n v="23.256"/>
    <n v="0.879"/>
    <n v="0.81899999999999995"/>
    <n v="0"/>
    <n v="0.85599999999999998"/>
    <d v="2025-06-16T20:47:44"/>
    <x v="0"/>
  </r>
  <r>
    <x v="711"/>
    <x v="1"/>
    <n v="99"/>
    <x v="3554"/>
    <x v="1365"/>
    <s v=" "/>
    <s v=" "/>
    <n v="45"/>
    <n v="127"/>
    <n v="14"/>
    <s v="N/A"/>
    <n v="221"/>
    <n v="-62"/>
    <n v="0.47499999999999998"/>
    <n v="1.4159999999999999"/>
    <n v="0.14599999999999999"/>
    <n v="2.2240000000000002"/>
    <n v="1.7450000000000001"/>
    <n v="1.6819999999999999"/>
    <n v="1.274"/>
    <n v="0.251"/>
    <n v="0.92300000000000004"/>
    <n v="545.41399999999999"/>
    <s v="Catch-up"/>
    <n v="0.45"/>
    <n v="0.91500000000000004"/>
    <n v="0.95699999999999996"/>
    <n v="0.97599999999999998"/>
    <n v="0.98299999999999998"/>
    <d v="2025-06-17T03:18:44"/>
    <x v="2"/>
  </r>
  <r>
    <x v="675"/>
    <x v="0"/>
    <n v="2867"/>
    <x v="3555"/>
    <x v="783"/>
    <n v="125"/>
    <n v="125"/>
    <n v="21"/>
    <n v="104"/>
    <n v="27"/>
    <n v="98"/>
    <n v="57"/>
    <n v="41"/>
    <n v="7.0000000000000001E-3"/>
    <n v="7.5999999999999998E-2"/>
    <n v="1.4E-2"/>
    <n v="2.7E-2"/>
    <n v="6.9000000000000006E-2"/>
    <n v="4.9000000000000002E-2"/>
    <n v="0.39100000000000001"/>
    <n v="8.4000000000000005E-2"/>
    <n v="0.83099999999999996"/>
    <n v="1518.519"/>
    <s v="Scale-up"/>
    <n v="37.036999999999999"/>
    <n v="0.72799999999999998"/>
    <n v="0.82699999999999996"/>
    <n v="0.72799999999999998"/>
    <n v="0.51700000000000002"/>
    <d v="2025-06-16T21:16:46"/>
    <x v="0"/>
  </r>
  <r>
    <x v="1182"/>
    <x v="1"/>
    <n v="79"/>
    <x v="3556"/>
    <x v="1582"/>
    <s v=" "/>
    <s v=" "/>
    <n v="1"/>
    <n v="2"/>
    <n v="1"/>
    <s v="N/A"/>
    <n v="1"/>
    <n v="0"/>
    <s v="NaN"/>
    <n v="1.2E-2"/>
    <s v="NaN"/>
    <s v="NaN"/>
    <n v="0"/>
    <n v="1.2E-2"/>
    <s v="NaN"/>
    <s v="NaN"/>
    <s v="NaN"/>
    <s v="NaN"/>
    <s v="Scale-up"/>
    <s v="NaN"/>
    <s v="NaN"/>
    <n v="1"/>
    <s v="NaN"/>
    <s v="NaN"/>
    <d v="2025-06-17T03:19:04"/>
    <x v="2"/>
  </r>
  <r>
    <x v="857"/>
    <x v="0"/>
    <n v="1656"/>
    <x v="3557"/>
    <x v="1017"/>
    <n v="45"/>
    <n v="45"/>
    <n v="24"/>
    <n v="21"/>
    <n v="2"/>
    <n v="43"/>
    <n v="16"/>
    <n v="27"/>
    <n v="1.4E-2"/>
    <n v="1.4E-2"/>
    <n v="5.0000000000000001E-3"/>
    <n v="8.9999999999999993E-3"/>
    <n v="2.3E-2"/>
    <n v="2.5000000000000001E-2"/>
    <n v="0.39100000000000001"/>
    <n v="0.5"/>
    <n v="0.82099999999999995"/>
    <n v="3000"/>
    <s v="Scale-up"/>
    <n v="111.111"/>
    <n v="0.87"/>
    <n v="0.92100000000000004"/>
    <n v="1"/>
    <n v="0.77400000000000002"/>
    <d v="2025-06-16T22:19:55"/>
    <x v="3"/>
  </r>
  <r>
    <x v="328"/>
    <x v="1"/>
    <n v="29"/>
    <x v="3558"/>
    <x v="1712"/>
    <s v=" "/>
    <s v=" "/>
    <n v="1"/>
    <n v="2"/>
    <n v="1"/>
    <s v="N/A"/>
    <n v="4"/>
    <n v="-1"/>
    <s v="NaN"/>
    <s v="NaN"/>
    <n v="0"/>
    <n v="6.9000000000000006E-2"/>
    <n v="0"/>
    <s v="NaN"/>
    <s v="NaN"/>
    <s v="NaN"/>
    <s v="NaN"/>
    <s v="NaN"/>
    <s v="Scale-up"/>
    <n v="14.493"/>
    <s v="NaN"/>
    <s v="NaN"/>
    <n v="0"/>
    <n v="0.627"/>
    <d v="2025-06-17T03:19:22"/>
    <x v="2"/>
  </r>
  <r>
    <x v="151"/>
    <x v="0"/>
    <n v="4610"/>
    <x v="3559"/>
    <x v="1873"/>
    <n v="450"/>
    <n v="450"/>
    <n v="83"/>
    <n v="367"/>
    <n v="21"/>
    <n v="429"/>
    <n v="165"/>
    <n v="264"/>
    <n v="1.4999999999999999E-2"/>
    <n v="9.5000000000000001E-2"/>
    <n v="5.0000000000000001E-3"/>
    <n v="4.1000000000000002E-2"/>
    <n v="0.105"/>
    <n v="9.1999999999999998E-2"/>
    <n v="0.39"/>
    <n v="0.13600000000000001"/>
    <n v="0.95499999999999996"/>
    <n v="6439.0240000000003"/>
    <s v="Scale-up"/>
    <n v="24.39"/>
    <n v="0.80700000000000005"/>
    <n v="0.61299999999999999"/>
    <n v="0.93300000000000005"/>
    <n v="0.92200000000000004"/>
    <d v="2025-06-17T01:55:59"/>
    <x v="2"/>
  </r>
  <r>
    <x v="1136"/>
    <x v="1"/>
    <n v="96"/>
    <x v="3560"/>
    <x v="1528"/>
    <s v=" "/>
    <s v=" "/>
    <n v="1"/>
    <n v="3"/>
    <n v="1"/>
    <s v="N/A"/>
    <n v="4"/>
    <n v="1"/>
    <s v="NaN"/>
    <n v="4.1000000000000002E-2"/>
    <s v="NaN"/>
    <n v="9.8000000000000004E-2"/>
    <n v="0"/>
    <n v="3.9E-2"/>
    <s v="NaN"/>
    <s v="NaN"/>
    <s v="NaN"/>
    <s v="NaN"/>
    <s v="Scale-up"/>
    <n v="10.204000000000001"/>
    <s v="NaN"/>
    <n v="0.995"/>
    <s v="NaN"/>
    <n v="0.88200000000000001"/>
    <d v="2025-06-17T03:19:40"/>
    <x v="2"/>
  </r>
  <r>
    <x v="42"/>
    <x v="0"/>
    <n v="1093"/>
    <x v="3561"/>
    <x v="44"/>
    <n v="114"/>
    <n v="114"/>
    <n v="17"/>
    <n v="97"/>
    <n v="4"/>
    <n v="110"/>
    <n v="22"/>
    <n v="88"/>
    <n v="2.5999999999999999E-2"/>
    <n v="0.129"/>
    <n v="0.01"/>
    <n v="5.6000000000000001E-2"/>
    <n v="0.14499999999999999"/>
    <n v="0.152"/>
    <n v="0.38600000000000001"/>
    <n v="0.16800000000000001"/>
    <n v="0.93500000000000005"/>
    <n v="1571.4290000000001"/>
    <s v="Scale-up"/>
    <n v="17.856999999999999"/>
    <n v="0.94699999999999995"/>
    <n v="0.78"/>
    <n v="0.93400000000000005"/>
    <n v="0.88300000000000001"/>
    <d v="2025-06-16T18:17:42"/>
    <x v="1"/>
  </r>
  <r>
    <x v="343"/>
    <x v="1"/>
    <n v="87"/>
    <x v="3562"/>
    <x v="1500"/>
    <s v=" "/>
    <s v=" "/>
    <n v="1"/>
    <n v="5"/>
    <n v="1"/>
    <s v="N/A"/>
    <n v="1"/>
    <n v="4"/>
    <s v="NaN"/>
    <n v="1.5620000000000001"/>
    <s v="NaN"/>
    <s v="NaN"/>
    <n v="0"/>
    <n v="3.5000000000000003E-2"/>
    <s v="NaN"/>
    <s v="NaN"/>
    <s v="NaN"/>
    <s v="NaN"/>
    <s v="Scale-up"/>
    <s v="NaN"/>
    <s v="NaN"/>
    <n v="0.78100000000000003"/>
    <s v="NaN"/>
    <s v="NaN"/>
    <d v="2025-06-17T03:20:03"/>
    <x v="2"/>
  </r>
  <r>
    <x v="278"/>
    <x v="0"/>
    <n v="366"/>
    <x v="3563"/>
    <x v="320"/>
    <n v="51"/>
    <n v="51"/>
    <n v="22"/>
    <n v="29"/>
    <n v="3"/>
    <n v="48"/>
    <n v="20"/>
    <n v="28"/>
    <n v="6.4000000000000001E-2"/>
    <n v="7.6999999999999999E-2"/>
    <n v="8.9999999999999993E-3"/>
    <n v="5.0999999999999997E-2"/>
    <n v="0.13200000000000001"/>
    <n v="0.124"/>
    <n v="0.38600000000000001"/>
    <n v="0.45400000000000001"/>
    <n v="0.93600000000000005"/>
    <n v="549.02"/>
    <s v="Scale-up"/>
    <n v="19.608000000000001"/>
    <n v="0.83899999999999997"/>
    <n v="0.88100000000000001"/>
    <n v="0.75"/>
    <n v="0.85399999999999998"/>
    <d v="2025-06-16T19:13:59"/>
    <x v="1"/>
  </r>
  <r>
    <x v="1256"/>
    <x v="1"/>
    <n v="99"/>
    <x v="3564"/>
    <x v="1694"/>
    <s v=" "/>
    <s v=" "/>
    <n v="7"/>
    <n v="35"/>
    <n v="1"/>
    <s v="N/A"/>
    <n v="5"/>
    <n v="36"/>
    <n v="0.09"/>
    <n v="0.37"/>
    <s v="NaN"/>
    <n v="7.9000000000000001E-2"/>
    <s v="0.45999999999999996"/>
    <n v="0.45900000000000002"/>
    <s v="NaN"/>
    <s v="NaN"/>
    <s v="NaN"/>
    <s v="NaN"/>
    <s v="Scale-up"/>
    <n v="12.657999999999999"/>
    <n v="0.91200000000000003"/>
    <n v="0.97899999999999998"/>
    <s v="NaN"/>
    <n v="0.92100000000000004"/>
    <d v="2025-06-17T03:20:24"/>
    <x v="2"/>
  </r>
  <r>
    <x v="1158"/>
    <x v="0"/>
    <n v="2311"/>
    <x v="3565"/>
    <x v="1554"/>
    <n v="410"/>
    <n v="410"/>
    <n v="312"/>
    <n v="98"/>
    <n v="76"/>
    <n v="334"/>
    <n v="239"/>
    <n v="95"/>
    <n v="0.35499999999999998"/>
    <n v="0.109"/>
    <n v="5.8999999999999997E-2"/>
    <n v="0.156"/>
    <n v="0.40500000000000003"/>
    <n v="0.307"/>
    <n v="0.38500000000000001"/>
    <n v="0.76500000000000001"/>
    <n v="0.873"/>
    <n v="608.97400000000005"/>
    <s v="Scale-up"/>
    <n v="6.41"/>
    <n v="0.77200000000000002"/>
    <n v="0.91300000000000003"/>
    <n v="0.91600000000000004"/>
    <n v="0.749"/>
    <d v="2025-06-17T05:55:53"/>
    <x v="10"/>
  </r>
  <r>
    <x v="330"/>
    <x v="1"/>
    <n v="0"/>
    <x v="3566"/>
    <x v="1848"/>
    <s v=" "/>
    <s v=" "/>
    <n v="1"/>
    <n v="1"/>
    <n v="1"/>
    <s v="N/A"/>
    <n v="1"/>
    <n v="0"/>
    <s v="NaN"/>
    <s v="NaN"/>
    <s v="NaN"/>
    <s v="NaN"/>
    <n v="0"/>
    <s v="NaN"/>
    <s v="NaN"/>
    <s v="NaN"/>
    <s v="NaN"/>
    <s v="NaN"/>
    <s v="Scale-up"/>
    <s v="NaN"/>
    <s v="NaN"/>
    <s v="NaN"/>
    <s v="NaN"/>
    <s v="NaN"/>
    <d v="2025-06-17T03:20:42"/>
    <x v="2"/>
  </r>
  <r>
    <x v="1324"/>
    <x v="0"/>
    <n v="3074"/>
    <x v="3567"/>
    <x v="1795"/>
    <n v="48"/>
    <n v="48"/>
    <n v="5"/>
    <n v="43"/>
    <n v="3"/>
    <n v="45"/>
    <n v="14"/>
    <n v="31"/>
    <n v="1E-3"/>
    <n v="1.4E-2"/>
    <n v="2E-3"/>
    <n v="5.0000000000000001E-3"/>
    <n v="1.2999999999999999E-2"/>
    <n v="1.2999999999999999E-2"/>
    <n v="0.38500000000000001"/>
    <n v="6.7000000000000004E-2"/>
    <n v="0.86699999999999999"/>
    <n v="6200"/>
    <s v="Scale-up"/>
    <n v="200"/>
    <n v="0.97499999999999998"/>
    <n v="0.93400000000000005"/>
    <n v="0.79700000000000004"/>
    <n v="0.72099999999999997"/>
    <d v="2025-06-17T04:26:04"/>
    <x v="21"/>
  </r>
  <r>
    <x v="338"/>
    <x v="1"/>
    <n v="0"/>
    <x v="3568"/>
    <x v="1327"/>
    <s v=" "/>
    <s v=" "/>
    <n v="1"/>
    <n v="1"/>
    <n v="1"/>
    <s v="N/A"/>
    <n v="1"/>
    <n v="0"/>
    <s v="NaN"/>
    <s v="NaN"/>
    <s v="NaN"/>
    <s v="NaN"/>
    <n v="0"/>
    <s v="NaN"/>
    <s v="NaN"/>
    <s v="NaN"/>
    <s v="NaN"/>
    <s v="NaN"/>
    <s v="Scale-up"/>
    <s v="NaN"/>
    <s v="NaN"/>
    <s v="NaN"/>
    <s v="NaN"/>
    <s v="NaN"/>
    <d v="2025-06-17T03:21:00"/>
    <x v="2"/>
  </r>
  <r>
    <x v="331"/>
    <x v="1"/>
    <n v="22"/>
    <x v="3569"/>
    <x v="1452"/>
    <s v=" "/>
    <s v=" "/>
    <n v="1"/>
    <n v="1"/>
    <n v="1"/>
    <s v="N/A"/>
    <n v="1"/>
    <n v="-1"/>
    <s v="NaN"/>
    <s v="NaN"/>
    <s v="NaN"/>
    <s v="NaN"/>
    <n v="0"/>
    <s v="NaN"/>
    <s v="NaN"/>
    <s v="NaN"/>
    <s v="NaN"/>
    <s v="NaN"/>
    <s v="Scale-up"/>
    <s v="NaN"/>
    <s v="NaN"/>
    <s v="NaN"/>
    <s v="NaN"/>
    <s v="NaN"/>
    <d v="2025-06-17T03:21:20"/>
    <x v="2"/>
  </r>
  <r>
    <x v="674"/>
    <x v="1"/>
    <n v="98"/>
    <x v="3570"/>
    <x v="782"/>
    <s v=" "/>
    <s v=" "/>
    <n v="3"/>
    <n v="1"/>
    <n v="2"/>
    <s v="N/A"/>
    <n v="1"/>
    <n v="1"/>
    <n v="3.1E-2"/>
    <s v="NaN"/>
    <n v="0.03"/>
    <s v="NaN"/>
    <n v="1E-3"/>
    <n v="0.02"/>
    <s v="NaN"/>
    <s v="NaN"/>
    <s v="NaN"/>
    <s v="NaN"/>
    <s v="Scale-up"/>
    <s v="NaN"/>
    <n v="0.76500000000000001"/>
    <s v="NaN"/>
    <n v="1"/>
    <s v="NaN"/>
    <d v="2025-06-17T03:21:39"/>
    <x v="2"/>
  </r>
  <r>
    <x v="1154"/>
    <x v="0"/>
    <n v="2414"/>
    <x v="3571"/>
    <x v="1549"/>
    <n v="1008"/>
    <n v="1008"/>
    <n v="462"/>
    <n v="546"/>
    <n v="0"/>
    <n v="1008"/>
    <n v="1008"/>
    <n v="0"/>
    <n v="0.38200000000000001"/>
    <n v="0.54"/>
    <n v="0"/>
    <n v="0.35299999999999998"/>
    <n v="0.92200000000000004"/>
    <n v="0.90800000000000003"/>
    <n v="0.38300000000000001"/>
    <n v="0.41399999999999998"/>
    <n v="1"/>
    <n v="0"/>
    <s v="Start-up"/>
    <n v="2.8330000000000002"/>
    <n v="0.94499999999999995"/>
    <n v="0.875"/>
    <n v="0"/>
    <n v="0.80700000000000005"/>
    <d v="2025-06-17T05:53:42"/>
    <x v="10"/>
  </r>
  <r>
    <x v="1094"/>
    <x v="1"/>
    <n v="99"/>
    <x v="3572"/>
    <x v="1436"/>
    <s v=" "/>
    <s v=" "/>
    <n v="42"/>
    <n v="232"/>
    <n v="21"/>
    <s v="N/A"/>
    <n v="199"/>
    <n v="53"/>
    <n v="0.40899999999999997"/>
    <n v="2.399"/>
    <n v="0.23"/>
    <n v="2.1909999999999998"/>
    <n v="2.5779999999999998"/>
    <n v="2.5750000000000002"/>
    <n v="0.85"/>
    <n v="0.14599999999999999"/>
    <n v="0.91800000000000004"/>
    <n v="727.06500000000005"/>
    <s v="Scale-up"/>
    <n v="0.45600000000000002"/>
    <n v="0.872"/>
    <n v="0.97099999999999997"/>
    <n v="0.91500000000000004"/>
    <n v="0.97199999999999998"/>
    <d v="2025-06-17T03:22:08"/>
    <x v="2"/>
  </r>
  <r>
    <x v="68"/>
    <x v="0"/>
    <n v="2130"/>
    <x v="3573"/>
    <x v="72"/>
    <n v="35"/>
    <n v="35"/>
    <n v="5"/>
    <n v="30"/>
    <n v="3"/>
    <n v="32"/>
    <n v="10"/>
    <n v="22"/>
    <n v="6.0000000000000001E-3"/>
    <n v="1.4999999999999999E-2"/>
    <n v="0"/>
    <n v="8.0000000000000002E-3"/>
    <n v="2.1000000000000001E-2"/>
    <n v="1.7000000000000001E-2"/>
    <n v="0.38100000000000001"/>
    <n v="0.28599999999999998"/>
    <n v="1"/>
    <n v="2750"/>
    <s v="Scale-up"/>
    <n v="125"/>
    <n v="0.749"/>
    <n v="0.86399999999999999"/>
    <n v="0"/>
    <n v="0.70899999999999996"/>
    <d v="2025-06-16T18:22:36"/>
    <x v="1"/>
  </r>
  <r>
    <x v="1365"/>
    <x v="1"/>
    <n v="84"/>
    <x v="3574"/>
    <x v="1888"/>
    <s v=" "/>
    <s v=" "/>
    <n v="1"/>
    <n v="2"/>
    <n v="7"/>
    <s v="N/A"/>
    <n v="8"/>
    <n v="-12"/>
    <s v="NaN"/>
    <n v="1.2E-2"/>
    <n v="4.1000000000000002E-2"/>
    <n v="5.3999999999999999E-2"/>
    <n v="-2.9000000000000001E-2"/>
    <n v="-0.01"/>
    <s v="NaN"/>
    <s v="NaN"/>
    <s v="NaN"/>
    <s v="NaN"/>
    <s v="Scale-up"/>
    <n v="18.518999999999998"/>
    <s v="NaN"/>
    <n v="1"/>
    <n v="0.375"/>
    <n v="0.39100000000000001"/>
    <d v="2025-06-17T03:22:27"/>
    <x v="2"/>
  </r>
  <r>
    <x v="114"/>
    <x v="1"/>
    <n v="0"/>
    <x v="3575"/>
    <x v="120"/>
    <s v=" "/>
    <s v=" "/>
    <n v="1"/>
    <n v="1"/>
    <n v="1"/>
    <s v="N/A"/>
    <n v="1"/>
    <n v="0"/>
    <s v="NaN"/>
    <s v="NaN"/>
    <s v="NaN"/>
    <s v="NaN"/>
    <n v="0"/>
    <s v="NaN"/>
    <s v="NaN"/>
    <s v="NaN"/>
    <s v="NaN"/>
    <s v="NaN"/>
    <s v="Catch-up"/>
    <s v="NaN"/>
    <s v="NaN"/>
    <s v="NaN"/>
    <s v="NaN"/>
    <s v="NaN"/>
    <d v="2025-06-17T03:22:45"/>
    <x v="2"/>
  </r>
  <r>
    <x v="342"/>
    <x v="1"/>
    <n v="0"/>
    <x v="3576"/>
    <x v="1387"/>
    <s v=" "/>
    <s v=" "/>
    <n v="1"/>
    <n v="1"/>
    <n v="1"/>
    <s v="N/A"/>
    <n v="1"/>
    <n v="0"/>
    <s v="NaN"/>
    <s v="NaN"/>
    <s v="NaN"/>
    <s v="NaN"/>
    <n v="0"/>
    <s v="NaN"/>
    <s v="NaN"/>
    <s v="NaN"/>
    <s v="NaN"/>
    <s v="NaN"/>
    <s v="Scale-up"/>
    <s v="NaN"/>
    <s v="NaN"/>
    <s v="NaN"/>
    <s v="NaN"/>
    <s v="NaN"/>
    <d v="2025-06-17T03:23:02"/>
    <x v="2"/>
  </r>
  <r>
    <x v="1367"/>
    <x v="0"/>
    <n v="1889"/>
    <x v="3577"/>
    <x v="1891"/>
    <n v="6093"/>
    <n v="6093"/>
    <n v="347"/>
    <n v="5746"/>
    <n v="1011"/>
    <n v="5082"/>
    <n v="1766"/>
    <n v="3316"/>
    <n v="0.219"/>
    <n v="3.9670000000000001"/>
    <n v="0.79300000000000004"/>
    <n v="1.272"/>
    <n v="3.3929999999999998"/>
    <n v="3.456"/>
    <n v="0.375"/>
    <n v="5.1999999999999998E-2"/>
    <n v="0.81100000000000005"/>
    <n v="2606.9180000000001"/>
    <s v="Scale-up"/>
    <n v="0.78600000000000003"/>
    <n v="0.95399999999999996"/>
    <n v="0.995"/>
    <n v="0.95099999999999996"/>
    <n v="0.99299999999999999"/>
    <d v="2025-06-17T02:17:55"/>
    <x v="2"/>
  </r>
  <r>
    <x v="1348"/>
    <x v="1"/>
    <n v="96"/>
    <x v="3578"/>
    <x v="1853"/>
    <s v=" "/>
    <s v=" "/>
    <n v="2"/>
    <n v="8"/>
    <n v="3"/>
    <s v="N/A"/>
    <n v="5"/>
    <n v="3"/>
    <n v="0.111"/>
    <n v="6.6000000000000003E-2"/>
    <n v="1.7999999999999999E-2"/>
    <n v="0.11799999999999999"/>
    <n v="0.159"/>
    <n v="0.06"/>
    <n v="0.74199999999999999"/>
    <n v="0.627"/>
    <n v="0.89800000000000002"/>
    <n v="500"/>
    <s v="Scale-up"/>
    <n v="8.4749999999999996"/>
    <n v="1"/>
    <n v="0.77400000000000002"/>
    <n v="0.75"/>
    <n v="0.88600000000000001"/>
    <d v="2025-06-17T03:23:26"/>
    <x v="2"/>
  </r>
  <r>
    <x v="1280"/>
    <x v="0"/>
    <n v="2047"/>
    <x v="3579"/>
    <x v="1725"/>
    <n v="183"/>
    <n v="183"/>
    <n v="50"/>
    <n v="133"/>
    <n v="0"/>
    <n v="183"/>
    <n v="68"/>
    <n v="115"/>
    <n v="2.7E-2"/>
    <n v="7.2999999999999995E-2"/>
    <n v="0"/>
    <n v="3.6999999999999998E-2"/>
    <n v="0.1"/>
    <n v="0.10100000000000001"/>
    <n v="0.37"/>
    <n v="0.27"/>
    <n v="1"/>
    <n v="3108.1080000000002"/>
    <s v="Scale-up"/>
    <n v="27.027000000000001"/>
    <n v="0.97199999999999998"/>
    <d v="1899-12-30T23:32:38"/>
    <n v="0"/>
    <n v="0.95199999999999996"/>
    <d v="2025-06-17T04:50:55"/>
    <x v="11"/>
  </r>
  <r>
    <x v="340"/>
    <x v="1"/>
    <n v="0"/>
    <x v="3580"/>
    <x v="1911"/>
    <s v=" "/>
    <s v=" "/>
    <n v="1"/>
    <n v="1"/>
    <n v="1"/>
    <s v="N/A"/>
    <n v="1"/>
    <n v="0"/>
    <s v="NaN"/>
    <s v="NaN"/>
    <s v="NaN"/>
    <s v="NaN"/>
    <n v="0"/>
    <s v="NaN"/>
    <s v="NaN"/>
    <s v="NaN"/>
    <s v="NaN"/>
    <s v="NaN"/>
    <s v="Scale-up"/>
    <s v="NaN"/>
    <s v="NaN"/>
    <s v="NaN"/>
    <s v="NaN"/>
    <s v="NaN"/>
    <d v="2025-06-17T03:23:44"/>
    <x v="2"/>
  </r>
  <r>
    <x v="325"/>
    <x v="0"/>
    <n v="330"/>
    <x v="3581"/>
    <x v="364"/>
    <n v="36"/>
    <n v="36"/>
    <n v="14"/>
    <n v="22"/>
    <n v="2"/>
    <n v="34"/>
    <n v="15"/>
    <n v="19"/>
    <n v="7.0000000000000007E-2"/>
    <n v="0.06"/>
    <n v="0"/>
    <n v="4.8000000000000001E-2"/>
    <n v="0.13"/>
    <n v="9.8000000000000004E-2"/>
    <n v="0.36899999999999999"/>
    <n v="0.53800000000000003"/>
    <n v="1"/>
    <n v="395.83300000000003"/>
    <s v="Scale-up"/>
    <n v="20.832999999999998"/>
    <n v="0.71599999999999997"/>
    <n v="0.72299999999999998"/>
    <n v="0"/>
    <n v="0.63700000000000001"/>
    <d v="2025-06-16T19:23:20"/>
    <x v="1"/>
  </r>
  <r>
    <x v="65"/>
    <x v="1"/>
    <n v="98"/>
    <x v="3582"/>
    <x v="131"/>
    <s v=" "/>
    <s v=" "/>
    <n v="1"/>
    <n v="18"/>
    <n v="7"/>
    <s v="N/A"/>
    <n v="13"/>
    <n v="-3"/>
    <s v="NaN"/>
    <n v="0.17799999999999999"/>
    <n v="8.4000000000000005E-2"/>
    <n v="0.16"/>
    <n v="9.3999999999999903E-2"/>
    <n v="0.1"/>
    <s v="NaN"/>
    <s v="NaN"/>
    <s v="NaN"/>
    <s v="NaN"/>
    <s v="Catch-up"/>
    <n v="6.25"/>
    <s v="NaN"/>
    <n v="0.95799999999999996"/>
    <n v="0.88300000000000001"/>
    <n v="0.88600000000000001"/>
    <d v="2025-06-17T03:24:05"/>
    <x v="2"/>
  </r>
  <r>
    <x v="722"/>
    <x v="0"/>
    <n v="468"/>
    <x v="3583"/>
    <x v="840"/>
    <n v="40"/>
    <n v="40"/>
    <n v="27"/>
    <n v="13"/>
    <n v="1"/>
    <n v="39"/>
    <n v="12"/>
    <n v="27"/>
    <n v="0.114"/>
    <n v="2.7E-2"/>
    <n v="0"/>
    <n v="5.1999999999999998E-2"/>
    <n v="0.14099999999999999"/>
    <n v="8.5000000000000006E-2"/>
    <n v="0.36899999999999999"/>
    <n v="0.80900000000000005"/>
    <n v="1"/>
    <n v="519.23099999999999"/>
    <s v="Scale-up"/>
    <n v="19.231000000000002"/>
    <n v="0.25800000000000001"/>
    <n v="0.69899999999999995"/>
    <n v="0"/>
    <n v="0.42899999999999999"/>
    <d v="2025-06-16T21:30:15"/>
    <x v="0"/>
  </r>
  <r>
    <x v="334"/>
    <x v="1"/>
    <n v="47"/>
    <x v="3584"/>
    <x v="1789"/>
    <s v=" "/>
    <s v=" "/>
    <n v="1"/>
    <n v="4"/>
    <n v="1"/>
    <s v="N/A"/>
    <n v="3"/>
    <n v="1"/>
    <s v="NaN"/>
    <n v="7.2999999999999995E-2"/>
    <s v="NaN"/>
    <n v="4.8000000000000001E-2"/>
    <n v="0"/>
    <n v="6.3E-2"/>
    <s v="NaN"/>
    <s v="NaN"/>
    <s v="NaN"/>
    <s v="NaN"/>
    <s v="Scale-up"/>
    <n v="20.832999999999998"/>
    <s v="NaN"/>
    <n v="0.94799999999999995"/>
    <s v="NaN"/>
    <n v="0.999"/>
    <d v="2025-06-17T03:24:26"/>
    <x v="2"/>
  </r>
  <r>
    <x v="1133"/>
    <x v="1"/>
    <n v="99"/>
    <x v="3585"/>
    <x v="1523"/>
    <s v=" "/>
    <s v=" "/>
    <n v="135"/>
    <n v="725"/>
    <n v="203"/>
    <s v="N/A"/>
    <n v="463"/>
    <n v="193"/>
    <n v="1.4910000000000001"/>
    <n v="7.71"/>
    <n v="1.9419999999999999"/>
    <n v="4.9379999999999997"/>
    <n v="7.2590000000000003"/>
    <n v="7.1639999999999997"/>
    <n v="0.68"/>
    <n v="0.16200000000000001"/>
    <n v="0.78900000000000003"/>
    <n v="689.95500000000004"/>
    <s v="Scale-up"/>
    <n v="0.20300000000000001"/>
    <n v="0.98799999999999999"/>
    <n v="0.998"/>
    <n v="0.95299999999999996"/>
    <n v="0.98099999999999998"/>
    <d v="2025-06-17T03:25:03"/>
    <x v="2"/>
  </r>
  <r>
    <x v="323"/>
    <x v="1"/>
    <n v="63"/>
    <x v="3586"/>
    <x v="382"/>
    <s v=" "/>
    <s v=" "/>
    <n v="2"/>
    <n v="1"/>
    <n v="1"/>
    <s v="N/A"/>
    <n v="1"/>
    <n v="0"/>
    <n v="1.6E-2"/>
    <s v="NaN"/>
    <s v="NaN"/>
    <s v="NaN"/>
    <n v="0"/>
    <n v="1.6E-2"/>
    <s v="NaN"/>
    <s v="NaN"/>
    <s v="NaN"/>
    <s v="NaN"/>
    <s v="Catch-up"/>
    <s v="NaN"/>
    <n v="1"/>
    <s v="NaN"/>
    <s v="NaN"/>
    <s v="NaN"/>
    <d v="2025-06-17T03:25:44"/>
    <x v="2"/>
  </r>
  <r>
    <x v="647"/>
    <x v="0"/>
    <n v="2046"/>
    <x v="3587"/>
    <x v="864"/>
    <n v="43"/>
    <n v="43"/>
    <n v="10"/>
    <n v="33"/>
    <n v="1"/>
    <n v="42"/>
    <n v="16"/>
    <n v="26"/>
    <n v="4.0000000000000001E-3"/>
    <n v="1.7999999999999999E-2"/>
    <n v="0"/>
    <n v="8.0000000000000002E-3"/>
    <n v="2.1999999999999999E-2"/>
    <n v="2.1000000000000001E-2"/>
    <n v="0.36399999999999999"/>
    <n v="0.182"/>
    <n v="1"/>
    <n v="3250"/>
    <s v="Scale-up"/>
    <n v="125"/>
    <n v="0.81200000000000006"/>
    <n v="0.92400000000000004"/>
    <n v="0"/>
    <n v="0.85099999999999998"/>
    <d v="2025-06-16T21:36:01"/>
    <x v="0"/>
  </r>
  <r>
    <x v="1257"/>
    <x v="1"/>
    <n v="0"/>
    <x v="3588"/>
    <x v="1695"/>
    <s v=" "/>
    <s v=" "/>
    <n v="1"/>
    <n v="1"/>
    <n v="1"/>
    <s v="N/A"/>
    <n v="1"/>
    <n v="0"/>
    <s v="NaN"/>
    <s v="NaN"/>
    <s v="NaN"/>
    <s v="NaN"/>
    <n v="0"/>
    <s v="NaN"/>
    <s v="NaN"/>
    <s v="NaN"/>
    <s v="NaN"/>
    <s v="NaN"/>
    <s v="Scale-up"/>
    <s v="NaN"/>
    <s v="NaN"/>
    <s v="NaN"/>
    <s v="NaN"/>
    <s v="NaN"/>
    <d v="2025-06-17T03:26:02"/>
    <x v="2"/>
  </r>
  <r>
    <x v="949"/>
    <x v="0"/>
    <n v="957"/>
    <x v="3589"/>
    <x v="1140"/>
    <n v="33"/>
    <n v="33"/>
    <n v="33"/>
    <n v="0"/>
    <n v="2"/>
    <n v="31"/>
    <n v="12"/>
    <n v="19"/>
    <n v="3.4000000000000002E-2"/>
    <n v="0"/>
    <n v="1E-3"/>
    <n v="1.2E-2"/>
    <n v="3.3000000000000002E-2"/>
    <n v="0.03"/>
    <n v="0.36399999999999999"/>
    <n v="1"/>
    <n v="0.97099999999999997"/>
    <n v="1583.3330000000001"/>
    <s v="Scale-up"/>
    <n v="83.332999999999998"/>
    <n v="0.81"/>
    <n v="0"/>
    <n v="1"/>
    <n v="0.68899999999999995"/>
    <d v="2025-06-16T23:00:01"/>
    <x v="3"/>
  </r>
  <r>
    <x v="1369"/>
    <x v="1"/>
    <n v="98"/>
    <x v="3590"/>
    <x v="1893"/>
    <s v=" "/>
    <s v=" "/>
    <n v="9"/>
    <n v="64"/>
    <n v="8"/>
    <s v="N/A"/>
    <n v="59"/>
    <n v="5"/>
    <n v="0.192"/>
    <n v="0.56299999999999994"/>
    <n v="0.104"/>
    <n v="0.57699999999999996"/>
    <s v="0.6509999999999999"/>
    <n v="0.56100000000000005"/>
    <n v="0.88600000000000001"/>
    <n v="0.254"/>
    <n v="0.86199999999999999"/>
    <n v="1017.331"/>
    <s v="Scale-up"/>
    <n v="1.7330000000000001"/>
    <n v="0.84599999999999997"/>
    <n v="0.96299999999999997"/>
    <n v="0.93400000000000005"/>
    <n v="0.94299999999999995"/>
    <d v="2025-06-17T03:26:27"/>
    <x v="2"/>
  </r>
  <r>
    <x v="819"/>
    <x v="0"/>
    <n v="588"/>
    <x v="3591"/>
    <x v="965"/>
    <n v="99"/>
    <n v="99"/>
    <n v="81"/>
    <n v="18"/>
    <n v="2"/>
    <n v="97"/>
    <n v="37"/>
    <n v="60"/>
    <n v="0.16600000000000001"/>
    <n v="0.04"/>
    <n v="7.0999999999999994E-2"/>
    <n v="4.9000000000000002E-2"/>
    <n v="0.13500000000000001"/>
    <n v="0.2"/>
    <n v="0.36299999999999999"/>
    <n v="0.80600000000000005"/>
    <n v="0.65500000000000003"/>
    <n v="1224.49"/>
    <s v="Scale-up"/>
    <n v="20.408000000000001"/>
    <n v="0.63800000000000001"/>
    <n v="0.72899999999999998"/>
    <n v="1"/>
    <n v="0.623"/>
    <d v="2025-06-16T22:06:39"/>
    <x v="3"/>
  </r>
  <r>
    <x v="1379"/>
    <x v="1"/>
    <n v="89"/>
    <x v="3592"/>
    <x v="1921"/>
    <s v=" "/>
    <s v=" "/>
    <n v="7"/>
    <n v="11"/>
    <n v="1"/>
    <s v="N/A"/>
    <n v="11"/>
    <n v="5"/>
    <n v="3.5"/>
    <n v="0.16"/>
    <s v="NaN"/>
    <n v="8.4000000000000005E-2"/>
    <n v="3.66"/>
    <n v="0.26400000000000001"/>
    <s v="NaN"/>
    <s v="NaN"/>
    <s v="NaN"/>
    <s v="NaN"/>
    <s v="Scale-up"/>
    <n v="11.904999999999999"/>
    <n v="0.375"/>
    <n v="0.63300000000000001"/>
    <s v="NaN"/>
    <n v="0.45900000000000002"/>
    <d v="2025-06-17T03:26:46"/>
    <x v="2"/>
  </r>
  <r>
    <x v="531"/>
    <x v="0"/>
    <n v="2589"/>
    <x v="3593"/>
    <x v="612"/>
    <n v="54"/>
    <n v="54"/>
    <n v="10"/>
    <n v="44"/>
    <n v="0"/>
    <n v="54"/>
    <n v="19"/>
    <n v="35"/>
    <n v="5.0000000000000001E-3"/>
    <n v="0.02"/>
    <n v="0"/>
    <n v="8.9999999999999993E-3"/>
    <n v="2.5000000000000001E-2"/>
    <n v="2.5000000000000001E-2"/>
    <n v="0.36"/>
    <n v="0.2"/>
    <n v="1"/>
    <n v="3888.8890000000001"/>
    <s v="Scale-up"/>
    <n v="111.111"/>
    <n v="0.84099999999999997"/>
    <n v="0.88"/>
    <n v="0"/>
    <n v="0.94199999999999995"/>
    <d v="2025-06-16T20:40:55"/>
    <x v="0"/>
  </r>
  <r>
    <x v="289"/>
    <x v="1"/>
    <n v="93"/>
    <x v="3594"/>
    <x v="1313"/>
    <s v=" "/>
    <s v=" "/>
    <n v="1"/>
    <n v="3"/>
    <n v="1"/>
    <s v="N/A"/>
    <n v="1"/>
    <n v="3"/>
    <s v="NaN"/>
    <n v="1.7000000000000001E-2"/>
    <s v="NaN"/>
    <s v="NaN"/>
    <n v="0"/>
    <n v="1.7000000000000001E-2"/>
    <s v="NaN"/>
    <s v="NaN"/>
    <s v="NaN"/>
    <s v="NaN"/>
    <s v="Scale-up"/>
    <s v="NaN"/>
    <s v="NaN"/>
    <n v="0.78200000000000003"/>
    <s v="NaN"/>
    <s v="NaN"/>
    <d v="2025-06-17T03:27:05"/>
    <x v="2"/>
  </r>
  <r>
    <x v="1227"/>
    <x v="0"/>
    <n v="584"/>
    <x v="3595"/>
    <x v="1650"/>
    <n v="49"/>
    <n v="49"/>
    <n v="45"/>
    <n v="4"/>
    <n v="0"/>
    <n v="49"/>
    <n v="21"/>
    <n v="28"/>
    <n v="9.2999999999999999E-2"/>
    <n v="2.1000000000000001E-2"/>
    <n v="0"/>
    <n v="4.1000000000000002E-2"/>
    <n v="0.114"/>
    <n v="0.108"/>
    <n v="0.36"/>
    <n v="0.81599999999999995"/>
    <n v="1"/>
    <n v="682.92700000000002"/>
    <s v="Scale-up"/>
    <n v="24.39"/>
    <n v="0.57599999999999996"/>
    <n v="0.6"/>
    <n v="0"/>
    <n v="0.71899999999999997"/>
    <d v="2025-06-17T06:45:25"/>
    <x v="10"/>
  </r>
  <r>
    <x v="347"/>
    <x v="1"/>
    <n v="97"/>
    <x v="3596"/>
    <x v="1359"/>
    <s v=" "/>
    <s v=" "/>
    <n v="2"/>
    <n v="36"/>
    <n v="6"/>
    <s v="N/A"/>
    <n v="39"/>
    <n v="-8"/>
    <s v="NaN"/>
    <n v="0.35399999999999998"/>
    <n v="6.0999999999999999E-2"/>
    <n v="0.41"/>
    <n v="0.29299999999999998"/>
    <n v="0.33200000000000002"/>
    <s v="NaN"/>
    <s v="NaN"/>
    <s v="NaN"/>
    <s v="NaN"/>
    <s v="Scale-up"/>
    <n v="2.4390000000000001"/>
    <s v="NaN"/>
    <n v="0.94299999999999995"/>
    <n v="0.79800000000000004"/>
    <n v="0.95299999999999996"/>
    <d v="2025-06-17T03:27:28"/>
    <x v="2"/>
  </r>
  <r>
    <x v="390"/>
    <x v="1"/>
    <n v="63"/>
    <x v="3597"/>
    <x v="1208"/>
    <s v=" "/>
    <s v=" "/>
    <n v="1"/>
    <n v="1"/>
    <n v="1"/>
    <s v="N/A"/>
    <n v="1"/>
    <n v="1"/>
    <s v="NaN"/>
    <s v="NaN"/>
    <s v="NaN"/>
    <s v="NaN"/>
    <n v="0"/>
    <s v="NaN"/>
    <s v="NaN"/>
    <s v="NaN"/>
    <s v="NaN"/>
    <s v="NaN"/>
    <s v="Scale-up"/>
    <s v="NaN"/>
    <s v="NaN"/>
    <s v="NaN"/>
    <s v="NaN"/>
    <s v="NaN"/>
    <d v="2025-06-17T03:27:47"/>
    <x v="2"/>
  </r>
  <r>
    <x v="1080"/>
    <x v="1"/>
    <n v="24"/>
    <x v="3598"/>
    <x v="1404"/>
    <s v=" "/>
    <s v=" "/>
    <n v="1"/>
    <n v="9"/>
    <n v="1"/>
    <s v="N/A"/>
    <n v="4"/>
    <n v="4"/>
    <s v="NaN"/>
    <n v="0.26"/>
    <s v="NaN"/>
    <s v="NaN"/>
    <n v="0"/>
    <n v="0.26"/>
    <s v="NaN"/>
    <s v="NaN"/>
    <s v="NaN"/>
    <s v="NaN"/>
    <s v="Scale-up"/>
    <s v="NaN"/>
    <s v="NaN"/>
    <n v="0.89400000000000002"/>
    <s v="NaN"/>
    <s v="NaN"/>
    <d v="2025-06-17T03:28:06"/>
    <x v="2"/>
  </r>
  <r>
    <x v="1316"/>
    <x v="0"/>
    <n v="2672"/>
    <x v="3599"/>
    <x v="1780"/>
    <n v="2180"/>
    <n v="2180"/>
    <n v="0"/>
    <n v="2180"/>
    <n v="278"/>
    <n v="1902"/>
    <n v="642"/>
    <n v="1260"/>
    <n v="0"/>
    <n v="0.82299999999999995"/>
    <n v="0.114"/>
    <n v="0.254"/>
    <n v="0.70899999999999996"/>
    <n v="0.70899999999999996"/>
    <n v="0.35799999999999998"/>
    <n v="0"/>
    <n v="0.86099999999999999"/>
    <n v="4960.63"/>
    <s v="Scale-up"/>
    <n v="3.9369999999999998"/>
    <n v="0"/>
    <n v="0.96099999999999997"/>
    <n v="0.96399999999999997"/>
    <n v="0.94699999999999995"/>
    <d v="2025-06-17T04:33:46"/>
    <x v="12"/>
  </r>
  <r>
    <x v="371"/>
    <x v="1"/>
    <n v="0"/>
    <x v="3600"/>
    <x v="1635"/>
    <s v=" "/>
    <s v=" "/>
    <n v="1"/>
    <n v="1"/>
    <n v="1"/>
    <s v="N/A"/>
    <n v="1"/>
    <n v="0"/>
    <s v="NaN"/>
    <s v="NaN"/>
    <s v="NaN"/>
    <s v="NaN"/>
    <n v="0"/>
    <s v="NaN"/>
    <s v="NaN"/>
    <s v="NaN"/>
    <s v="NaN"/>
    <s v="NaN"/>
    <s v="Scale-up"/>
    <s v="NaN"/>
    <s v="NaN"/>
    <s v="NaN"/>
    <s v="NaN"/>
    <s v="NaN"/>
    <d v="2025-06-17T03:28:25"/>
    <x v="2"/>
  </r>
  <r>
    <x v="1274"/>
    <x v="0"/>
    <n v="2915"/>
    <x v="3601"/>
    <x v="1718"/>
    <n v="32"/>
    <n v="32"/>
    <n v="13"/>
    <n v="19"/>
    <n v="0"/>
    <n v="32"/>
    <n v="9"/>
    <n v="23"/>
    <n v="7.0000000000000001E-3"/>
    <n v="7.0000000000000001E-3"/>
    <n v="0"/>
    <n v="5.0000000000000001E-3"/>
    <n v="1.4E-2"/>
    <n v="1.2E-2"/>
    <n v="0.35699999999999998"/>
    <n v="0.5"/>
    <n v="1"/>
    <n v="4600"/>
    <s v="Scale-up"/>
    <n v="200"/>
    <n v="0.93500000000000005"/>
    <d v="1899-12-30T21:51:50"/>
    <n v="0"/>
    <n v="0.96499999999999997"/>
    <d v="2025-06-17T04:45:47"/>
    <x v="11"/>
  </r>
  <r>
    <x v="406"/>
    <x v="1"/>
    <n v="0"/>
    <x v="3602"/>
    <x v="879"/>
    <s v=" "/>
    <s v=" "/>
    <n v="1"/>
    <n v="1"/>
    <n v="1"/>
    <s v="N/A"/>
    <n v="1"/>
    <n v="0"/>
    <s v="NaN"/>
    <s v="NaN"/>
    <s v="NaN"/>
    <s v="NaN"/>
    <n v="0"/>
    <s v="NaN"/>
    <s v="NaN"/>
    <s v="NaN"/>
    <s v="NaN"/>
    <s v="NaN"/>
    <s v="Scale-up"/>
    <s v="NaN"/>
    <s v="NaN"/>
    <s v="NaN"/>
    <s v="NaN"/>
    <s v="NaN"/>
    <d v="2025-06-17T03:28:42"/>
    <x v="2"/>
  </r>
  <r>
    <x v="908"/>
    <x v="0"/>
    <n v="286"/>
    <x v="3603"/>
    <x v="1082"/>
    <n v="37"/>
    <n v="37"/>
    <n v="11"/>
    <n v="26"/>
    <n v="14"/>
    <n v="23"/>
    <n v="8"/>
    <n v="15"/>
    <n v="3.4000000000000002E-2"/>
    <n v="9.0999999999999998E-2"/>
    <n v="4.8000000000000001E-2"/>
    <n v="2.7E-2"/>
    <n v="7.6999999999999999E-2"/>
    <n v="7.4999999999999997E-2"/>
    <n v="0.35099999999999998"/>
    <n v="0.27200000000000002"/>
    <n v="0.61599999999999999"/>
    <n v="555.55600000000004"/>
    <s v="Scale-up"/>
    <n v="37.036999999999999"/>
    <n v="0.93500000000000005"/>
    <n v="0.97799999999999998"/>
    <n v="0.96299999999999997"/>
    <n v="0.93700000000000006"/>
    <d v="2025-06-16T22:42:13"/>
    <x v="3"/>
  </r>
  <r>
    <x v="370"/>
    <x v="1"/>
    <n v="2"/>
    <x v="3604"/>
    <x v="418"/>
    <s v=" "/>
    <s v=" "/>
    <n v="1"/>
    <n v="1"/>
    <n v="1"/>
    <s v="N/A"/>
    <n v="2"/>
    <n v="1"/>
    <s v="NaN"/>
    <s v="NaN"/>
    <s v="NaN"/>
    <n v="0.5"/>
    <n v="0"/>
    <n v="1"/>
    <s v="NaN"/>
    <s v="NaN"/>
    <s v="NaN"/>
    <s v="NaN"/>
    <s v="Catch-up"/>
    <n v="2"/>
    <s v="NaN"/>
    <s v="NaN"/>
    <s v="NaN"/>
    <n v="1"/>
    <d v="2025-06-17T03:29:01"/>
    <x v="2"/>
  </r>
  <r>
    <x v="1368"/>
    <x v="0"/>
    <n v="1828"/>
    <x v="3605"/>
    <x v="1892"/>
    <n v="292"/>
    <n v="292"/>
    <n v="43"/>
    <n v="249"/>
    <n v="28"/>
    <n v="264"/>
    <n v="117"/>
    <n v="147"/>
    <n v="1.9E-2"/>
    <n v="0.152"/>
    <n v="1.4999999999999999E-2"/>
    <n v="5.3999999999999999E-2"/>
    <n v="0.156"/>
    <n v="0.13100000000000001"/>
    <n v="0.34599999999999997"/>
    <n v="0.111"/>
    <n v="0.91200000000000003"/>
    <n v="2722.2220000000002"/>
    <s v="Scale-up"/>
    <n v="18.518999999999998"/>
    <n v="0.94099999999999995"/>
    <n v="0.754"/>
    <n v="0.57199999999999995"/>
    <n v="0.77800000000000002"/>
    <d v="2025-06-17T02:18:57"/>
    <x v="2"/>
  </r>
  <r>
    <x v="372"/>
    <x v="1"/>
    <n v="85"/>
    <x v="3606"/>
    <x v="1224"/>
    <s v=" "/>
    <s v=" "/>
    <n v="1"/>
    <n v="2"/>
    <n v="3"/>
    <s v="N/A"/>
    <n v="1"/>
    <n v="-2"/>
    <s v="NaN"/>
    <n v="1.2E-2"/>
    <n v="1.7999999999999999E-2"/>
    <s v="NaN"/>
    <n v="-5.9999999999999897E-3"/>
    <n v="-7.0000000000000001E-3"/>
    <s v="NaN"/>
    <s v="NaN"/>
    <s v="NaN"/>
    <s v="NaN"/>
    <s v="Start-up"/>
    <s v="NaN"/>
    <s v="NaN"/>
    <n v="1"/>
    <n v="0.75"/>
    <s v="NaN"/>
    <d v="2025-06-17T03:29:20"/>
    <x v="2"/>
  </r>
  <r>
    <x v="1192"/>
    <x v="0"/>
    <n v="296"/>
    <x v="3607"/>
    <x v="1594"/>
    <n v="69"/>
    <n v="69"/>
    <n v="65"/>
    <n v="4"/>
    <n v="0"/>
    <n v="69"/>
    <n v="11"/>
    <n v="58"/>
    <n v="0.26200000000000001"/>
    <n v="6.7000000000000004E-2"/>
    <n v="0"/>
    <n v="0.112"/>
    <n v="0.32900000000000001"/>
    <n v="0.27300000000000002"/>
    <n v="0.34"/>
    <n v="0.79600000000000004"/>
    <n v="1"/>
    <n v="517.85699999999997"/>
    <s v="Scale-up"/>
    <n v="8.9290000000000003"/>
    <n v="0.90700000000000003"/>
    <n v="0.6"/>
    <n v="0"/>
    <n v="0.91100000000000003"/>
    <d v="2025-06-17T06:10:44"/>
    <x v="10"/>
  </r>
  <r>
    <x v="265"/>
    <x v="1"/>
    <n v="48"/>
    <x v="3608"/>
    <x v="301"/>
    <s v=" "/>
    <s v=" "/>
    <n v="4"/>
    <n v="8"/>
    <n v="1"/>
    <s v="N/A"/>
    <n v="10"/>
    <n v="1"/>
    <n v="0.13600000000000001"/>
    <n v="0.19600000000000001"/>
    <s v="NaN"/>
    <n v="0.192"/>
    <n v="0.33200000000000002"/>
    <n v="0.156"/>
    <s v="NaN"/>
    <s v="NaN"/>
    <s v="NaN"/>
    <s v="NaN"/>
    <s v="Catch-up"/>
    <n v="5.2080000000000002"/>
    <n v="0.65100000000000002"/>
    <n v="0.55900000000000005"/>
    <s v="NaN"/>
    <n v="0.92300000000000004"/>
    <d v="2025-06-17T03:29:39"/>
    <x v="2"/>
  </r>
  <r>
    <x v="491"/>
    <x v="0"/>
    <n v="3243"/>
    <x v="3609"/>
    <x v="561"/>
    <n v="673"/>
    <n v="673"/>
    <n v="111"/>
    <n v="562"/>
    <n v="140"/>
    <n v="533"/>
    <n v="163"/>
    <n v="370"/>
    <n v="4.9000000000000002E-2"/>
    <n v="0.217"/>
    <n v="0.06"/>
    <n v="6.9000000000000006E-2"/>
    <n v="0.20599999999999999"/>
    <n v="0.20200000000000001"/>
    <n v="0.33500000000000002"/>
    <n v="0.184"/>
    <n v="0.77400000000000002"/>
    <n v="5362.3190000000004"/>
    <s v="Scale-up"/>
    <n v="14.493"/>
    <n v="0.90200000000000002"/>
    <n v="0.89500000000000002"/>
    <n v="0.84"/>
    <n v="0.73899999999999999"/>
    <d v="2025-06-16T20:30:07"/>
    <x v="0"/>
  </r>
  <r>
    <x v="256"/>
    <x v="1"/>
    <n v="0"/>
    <x v="3610"/>
    <x v="1422"/>
    <s v=" "/>
    <s v=" "/>
    <n v="1"/>
    <n v="1"/>
    <n v="1"/>
    <s v="N/A"/>
    <n v="1"/>
    <n v="0"/>
    <s v="NaN"/>
    <s v="NaN"/>
    <s v="NaN"/>
    <s v="NaN"/>
    <n v="0"/>
    <s v="NaN"/>
    <s v="NaN"/>
    <s v="NaN"/>
    <s v="NaN"/>
    <s v="NaN"/>
    <s v="Scale-up"/>
    <s v="NaN"/>
    <s v="NaN"/>
    <s v="NaN"/>
    <s v="NaN"/>
    <s v="NaN"/>
    <d v="2025-06-17T03:30:01"/>
    <x v="2"/>
  </r>
  <r>
    <x v="1314"/>
    <x v="0"/>
    <n v="3037"/>
    <x v="3611"/>
    <x v="1776"/>
    <n v="6895"/>
    <n v="6895"/>
    <n v="0"/>
    <n v="6895"/>
    <n v="2727"/>
    <n v="4168"/>
    <n v="1471"/>
    <n v="2697"/>
    <n v="0"/>
    <n v="2.09"/>
    <n v="0.67300000000000004"/>
    <n v="0.47299999999999998"/>
    <n v="1.417"/>
    <n v="1.2490000000000001"/>
    <n v="0.33400000000000002"/>
    <n v="0"/>
    <n v="0.67800000000000005"/>
    <n v="5701.9030000000002"/>
    <s v="Scale-up"/>
    <n v="2.1139999999999999"/>
    <n v="0"/>
    <n v="0.97399999999999998"/>
    <n v="0.69799999999999995"/>
    <n v="0.97699999999999998"/>
    <d v="2025-06-17T04:31:27"/>
    <x v="12"/>
  </r>
  <r>
    <x v="404"/>
    <x v="1"/>
    <n v="8"/>
    <x v="3612"/>
    <x v="1896"/>
    <s v=" "/>
    <s v=" "/>
    <n v="1"/>
    <n v="1"/>
    <n v="1"/>
    <s v="N/A"/>
    <n v="1"/>
    <n v="-1"/>
    <s v="NaN"/>
    <s v="NaN"/>
    <s v="NaN"/>
    <s v="NaN"/>
    <n v="0"/>
    <s v="NaN"/>
    <s v="NaN"/>
    <s v="NaN"/>
    <s v="NaN"/>
    <s v="NaN"/>
    <s v="Scale-up"/>
    <s v="NaN"/>
    <s v="NaN"/>
    <s v="NaN"/>
    <s v="NaN"/>
    <s v="NaN"/>
    <d v="2025-06-17T03:30:37"/>
    <x v="2"/>
  </r>
  <r>
    <x v="312"/>
    <x v="0"/>
    <n v="1337"/>
    <x v="3613"/>
    <x v="350"/>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6T19:20:20"/>
    <x v="1"/>
  </r>
  <r>
    <x v="387"/>
    <x v="1"/>
    <n v="90"/>
    <x v="3614"/>
    <x v="1429"/>
    <s v=" "/>
    <s v=" "/>
    <n v="4"/>
    <n v="1"/>
    <n v="1"/>
    <s v="N/A"/>
    <n v="5"/>
    <n v="1"/>
    <n v="0.109"/>
    <s v="NaN"/>
    <s v="NaN"/>
    <n v="3.9E-2"/>
    <n v="0"/>
    <n v="4.9000000000000002E-2"/>
    <s v="NaN"/>
    <s v="NaN"/>
    <s v="NaN"/>
    <s v="NaN"/>
    <s v="Scale-up"/>
    <n v="25.640999999999998"/>
    <n v="0.88500000000000001"/>
    <s v="NaN"/>
    <s v="NaN"/>
    <n v="0.92"/>
    <d v="2025-06-17T03:31:11"/>
    <x v="2"/>
  </r>
  <r>
    <x v="482"/>
    <x v="0"/>
    <n v="368"/>
    <x v="3615"/>
    <x v="550"/>
    <n v="34"/>
    <n v="34"/>
    <n v="18"/>
    <n v="16"/>
    <n v="1"/>
    <n v="33"/>
    <n v="10"/>
    <n v="23"/>
    <n v="3.4000000000000002E-2"/>
    <n v="3.5000000000000003E-2"/>
    <n v="0"/>
    <n v="2.3E-2"/>
    <n v="6.9000000000000006E-2"/>
    <n v="6.6000000000000003E-2"/>
    <n v="0.33300000000000002"/>
    <n v="0.49299999999999999"/>
    <n v="1"/>
    <n v="1000"/>
    <s v="Scale-up"/>
    <n v="43.478000000000002"/>
    <n v="0.72199999999999998"/>
    <n v="0.90900000000000003"/>
    <n v="0"/>
    <n v="0.80700000000000005"/>
    <d v="2025-06-16T20:27:06"/>
    <x v="0"/>
  </r>
  <r>
    <x v="407"/>
    <x v="1"/>
    <n v="59"/>
    <x v="3616"/>
    <x v="1150"/>
    <s v=" "/>
    <s v=" "/>
    <n v="1"/>
    <n v="3"/>
    <n v="1"/>
    <s v="N/A"/>
    <n v="1"/>
    <n v="2"/>
    <s v="NaN"/>
    <n v="4.5999999999999999E-2"/>
    <s v="NaN"/>
    <s v="NaN"/>
    <n v="0"/>
    <n v="3.2000000000000001E-2"/>
    <s v="NaN"/>
    <s v="NaN"/>
    <s v="NaN"/>
    <s v="NaN"/>
    <s v="Scale-up"/>
    <s v="NaN"/>
    <s v="NaN"/>
    <n v="0.998"/>
    <s v="NaN"/>
    <s v="NaN"/>
    <d v="2025-06-17T03:31:46"/>
    <x v="2"/>
  </r>
  <r>
    <x v="518"/>
    <x v="0"/>
    <n v="2068"/>
    <x v="3617"/>
    <x v="595"/>
    <n v="32"/>
    <n v="32"/>
    <n v="9"/>
    <n v="23"/>
    <n v="0"/>
    <n v="32"/>
    <n v="9"/>
    <n v="23"/>
    <n v="3.0000000000000001E-3"/>
    <n v="1.4999999999999999E-2"/>
    <n v="0"/>
    <n v="6.0000000000000001E-3"/>
    <n v="1.7999999999999999E-2"/>
    <n v="1.6E-2"/>
    <n v="0.33300000000000002"/>
    <n v="0.16700000000000001"/>
    <n v="1"/>
    <n v="3833.3330000000001"/>
    <s v="Scale-up"/>
    <n v="166.667"/>
    <n v="0.52800000000000002"/>
    <n v="0.83799999999999997"/>
    <n v="0"/>
    <n v="0.85"/>
    <d v="2025-06-16T20:37:25"/>
    <x v="0"/>
  </r>
  <r>
    <x v="106"/>
    <x v="1"/>
    <n v="75"/>
    <x v="3618"/>
    <x v="180"/>
    <s v=" "/>
    <s v=" "/>
    <n v="1"/>
    <n v="3"/>
    <n v="1"/>
    <s v="N/A"/>
    <n v="1"/>
    <n v="2"/>
    <s v="NaN"/>
    <n v="2.5999999999999999E-2"/>
    <s v="NaN"/>
    <s v="NaN"/>
    <n v="0"/>
    <n v="2.8000000000000001E-2"/>
    <s v="NaN"/>
    <s v="NaN"/>
    <s v="NaN"/>
    <s v="NaN"/>
    <s v="Catch-up"/>
    <s v="NaN"/>
    <s v="NaN"/>
    <n v="0.83099999999999996"/>
    <s v="NaN"/>
    <s v="NaN"/>
    <d v="2025-06-17T03:32:17"/>
    <x v="2"/>
  </r>
  <r>
    <x v="866"/>
    <x v="0"/>
    <n v="15"/>
    <x v="1227"/>
    <x v="1027"/>
    <n v="69"/>
    <n v="69"/>
    <n v="63"/>
    <n v="6"/>
    <n v="0"/>
    <n v="69"/>
    <n v="19"/>
    <n v="50"/>
    <n v="3.44"/>
    <n v="0.434"/>
    <n v="0"/>
    <n v="1.29"/>
    <n v="3.8740000000000001"/>
    <n v="3.7829999999999999"/>
    <n v="0.33300000000000002"/>
    <n v="0.88800000000000001"/>
    <n v="1"/>
    <n v="38.76"/>
    <s v="Scale-up"/>
    <n v="0.77500000000000002"/>
    <n v="0.79400000000000004"/>
    <n v="0.91700000000000004"/>
    <n v="0"/>
    <n v="0.66700000000000004"/>
    <d v="2025-06-16T22:23:52"/>
    <x v="3"/>
  </r>
  <r>
    <x v="1155"/>
    <x v="1"/>
    <n v="0"/>
    <x v="3619"/>
    <x v="1550"/>
    <s v=" "/>
    <s v=" "/>
    <n v="1"/>
    <n v="1"/>
    <n v="1"/>
    <s v="N/A"/>
    <n v="1"/>
    <n v="0"/>
    <s v="NaN"/>
    <s v="NaN"/>
    <s v="NaN"/>
    <s v="NaN"/>
    <n v="0"/>
    <s v="NaN"/>
    <s v="NaN"/>
    <s v="NaN"/>
    <s v="NaN"/>
    <s v="NaN"/>
    <s v="Scale-up"/>
    <s v="NaN"/>
    <s v="NaN"/>
    <s v="NaN"/>
    <s v="NaN"/>
    <s v="NaN"/>
    <d v="2025-06-17T03:32:46"/>
    <x v="2"/>
  </r>
  <r>
    <x v="312"/>
    <x v="0"/>
    <n v="1337"/>
    <x v="3620"/>
    <x v="1916"/>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7T03:06:19"/>
    <x v="2"/>
  </r>
  <r>
    <x v="409"/>
    <x v="1"/>
    <n v="13"/>
    <x v="3621"/>
    <x v="1906"/>
    <s v=" "/>
    <s v=" "/>
    <n v="1"/>
    <n v="2"/>
    <n v="1"/>
    <s v="N/A"/>
    <n v="2"/>
    <n v="-1"/>
    <s v="NaN"/>
    <s v="NaN"/>
    <s v="NaN"/>
    <n v="1"/>
    <n v="0"/>
    <s v="NaN"/>
    <s v="NaN"/>
    <s v="NaN"/>
    <s v="NaN"/>
    <s v="NaN"/>
    <s v="Scale-up"/>
    <n v="1"/>
    <s v="NaN"/>
    <s v="NaN"/>
    <s v="NaN"/>
    <n v="1"/>
    <d v="2025-06-17T03:33:16"/>
    <x v="2"/>
  </r>
  <r>
    <x v="445"/>
    <x v="0"/>
    <n v="3660"/>
    <x v="3622"/>
    <x v="1922"/>
    <n v="243"/>
    <n v="243"/>
    <n v="30"/>
    <n v="213"/>
    <n v="5"/>
    <n v="238"/>
    <n v="47"/>
    <n v="191"/>
    <n v="4.0000000000000001E-3"/>
    <n v="3.1E-2"/>
    <n v="8.0000000000000002E-3"/>
    <n v="8.9999999999999993E-3"/>
    <n v="2.7E-2"/>
    <n v="3.3000000000000002E-2"/>
    <n v="0.33300000000000002"/>
    <n v="0.114"/>
    <n v="0.77100000000000002"/>
    <n v="21222.222000000002"/>
    <s v="Scale-up"/>
    <n v="111.111"/>
    <n v="0.499"/>
    <n v="0.19400000000000001"/>
    <n v="0.81699999999999995"/>
    <n v="0.11700000000000001"/>
    <d v="2025-06-17T04:04:37"/>
    <x v="2"/>
  </r>
  <r>
    <x v="1092"/>
    <x v="1"/>
    <n v="1"/>
    <x v="3623"/>
    <x v="1430"/>
    <s v=" "/>
    <s v=" "/>
    <n v="1"/>
    <n v="3"/>
    <n v="1"/>
    <s v="N/A"/>
    <n v="1"/>
    <n v="2"/>
    <s v="NaN"/>
    <n v="0.75"/>
    <s v="NaN"/>
    <s v="NaN"/>
    <n v="0"/>
    <n v="0.75"/>
    <s v="NaN"/>
    <s v="NaN"/>
    <s v="NaN"/>
    <s v="NaN"/>
    <s v="Scale-up"/>
    <s v="NaN"/>
    <s v="NaN"/>
    <n v="0.75"/>
    <s v="NaN"/>
    <s v="NaN"/>
    <d v="2025-06-17T03:33:36"/>
    <x v="2"/>
  </r>
  <r>
    <x v="1121"/>
    <x v="0"/>
    <n v="2246"/>
    <x v="3624"/>
    <x v="1507"/>
    <n v="111"/>
    <n v="111"/>
    <n v="38"/>
    <n v="73"/>
    <n v="23"/>
    <n v="88"/>
    <n v="54"/>
    <n v="34"/>
    <n v="3.3000000000000002E-2"/>
    <n v="4.3999999999999997E-2"/>
    <n v="0.01"/>
    <n v="2.1999999999999999E-2"/>
    <n v="6.7000000000000004E-2"/>
    <n v="4.9000000000000002E-2"/>
    <n v="0.32800000000000001"/>
    <n v="0.42899999999999999"/>
    <n v="0.87"/>
    <n v="1545.4549999999999"/>
    <s v="Scale-up"/>
    <n v="45.454999999999998"/>
    <n v="0.69799999999999995"/>
    <n v="0.20499999999999999"/>
    <n v="0.79700000000000004"/>
    <n v="0.50800000000000001"/>
    <d v="2025-06-17T06:56:36"/>
    <x v="4"/>
  </r>
  <r>
    <x v="1378"/>
    <x v="1"/>
    <n v="82"/>
    <x v="3625"/>
    <x v="1915"/>
    <s v=" "/>
    <s v=" "/>
    <n v="2"/>
    <n v="32"/>
    <n v="1"/>
    <s v="N/A"/>
    <n v="1"/>
    <n v="33"/>
    <n v="1.2E-2"/>
    <n v="16"/>
    <s v="NaN"/>
    <s v="NaN"/>
    <n v="16.012"/>
    <n v="0.217"/>
    <s v="NaN"/>
    <s v="NaN"/>
    <s v="NaN"/>
    <s v="NaN"/>
    <s v="Scale-up"/>
    <s v="NaN"/>
    <n v="1"/>
    <n v="9.0999999999999998E-2"/>
    <s v="NaN"/>
    <s v="NaN"/>
    <d v="2025-06-17T03:33:53"/>
    <x v="2"/>
  </r>
  <r>
    <x v="1315"/>
    <x v="0"/>
    <n v="3953"/>
    <x v="3626"/>
    <x v="1777"/>
    <n v="6860"/>
    <n v="6860"/>
    <n v="0"/>
    <n v="6860"/>
    <n v="2513"/>
    <n v="4347"/>
    <n v="1471"/>
    <n v="2876"/>
    <n v="0"/>
    <n v="2.2309999999999999"/>
    <n v="0.72699999999999998"/>
    <n v="0.49199999999999999"/>
    <n v="1.504"/>
    <n v="1.538"/>
    <n v="0.32700000000000001"/>
    <n v="0"/>
    <n v="0.67400000000000004"/>
    <n v="5845.5280000000002"/>
    <s v="Scale-up"/>
    <n v="2.0329999999999999"/>
    <n v="0"/>
    <n v="0.996"/>
    <n v="0.83799999999999997"/>
    <n v="0.99299999999999999"/>
    <d v="2025-06-17T04:31:54"/>
    <x v="12"/>
  </r>
  <r>
    <x v="305"/>
    <x v="1"/>
    <n v="0"/>
    <x v="3627"/>
    <x v="342"/>
    <s v=" "/>
    <s v=" "/>
    <n v="1"/>
    <n v="1"/>
    <n v="1"/>
    <s v="N/A"/>
    <n v="1"/>
    <n v="1"/>
    <s v="NaN"/>
    <s v="NaN"/>
    <s v="NaN"/>
    <s v="NaN"/>
    <n v="0"/>
    <n v="1"/>
    <s v="NaN"/>
    <s v="NaN"/>
    <s v="NaN"/>
    <s v="NaN"/>
    <s v="Catch-up"/>
    <s v="NaN"/>
    <s v="NaN"/>
    <s v="NaN"/>
    <s v="NaN"/>
    <s v="NaN"/>
    <d v="2025-06-17T03:34:11"/>
    <x v="2"/>
  </r>
  <r>
    <x v="423"/>
    <x v="1"/>
    <n v="0"/>
    <x v="3628"/>
    <x v="1390"/>
    <s v=" "/>
    <s v=" "/>
    <n v="1"/>
    <n v="1"/>
    <n v="1"/>
    <s v="N/A"/>
    <n v="1"/>
    <n v="0"/>
    <s v="NaN"/>
    <s v="NaN"/>
    <s v="NaN"/>
    <s v="NaN"/>
    <n v="0"/>
    <s v="NaN"/>
    <s v="NaN"/>
    <s v="NaN"/>
    <s v="NaN"/>
    <s v="NaN"/>
    <s v="Scale-up"/>
    <s v="NaN"/>
    <s v="NaN"/>
    <s v="NaN"/>
    <s v="NaN"/>
    <s v="NaN"/>
    <d v="2025-06-17T03:34:29"/>
    <x v="2"/>
  </r>
  <r>
    <x v="379"/>
    <x v="1"/>
    <n v="99"/>
    <x v="3629"/>
    <x v="1885"/>
    <s v=" "/>
    <s v=" "/>
    <n v="6"/>
    <n v="82"/>
    <n v="5"/>
    <s v="N/A"/>
    <n v="72"/>
    <n v="12"/>
    <n v="9.6000000000000002E-2"/>
    <n v="0.91700000000000004"/>
    <n v="8.6999999999999994E-2"/>
    <n v="0.874"/>
    <s v="0.9260000000000002"/>
    <n v="0.93"/>
    <n v="0.94399999999999995"/>
    <n v="9.5000000000000001E-2"/>
    <n v="0.91400000000000003"/>
    <n v="2954.2330000000002"/>
    <s v="Scale-up"/>
    <n v="1.1439999999999999"/>
    <n v="0.79400000000000004"/>
    <n v="0.99099999999999999"/>
    <n v="0.97599999999999998"/>
    <n v="0.90200000000000002"/>
    <d v="2025-06-17T03:34:57"/>
    <x v="2"/>
  </r>
  <r>
    <x v="151"/>
    <x v="0"/>
    <n v="2532"/>
    <x v="3630"/>
    <x v="162"/>
    <n v="415"/>
    <n v="415"/>
    <n v="65"/>
    <n v="350"/>
    <n v="11"/>
    <n v="404"/>
    <n v="128"/>
    <n v="276"/>
    <n v="3.1E-2"/>
    <n v="0.125"/>
    <n v="4.0000000000000001E-3"/>
    <n v="4.8000000000000001E-2"/>
    <n v="0.152"/>
    <n v="0.14699999999999999"/>
    <n v="0.316"/>
    <n v="0.19900000000000001"/>
    <n v="0.97399999999999998"/>
    <n v="5750"/>
    <s v="Scale-up"/>
    <n v="20.832999999999998"/>
    <n v="0.874"/>
    <n v="0.623"/>
    <n v="0.93899999999999995"/>
    <n v="0.873"/>
    <d v="2025-06-16T18:40:59"/>
    <x v="1"/>
  </r>
  <r>
    <x v="647"/>
    <x v="1"/>
    <n v="80"/>
    <x v="3631"/>
    <x v="749"/>
    <s v=" "/>
    <s v=" "/>
    <n v="1"/>
    <n v="1"/>
    <n v="6"/>
    <s v="N/A"/>
    <n v="2"/>
    <n v="-6"/>
    <s v="NaN"/>
    <s v="NaN"/>
    <s v="NaN"/>
    <n v="1.2E-2"/>
    <n v="0"/>
    <n v="-1.9E-2"/>
    <s v="NaN"/>
    <s v="NaN"/>
    <s v="NaN"/>
    <s v="NaN"/>
    <s v="Catch-up"/>
    <n v="83.332999999999998"/>
    <s v="NaN"/>
    <s v="NaN"/>
    <s v="NaN"/>
    <n v="1"/>
    <d v="2025-06-17T03:35:16"/>
    <x v="2"/>
  </r>
  <r>
    <x v="653"/>
    <x v="0"/>
    <n v="1766"/>
    <x v="3632"/>
    <x v="759"/>
    <n v="48"/>
    <n v="48"/>
    <n v="9"/>
    <n v="39"/>
    <n v="12"/>
    <n v="36"/>
    <n v="16"/>
    <n v="20"/>
    <n v="5.0000000000000001E-3"/>
    <n v="1.9E-2"/>
    <n v="5.0000000000000001E-3"/>
    <n v="6.0000000000000001E-3"/>
    <n v="1.9E-2"/>
    <n v="1.7999999999999999E-2"/>
    <n v="0.316"/>
    <n v="0.20799999999999999"/>
    <n v="0.79200000000000004"/>
    <n v="3333.3330000000001"/>
    <s v="Scale-up"/>
    <n v="166.667"/>
    <n v="0.95299999999999996"/>
    <n v="0.872"/>
    <n v="0.91"/>
    <n v="0.82099999999999995"/>
    <d v="2025-06-16T21:10:45"/>
    <x v="0"/>
  </r>
  <r>
    <x v="509"/>
    <x v="1"/>
    <n v="48"/>
    <x v="3633"/>
    <x v="1005"/>
    <s v=" "/>
    <s v=" "/>
    <n v="4"/>
    <n v="1"/>
    <n v="1"/>
    <s v="N/A"/>
    <n v="5"/>
    <n v="-1"/>
    <n v="0.10100000000000001"/>
    <s v="NaN"/>
    <s v="NaN"/>
    <n v="8.2000000000000003E-2"/>
    <n v="0"/>
    <n v="8.6999999999999994E-2"/>
    <s v="NaN"/>
    <s v="NaN"/>
    <s v="NaN"/>
    <s v="NaN"/>
    <s v="Scale-up"/>
    <n v="12.195"/>
    <n v="0.89900000000000002"/>
    <s v="NaN"/>
    <s v="NaN"/>
    <n v="0.91300000000000003"/>
    <d v="2025-06-17T03:35:35"/>
    <x v="2"/>
  </r>
  <r>
    <x v="1311"/>
    <x v="0"/>
    <n v="4178"/>
    <x v="3634"/>
    <x v="1769"/>
    <n v="5292"/>
    <n v="5292"/>
    <n v="0"/>
    <n v="5292"/>
    <n v="1168"/>
    <n v="4124"/>
    <n v="1279"/>
    <n v="2845"/>
    <n v="0"/>
    <n v="1.607"/>
    <n v="0.373"/>
    <n v="0.38900000000000001"/>
    <n v="1.234"/>
    <n v="1.2190000000000001"/>
    <n v="0.315"/>
    <n v="0"/>
    <n v="0.76800000000000002"/>
    <n v="7313.625"/>
    <s v="Scale-up"/>
    <n v="2.5710000000000002"/>
    <n v="0"/>
    <n v="0.98799999999999999"/>
    <n v="0.95399999999999996"/>
    <n v="0.96"/>
    <d v="2025-06-17T04:28:41"/>
    <x v="12"/>
  </r>
  <r>
    <x v="737"/>
    <x v="1"/>
    <n v="33"/>
    <x v="3635"/>
    <x v="1448"/>
    <s v=" "/>
    <s v=" "/>
    <n v="13"/>
    <n v="1"/>
    <n v="1"/>
    <s v="N/A"/>
    <n v="12"/>
    <n v="0"/>
    <n v="0.19900000000000001"/>
    <s v="NaN"/>
    <s v="NaN"/>
    <n v="0.185"/>
    <n v="0"/>
    <n v="0.19900000000000001"/>
    <s v="NaN"/>
    <s v="NaN"/>
    <s v="NaN"/>
    <s v="NaN"/>
    <s v="Scale-up"/>
    <n v="5.4050000000000002"/>
    <n v="0.65"/>
    <s v="NaN"/>
    <s v="NaN"/>
    <n v="0.42099999999999999"/>
    <d v="2025-06-17T03:35:54"/>
    <x v="2"/>
  </r>
  <r>
    <x v="1238"/>
    <x v="0"/>
    <n v="1665"/>
    <x v="3636"/>
    <x v="1788"/>
    <n v="438"/>
    <n v="438"/>
    <n v="0"/>
    <n v="438"/>
    <n v="44"/>
    <n v="394"/>
    <n v="104"/>
    <n v="290"/>
    <n v="0"/>
    <n v="0.38700000000000001"/>
    <n v="4.5999999999999999E-2"/>
    <n v="0.106"/>
    <n v="0.34100000000000003"/>
    <n v="0.34399999999999997"/>
    <n v="0.311"/>
    <n v="0"/>
    <n v="0.88100000000000001"/>
    <n v="2735.8490000000002"/>
    <s v="Scale-up"/>
    <n v="9.4339999999999993"/>
    <n v="0"/>
    <n v="0.98"/>
    <n v="0.96299999999999997"/>
    <n v="0.97199999999999998"/>
    <d v="2025-06-17T04:40:00"/>
    <x v="12"/>
  </r>
  <r>
    <x v="374"/>
    <x v="1"/>
    <n v="0"/>
    <x v="3637"/>
    <x v="810"/>
    <s v=" "/>
    <s v=" "/>
    <n v="1"/>
    <n v="1"/>
    <n v="1"/>
    <s v="N/A"/>
    <n v="1"/>
    <n v="0"/>
    <s v="NaN"/>
    <s v="NaN"/>
    <s v="NaN"/>
    <s v="NaN"/>
    <n v="0"/>
    <s v="NaN"/>
    <s v="NaN"/>
    <s v="NaN"/>
    <s v="NaN"/>
    <s v="NaN"/>
    <s v="Scale-up"/>
    <s v="NaN"/>
    <s v="NaN"/>
    <s v="NaN"/>
    <s v="NaN"/>
    <s v="NaN"/>
    <d v="2025-06-17T03:36:12"/>
    <x v="2"/>
  </r>
  <r>
    <x v="756"/>
    <x v="0"/>
    <n v="694"/>
    <x v="3638"/>
    <x v="878"/>
    <n v="38"/>
    <n v="38"/>
    <n v="18"/>
    <n v="20"/>
    <n v="1"/>
    <n v="37"/>
    <n v="11"/>
    <n v="26"/>
    <n v="2.1999999999999999E-2"/>
    <n v="0.03"/>
    <n v="0"/>
    <n v="1.6E-2"/>
    <n v="5.1999999999999998E-2"/>
    <n v="4.9000000000000002E-2"/>
    <n v="0.308"/>
    <n v="0.42299999999999999"/>
    <n v="1"/>
    <n v="1625"/>
    <s v="Scale-up"/>
    <n v="62.5"/>
    <n v="0.878"/>
    <n v="0.89100000000000001"/>
    <n v="0"/>
    <n v="0.82099999999999995"/>
    <d v="2025-06-16T21:40:03"/>
    <x v="0"/>
  </r>
  <r>
    <x v="417"/>
    <x v="1"/>
    <n v="0"/>
    <x v="3639"/>
    <x v="1863"/>
    <s v=" "/>
    <s v=" "/>
    <n v="1"/>
    <n v="1"/>
    <n v="1"/>
    <s v="N/A"/>
    <n v="12"/>
    <n v="-11"/>
    <s v="NaN"/>
    <s v="NaN"/>
    <s v="NaN"/>
    <n v="6"/>
    <n v="0"/>
    <s v="NaN"/>
    <s v="NaN"/>
    <s v="NaN"/>
    <s v="NaN"/>
    <s v="NaN"/>
    <s v="Scale-up"/>
    <n v="0.16700000000000001"/>
    <s v="NaN"/>
    <s v="NaN"/>
    <s v="NaN"/>
    <n v="0.73399999999999999"/>
    <d v="2025-06-17T03:36:28"/>
    <x v="2"/>
  </r>
  <r>
    <x v="769"/>
    <x v="0"/>
    <n v="3054"/>
    <x v="3640"/>
    <x v="895"/>
    <n v="83"/>
    <n v="83"/>
    <n v="20"/>
    <n v="63"/>
    <n v="12"/>
    <n v="71"/>
    <n v="22"/>
    <n v="49"/>
    <n v="1.7000000000000001E-2"/>
    <n v="3.9E-2"/>
    <n v="4.0000000000000001E-3"/>
    <n v="1.6E-2"/>
    <n v="5.1999999999999998E-2"/>
    <n v="3.7999999999999999E-2"/>
    <n v="0.308"/>
    <n v="0.30399999999999999"/>
    <n v="0.92900000000000005"/>
    <n v="3062.5"/>
    <s v="Scale-up"/>
    <n v="62.5"/>
    <n v="0.92400000000000004"/>
    <n v="0.82499999999999996"/>
    <n v="0.60599999999999998"/>
    <n v="0.80900000000000005"/>
    <d v="2025-06-16T21:45:12"/>
    <x v="15"/>
  </r>
  <r>
    <x v="1366"/>
    <x v="1"/>
    <n v="0"/>
    <x v="3641"/>
    <x v="1890"/>
    <s v=" "/>
    <s v=" "/>
    <n v="1"/>
    <n v="1"/>
    <n v="59"/>
    <s v="N/A"/>
    <n v="1"/>
    <n v="-58"/>
    <s v="NaN"/>
    <s v="NaN"/>
    <n v="29.5"/>
    <s v="NaN"/>
    <n v="0"/>
    <n v="-29.5"/>
    <s v="NaN"/>
    <s v="NaN"/>
    <s v="NaN"/>
    <s v="NaN"/>
    <s v="Start-up"/>
    <s v="NaN"/>
    <s v="NaN"/>
    <s v="NaN"/>
    <n v="0.14499999999999999"/>
    <s v="NaN"/>
    <d v="2025-06-17T03:36:46"/>
    <x v="2"/>
  </r>
  <r>
    <x v="1347"/>
    <x v="0"/>
    <n v="4911"/>
    <x v="3642"/>
    <x v="1851"/>
    <n v="974"/>
    <n v="974"/>
    <n v="293"/>
    <n v="681"/>
    <n v="1"/>
    <n v="973"/>
    <n v="124"/>
    <n v="849"/>
    <n v="8.4000000000000005E-2"/>
    <n v="0.20499999999999999"/>
    <n v="0"/>
    <n v="8.8999999999999996E-2"/>
    <n v="0.28899999999999998"/>
    <n v="0.28599999999999998"/>
    <n v="0.308"/>
    <n v="0.29099999999999998"/>
    <n v="1"/>
    <n v="9539.3259999999991"/>
    <s v="Scale-up"/>
    <n v="11.236000000000001"/>
    <n v="0.98399999999999999"/>
    <n v="0.94299999999999995"/>
    <n v="0"/>
    <n v="0.88"/>
    <d v="2025-06-17T01:34:55"/>
    <x v="2"/>
  </r>
  <r>
    <x v="303"/>
    <x v="1"/>
    <n v="38"/>
    <x v="3643"/>
    <x v="340"/>
    <s v=" "/>
    <s v=" "/>
    <n v="1"/>
    <n v="2"/>
    <n v="1"/>
    <s v="N/A"/>
    <n v="1"/>
    <n v="1"/>
    <s v="NaN"/>
    <n v="2.5999999999999999E-2"/>
    <s v="NaN"/>
    <s v="NaN"/>
    <n v="0"/>
    <n v="2.5999999999999999E-2"/>
    <s v="NaN"/>
    <s v="NaN"/>
    <s v="NaN"/>
    <s v="NaN"/>
    <s v="Catch-up"/>
    <s v="NaN"/>
    <s v="NaN"/>
    <n v="1"/>
    <s v="NaN"/>
    <s v="NaN"/>
    <d v="2025-06-17T03:37:03"/>
    <x v="2"/>
  </r>
  <r>
    <x v="1340"/>
    <x v="0"/>
    <n v="353"/>
    <x v="3644"/>
    <x v="1839"/>
    <n v="32"/>
    <n v="32"/>
    <n v="6"/>
    <n v="26"/>
    <n v="1"/>
    <n v="31"/>
    <n v="22"/>
    <n v="9"/>
    <n v="8.6999999999999994E-2"/>
    <n v="7.0999999999999994E-2"/>
    <n v="0"/>
    <n v="4.8000000000000001E-2"/>
    <n v="0.158"/>
    <n v="8.6999999999999994E-2"/>
    <n v="0.30399999999999999"/>
    <n v="0.55100000000000005"/>
    <n v="1"/>
    <n v="187.5"/>
    <s v="Scale-up"/>
    <n v="20.832999999999998"/>
    <n v="0.83799999999999997"/>
    <n v="0.68899999999999995"/>
    <n v="0"/>
    <n v="0.82499999999999996"/>
    <d v="2025-06-17T01:26:44"/>
    <x v="2"/>
  </r>
  <r>
    <x v="1076"/>
    <x v="1"/>
    <n v="99"/>
    <x v="3645"/>
    <x v="1395"/>
    <s v=" "/>
    <s v=" "/>
    <n v="14"/>
    <n v="26"/>
    <n v="9"/>
    <s v="N/A"/>
    <n v="38"/>
    <n v="-6"/>
    <n v="0.19700000000000001"/>
    <n v="0.32700000000000001"/>
    <n v="7.9000000000000001E-2"/>
    <n v="0.57499999999999996"/>
    <n v="0.44500000000000001"/>
    <n v="0.36099999999999999"/>
    <n v="1.292"/>
    <n v="0.376"/>
    <n v="0.84899999999999998"/>
    <n v="596.52200000000005"/>
    <s v="Catch-up"/>
    <n v="1.7390000000000001"/>
    <n v="0.96499999999999997"/>
    <n v="0.82899999999999996"/>
    <n v="0.89300000000000002"/>
    <n v="0.67200000000000004"/>
    <d v="2025-06-17T03:37:29"/>
    <x v="2"/>
  </r>
  <r>
    <x v="994"/>
    <x v="0"/>
    <n v="984"/>
    <x v="3646"/>
    <x v="1219"/>
    <n v="1224"/>
    <n v="995"/>
    <n v="276"/>
    <n v="719"/>
    <n v="23"/>
    <n v="972"/>
    <n v="206"/>
    <n v="766"/>
    <n v="0.56399999999999995"/>
    <n v="1.278"/>
    <n v="6.7000000000000004E-2"/>
    <n v="0.53400000000000003"/>
    <n v="1.7749999999999999"/>
    <n v="1.7849999999999999"/>
    <n v="0.30099999999999999"/>
    <n v="0.30599999999999999"/>
    <n v="0.96399999999999997"/>
    <n v="1434.4570000000001"/>
    <s v="Scale-up"/>
    <n v="1.873"/>
    <n v="0.89"/>
    <n v="0.76100000000000001"/>
    <n v="0.86799999999999999"/>
    <n v="0.89300000000000002"/>
    <d v="2025-06-17T00:53:42"/>
    <x v="5"/>
  </r>
  <r>
    <x v="389"/>
    <x v="1"/>
    <n v="96"/>
    <x v="3647"/>
    <x v="1660"/>
    <s v=" "/>
    <s v=" "/>
    <n v="1"/>
    <n v="8"/>
    <n v="1"/>
    <s v="N/A"/>
    <n v="1"/>
    <n v="6"/>
    <s v="NaN"/>
    <n v="6.9000000000000006E-2"/>
    <s v="NaN"/>
    <s v="NaN"/>
    <n v="0"/>
    <n v="6.9000000000000006E-2"/>
    <s v="NaN"/>
    <s v="NaN"/>
    <s v="NaN"/>
    <s v="NaN"/>
    <s v="Scale-up"/>
    <s v="NaN"/>
    <s v="NaN"/>
    <n v="0.84"/>
    <s v="NaN"/>
    <s v="NaN"/>
    <d v="2025-06-17T03:37:49"/>
    <x v="2"/>
  </r>
  <r>
    <x v="98"/>
    <x v="0"/>
    <n v="5882"/>
    <x v="3648"/>
    <x v="1840"/>
    <n v="56"/>
    <n v="56"/>
    <n v="8"/>
    <n v="48"/>
    <n v="6"/>
    <n v="50"/>
    <n v="14"/>
    <n v="36"/>
    <n v="2E-3"/>
    <n v="8.9999999999999993E-3"/>
    <n v="1E-3"/>
    <n v="3.0000000000000001E-3"/>
    <n v="0.01"/>
    <n v="0.01"/>
    <n v="0.3"/>
    <n v="0.182"/>
    <n v="0.90900000000000003"/>
    <n v="12000"/>
    <s v="Scale-up"/>
    <n v="333.33300000000003"/>
    <n v="0.97899999999999998"/>
    <n v="0.92900000000000005"/>
    <n v="0.83599999999999997"/>
    <n v="0.80300000000000005"/>
    <d v="2025-06-17T01:27:22"/>
    <x v="2"/>
  </r>
  <r>
    <x v="376"/>
    <x v="1"/>
    <n v="68"/>
    <x v="3649"/>
    <x v="628"/>
    <s v=" "/>
    <s v=" "/>
    <n v="1"/>
    <n v="7"/>
    <n v="3"/>
    <s v="N/A"/>
    <n v="7"/>
    <n v="-4"/>
    <s v="NaN"/>
    <n v="6.0999999999999999E-2"/>
    <n v="0.187"/>
    <n v="6.0999999999999999E-2"/>
    <n v="-0.126"/>
    <n v="1.2E-2"/>
    <s v="NaN"/>
    <s v="NaN"/>
    <s v="NaN"/>
    <s v="NaN"/>
    <s v="Plan-up"/>
    <n v="16.393000000000001"/>
    <s v="NaN"/>
    <n v="0.81799999999999995"/>
    <n v="0.75"/>
    <n v="0.84"/>
    <d v="2025-06-17T03:38:08"/>
    <x v="2"/>
  </r>
  <r>
    <x v="834"/>
    <x v="0"/>
    <n v="836"/>
    <x v="3650"/>
    <x v="985"/>
    <n v="34"/>
    <n v="34"/>
    <n v="24"/>
    <n v="10"/>
    <n v="10"/>
    <n v="24"/>
    <n v="22"/>
    <n v="2"/>
    <n v="5.6000000000000001E-2"/>
    <n v="2.5000000000000001E-2"/>
    <n v="7.0000000000000001E-3"/>
    <n v="2.1999999999999999E-2"/>
    <n v="7.3999999999999996E-2"/>
    <n v="2.5999999999999999E-2"/>
    <n v="0.29699999999999999"/>
    <n v="0.69099999999999995"/>
    <n v="0.91400000000000003"/>
    <n v="90.909000000000006"/>
    <s v="Scale-up"/>
    <n v="45.454999999999998"/>
    <n v="0.86699999999999999"/>
    <n v="0.92200000000000004"/>
    <n v="0.78"/>
    <n v="0.58899999999999997"/>
    <d v="2025-06-16T22:11:24"/>
    <x v="3"/>
  </r>
  <r>
    <x v="336"/>
    <x v="1"/>
    <n v="80"/>
    <x v="3651"/>
    <x v="1472"/>
    <s v=" "/>
    <s v=" "/>
    <n v="1"/>
    <n v="7"/>
    <n v="1"/>
    <s v="N/A"/>
    <n v="1"/>
    <n v="5"/>
    <s v="NaN"/>
    <n v="8.3000000000000004E-2"/>
    <s v="NaN"/>
    <s v="NaN"/>
    <n v="0"/>
    <n v="0.09"/>
    <s v="NaN"/>
    <s v="NaN"/>
    <s v="NaN"/>
    <s v="NaN"/>
    <s v="Scale-up"/>
    <s v="NaN"/>
    <s v="NaN"/>
    <n v="0.93300000000000005"/>
    <s v="NaN"/>
    <s v="NaN"/>
    <d v="2025-06-17T03:38:29"/>
    <x v="2"/>
  </r>
  <r>
    <x v="860"/>
    <x v="0"/>
    <n v="2814"/>
    <x v="3652"/>
    <x v="1021"/>
    <n v="78"/>
    <n v="78"/>
    <n v="54"/>
    <n v="24"/>
    <n v="29"/>
    <n v="49"/>
    <n v="24"/>
    <n v="25"/>
    <n v="3.9E-2"/>
    <n v="1.0999999999999999E-2"/>
    <n v="1.2999999999999999E-2"/>
    <n v="1.0999999999999999E-2"/>
    <n v="3.6999999999999998E-2"/>
    <n v="2.3E-2"/>
    <n v="0.29699999999999999"/>
    <n v="0.78"/>
    <n v="0.74"/>
    <n v="2272.7269999999999"/>
    <s v="Scale-up"/>
    <n v="90.909000000000006"/>
    <n v="0.98699999999999999"/>
    <n v="0.92500000000000004"/>
    <n v="0.84"/>
    <n v="0.57399999999999995"/>
    <d v="2025-06-16T22:21:09"/>
    <x v="3"/>
  </r>
  <r>
    <x v="377"/>
    <x v="1"/>
    <n v="76"/>
    <x v="3653"/>
    <x v="1324"/>
    <s v=" "/>
    <s v=" "/>
    <n v="1"/>
    <n v="6"/>
    <n v="2"/>
    <s v="N/A"/>
    <n v="1"/>
    <n v="3"/>
    <s v="NaN"/>
    <n v="6.5000000000000002E-2"/>
    <n v="2.3E-2"/>
    <s v="NaN"/>
    <n v="4.2000000000000003E-2"/>
    <n v="4.5999999999999999E-2"/>
    <s v="NaN"/>
    <s v="NaN"/>
    <s v="NaN"/>
    <s v="NaN"/>
    <s v="Scale-up"/>
    <s v="NaN"/>
    <s v="NaN"/>
    <n v="0.91600000000000004"/>
    <n v="1"/>
    <s v="NaN"/>
    <d v="2025-06-17T03:38:49"/>
    <x v="2"/>
  </r>
  <r>
    <x v="923"/>
    <x v="0"/>
    <n v="1786"/>
    <x v="3654"/>
    <x v="1102"/>
    <n v="51"/>
    <n v="51"/>
    <n v="25"/>
    <n v="26"/>
    <n v="11"/>
    <n v="40"/>
    <n v="40"/>
    <n v="0"/>
    <n v="4.7E-2"/>
    <n v="4.9000000000000002E-2"/>
    <n v="5.0000000000000001E-3"/>
    <n v="2.7E-2"/>
    <n v="9.0999999999999998E-2"/>
    <n v="3.1E-2"/>
    <n v="0.29699999999999999"/>
    <n v="0.49"/>
    <n v="0.94799999999999995"/>
    <n v="0"/>
    <s v="Start-up"/>
    <n v="37.036999999999999"/>
    <n v="0.90900000000000003"/>
    <n v="0.89100000000000001"/>
    <n v="0.70699999999999996"/>
    <n v="0.66700000000000004"/>
    <d v="2025-06-16T22:49:51"/>
    <x v="3"/>
  </r>
  <r>
    <x v="145"/>
    <x v="1"/>
    <n v="3"/>
    <x v="3655"/>
    <x v="207"/>
    <s v=" "/>
    <s v=" "/>
    <n v="1"/>
    <n v="1"/>
    <n v="1"/>
    <s v="N/A"/>
    <n v="1"/>
    <n v="-1"/>
    <s v="NaN"/>
    <s v="NaN"/>
    <s v="NaN"/>
    <s v="NaN"/>
    <n v="0"/>
    <s v="NaN"/>
    <s v="NaN"/>
    <s v="NaN"/>
    <s v="NaN"/>
    <s v="NaN"/>
    <s v="Catch-up"/>
    <s v="NaN"/>
    <s v="NaN"/>
    <s v="NaN"/>
    <s v="NaN"/>
    <s v="NaN"/>
    <d v="2025-06-17T03:39:08"/>
    <x v="2"/>
  </r>
  <r>
    <x v="988"/>
    <x v="0"/>
    <n v="610"/>
    <x v="3656"/>
    <x v="1202"/>
    <n v="207"/>
    <n v="207"/>
    <n v="34"/>
    <n v="173"/>
    <n v="9"/>
    <n v="198"/>
    <n v="64"/>
    <n v="134"/>
    <n v="4.2999999999999997E-2"/>
    <n v="0.27500000000000002"/>
    <n v="1.2E-2"/>
    <n v="9.0999999999999998E-2"/>
    <n v="0.30599999999999999"/>
    <n v="0.29799999999999999"/>
    <n v="0.29699999999999999"/>
    <n v="0.13500000000000001"/>
    <n v="0.96199999999999997"/>
    <n v="1472.527"/>
    <s v="Scale-up"/>
    <n v="10.989000000000001"/>
    <n v="0.92900000000000005"/>
    <n v="0.88400000000000001"/>
    <n v="0.72499999999999998"/>
    <n v="0.95099999999999996"/>
    <d v="2025-06-16T23:17:35"/>
    <x v="8"/>
  </r>
  <r>
    <x v="381"/>
    <x v="1"/>
    <n v="68"/>
    <x v="3657"/>
    <x v="1735"/>
    <s v=" "/>
    <s v=" "/>
    <n v="1"/>
    <n v="1"/>
    <n v="1"/>
    <s v="N/A"/>
    <n v="1"/>
    <n v="0"/>
    <s v="NaN"/>
    <s v="NaN"/>
    <s v="NaN"/>
    <s v="NaN"/>
    <n v="0"/>
    <s v="NaN"/>
    <s v="NaN"/>
    <s v="NaN"/>
    <s v="NaN"/>
    <s v="NaN"/>
    <s v="Scale-up"/>
    <s v="NaN"/>
    <s v="NaN"/>
    <s v="NaN"/>
    <s v="NaN"/>
    <s v="NaN"/>
    <d v="2025-06-17T03:39:28"/>
    <x v="2"/>
  </r>
  <r>
    <x v="1364"/>
    <x v="0"/>
    <n v="120"/>
    <x v="3658"/>
    <x v="1884"/>
    <n v="58"/>
    <n v="58"/>
    <n v="37"/>
    <n v="21"/>
    <n v="1"/>
    <n v="57"/>
    <n v="11"/>
    <n v="46"/>
    <n v="0.74299999999999999"/>
    <n v="0.17599999999999999"/>
    <n v="0"/>
    <n v="0.27200000000000002"/>
    <n v="0.91900000000000004"/>
    <n v="0.64600000000000002"/>
    <n v="0.29599999999999999"/>
    <n v="0.80800000000000005"/>
    <n v="1"/>
    <n v="169.11799999999999"/>
    <s v="Scale-up"/>
    <n v="3.6760000000000002"/>
    <n v="0.90500000000000003"/>
    <n v="0.85499999999999998"/>
    <n v="0"/>
    <n v="0.80700000000000005"/>
    <d v="2025-06-17T02:03:12"/>
    <x v="2"/>
  </r>
  <r>
    <x v="382"/>
    <x v="1"/>
    <n v="79"/>
    <x v="3659"/>
    <x v="1090"/>
    <s v=" "/>
    <s v=" "/>
    <n v="1"/>
    <n v="2"/>
    <n v="1"/>
    <s v="N/A"/>
    <n v="1"/>
    <n v="0"/>
    <s v="NaN"/>
    <n v="3.5999999999999997E-2"/>
    <s v="NaN"/>
    <s v="NaN"/>
    <n v="0"/>
    <n v="3.5999999999999997E-2"/>
    <s v="NaN"/>
    <s v="NaN"/>
    <s v="NaN"/>
    <s v="NaN"/>
    <s v="Scale-up"/>
    <s v="NaN"/>
    <s v="NaN"/>
    <n v="1"/>
    <s v="NaN"/>
    <s v="NaN"/>
    <d v="2025-06-17T03:39:47"/>
    <x v="2"/>
  </r>
  <r>
    <x v="1380"/>
    <x v="0"/>
    <n v="485"/>
    <x v="3660"/>
    <x v="1923"/>
    <n v="50"/>
    <n v="50"/>
    <n v="26"/>
    <n v="24"/>
    <n v="10"/>
    <n v="40"/>
    <n v="12"/>
    <n v="28"/>
    <n v="7.6999999999999999E-2"/>
    <n v="6.6000000000000003E-2"/>
    <n v="0"/>
    <n v="4.2000000000000003E-2"/>
    <n v="0.14299999999999999"/>
    <n v="0.107"/>
    <n v="0.29399999999999998"/>
    <n v="0.53800000000000003"/>
    <n v="1"/>
    <n v="666.66700000000003"/>
    <s v="Scale-up"/>
    <n v="23.81"/>
    <n v="0.76"/>
    <n v="0.90200000000000002"/>
    <n v="0"/>
    <n v="0.82099999999999995"/>
    <d v="2025-06-17T04:14:28"/>
    <x v="2"/>
  </r>
  <r>
    <x v="385"/>
    <x v="1"/>
    <n v="57"/>
    <x v="3661"/>
    <x v="1689"/>
    <s v=" "/>
    <s v=" "/>
    <n v="1"/>
    <n v="2"/>
    <n v="1"/>
    <s v="N/A"/>
    <n v="2"/>
    <n v="-1"/>
    <s v="NaN"/>
    <n v="4.2999999999999997E-2"/>
    <s v="NaN"/>
    <n v="1.7999999999999999E-2"/>
    <n v="0"/>
    <n v="4.2999999999999997E-2"/>
    <s v="NaN"/>
    <s v="NaN"/>
    <s v="NaN"/>
    <s v="NaN"/>
    <s v="Scale-up"/>
    <n v="55.555999999999997"/>
    <s v="NaN"/>
    <n v="1"/>
    <s v="NaN"/>
    <n v="1"/>
    <d v="2025-06-17T03:40:06"/>
    <x v="2"/>
  </r>
  <r>
    <x v="1287"/>
    <x v="0"/>
    <n v="2565"/>
    <x v="3662"/>
    <x v="1737"/>
    <n v="155"/>
    <n v="155"/>
    <n v="139"/>
    <n v="16"/>
    <n v="0"/>
    <n v="155"/>
    <n v="137"/>
    <n v="18"/>
    <n v="0.112"/>
    <n v="8.0000000000000002E-3"/>
    <n v="0"/>
    <n v="3.5000000000000003E-2"/>
    <n v="0.12"/>
    <n v="0.104"/>
    <n v="0.29199999999999998"/>
    <n v="0.93300000000000005"/>
    <n v="1"/>
    <n v="514.28599999999994"/>
    <s v="Scale-up"/>
    <n v="28.571000000000002"/>
    <n v="0.65300000000000002"/>
    <d v="1899-12-30T19:33:36"/>
    <n v="0"/>
    <n v="0.57099999999999995"/>
    <d v="2025-06-17T04:53:16"/>
    <x v="11"/>
  </r>
  <r>
    <x v="176"/>
    <x v="1"/>
    <n v="0"/>
    <x v="3663"/>
    <x v="229"/>
    <s v=" "/>
    <s v=" "/>
    <n v="1"/>
    <n v="1"/>
    <n v="1"/>
    <s v="N/A"/>
    <n v="1"/>
    <n v="0"/>
    <s v="NaN"/>
    <s v="NaN"/>
    <s v="NaN"/>
    <s v="NaN"/>
    <n v="0"/>
    <s v="NaN"/>
    <s v="NaN"/>
    <s v="NaN"/>
    <s v="NaN"/>
    <s v="NaN"/>
    <s v="Catch-up"/>
    <s v="NaN"/>
    <s v="NaN"/>
    <s v="NaN"/>
    <s v="NaN"/>
    <s v="NaN"/>
    <d v="2025-06-17T03:40:24"/>
    <x v="2"/>
  </r>
  <r>
    <x v="1350"/>
    <x v="0"/>
    <n v="1505"/>
    <x v="3664"/>
    <x v="1858"/>
    <n v="290"/>
    <n v="290"/>
    <n v="125"/>
    <n v="165"/>
    <n v="62"/>
    <n v="228"/>
    <n v="113"/>
    <n v="115"/>
    <n v="0.124"/>
    <n v="0.13600000000000001"/>
    <n v="2.7E-2"/>
    <n v="6.8000000000000005E-2"/>
    <n v="0.23300000000000001"/>
    <n v="0.13600000000000001"/>
    <n v="0.29199999999999998"/>
    <n v="0.47699999999999998"/>
    <n v="0.89600000000000002"/>
    <n v="1691.1759999999999"/>
    <s v="Scale-up"/>
    <n v="14.706"/>
    <n v="0.47199999999999998"/>
    <n v="0.747"/>
    <n v="0.56399999999999995"/>
    <n v="0.89300000000000002"/>
    <d v="2025-06-17T01:42:33"/>
    <x v="2"/>
  </r>
  <r>
    <x v="249"/>
    <x v="1"/>
    <n v="5"/>
    <x v="3665"/>
    <x v="274"/>
    <s v=" "/>
    <s v=" "/>
    <n v="1"/>
    <n v="2"/>
    <n v="1"/>
    <s v="N/A"/>
    <n v="1"/>
    <n v="2"/>
    <s v="NaN"/>
    <n v="0.33300000000000002"/>
    <n v="0"/>
    <s v="NaN"/>
    <n v="0.33300000000000002"/>
    <n v="0.33300000000000002"/>
    <s v="NaN"/>
    <s v="NaN"/>
    <s v="NaN"/>
    <s v="NaN"/>
    <s v="Catch-up"/>
    <s v="NaN"/>
    <s v="NaN"/>
    <n v="1"/>
    <n v="0"/>
    <s v="NaN"/>
    <d v="2025-06-17T03:40:40"/>
    <x v="2"/>
  </r>
  <r>
    <x v="445"/>
    <x v="0"/>
    <n v="399"/>
    <x v="3666"/>
    <x v="505"/>
    <n v="206"/>
    <n v="206"/>
    <n v="6"/>
    <n v="200"/>
    <n v="5"/>
    <n v="201"/>
    <n v="46"/>
    <n v="155"/>
    <n v="1.7999999999999999E-2"/>
    <n v="0.55900000000000005"/>
    <n v="8.0000000000000002E-3"/>
    <n v="0.16400000000000001"/>
    <n v="0.56899999999999995"/>
    <n v="0.5"/>
    <n v="0.28799999999999998"/>
    <n v="3.1E-2"/>
    <n v="0.98599999999999999"/>
    <n v="945.12199999999996"/>
    <s v="Scale-up"/>
    <n v="6.0979999999999999"/>
    <n v="0.91"/>
    <n v="0.253"/>
    <n v="0.81699999999999995"/>
    <n v="0.59799999999999998"/>
    <d v="2025-06-16T19:58:25"/>
    <x v="1"/>
  </r>
  <r>
    <x v="384"/>
    <x v="1"/>
    <n v="48"/>
    <x v="3667"/>
    <x v="1328"/>
    <s v=" "/>
    <s v=" "/>
    <n v="2"/>
    <n v="4"/>
    <n v="1"/>
    <s v="N/A"/>
    <n v="1"/>
    <n v="5"/>
    <n v="4.2999999999999997E-2"/>
    <n v="0.114"/>
    <s v="NaN"/>
    <s v="NaN"/>
    <n v="0.157"/>
    <n v="6.8000000000000005E-2"/>
    <s v="NaN"/>
    <s v="NaN"/>
    <s v="NaN"/>
    <s v="NaN"/>
    <s v="Scale-up"/>
    <s v="NaN"/>
    <n v="1"/>
    <n v="0.71699999999999997"/>
    <s v="NaN"/>
    <s v="NaN"/>
    <d v="2025-06-17T03:41:03"/>
    <x v="2"/>
  </r>
  <r>
    <x v="1265"/>
    <x v="0"/>
    <n v="2078"/>
    <x v="3668"/>
    <x v="1707"/>
    <n v="1847"/>
    <n v="1847"/>
    <n v="1103"/>
    <n v="744"/>
    <n v="41"/>
    <n v="1806"/>
    <n v="477"/>
    <n v="1329"/>
    <n v="0.65600000000000003"/>
    <n v="0.57399999999999995"/>
    <n v="3.4000000000000002E-2"/>
    <n v="0.34499999999999997"/>
    <n v="1.196"/>
    <n v="1.1000000000000001"/>
    <n v="0.28799999999999998"/>
    <n v="0.53300000000000003"/>
    <n v="0.97199999999999998"/>
    <n v="3852.174"/>
    <s v="Scale-up"/>
    <n v="2.899"/>
    <n v="0.97399999999999998"/>
    <d v="1899-12-30T23:52:48"/>
    <n v="0.98099999999999998"/>
    <n v="0.96599999999999997"/>
    <d v="2025-06-17T05:09:15"/>
    <x v="22"/>
  </r>
  <r>
    <x v="429"/>
    <x v="1"/>
    <n v="0"/>
    <x v="3669"/>
    <x v="1366"/>
    <s v=" "/>
    <s v=" "/>
    <n v="1"/>
    <n v="1"/>
    <n v="1"/>
    <s v="N/A"/>
    <n v="1"/>
    <n v="0"/>
    <s v="NaN"/>
    <s v="NaN"/>
    <s v="NaN"/>
    <s v="NaN"/>
    <n v="0"/>
    <s v="NaN"/>
    <s v="NaN"/>
    <s v="NaN"/>
    <s v="NaN"/>
    <s v="NaN"/>
    <s v="Scale-up"/>
    <s v="NaN"/>
    <s v="NaN"/>
    <s v="NaN"/>
    <s v="NaN"/>
    <s v="NaN"/>
    <d v="2025-06-17T03:41:22"/>
    <x v="2"/>
  </r>
  <r>
    <x v="339"/>
    <x v="0"/>
    <n v="3411"/>
    <x v="3670"/>
    <x v="1920"/>
    <n v="158"/>
    <n v="158"/>
    <n v="60"/>
    <n v="98"/>
    <n v="22"/>
    <n v="136"/>
    <n v="99"/>
    <n v="37"/>
    <n v="8.8999999999999996E-2"/>
    <n v="2.5000000000000001E-2"/>
    <n v="6.0000000000000001E-3"/>
    <n v="3.1E-2"/>
    <n v="0.108"/>
    <n v="3.9E-2"/>
    <n v="0.28699999999999998"/>
    <n v="0.78100000000000003"/>
    <n v="0.94699999999999995"/>
    <n v="1193.548"/>
    <s v="Scale-up"/>
    <n v="32.258000000000003"/>
    <n v="0.89"/>
    <n v="0.52700000000000002"/>
    <n v="0.28399999999999997"/>
    <n v="0.42299999999999999"/>
    <d v="2025-06-17T03:17:48"/>
    <x v="2"/>
  </r>
  <r>
    <x v="426"/>
    <x v="1"/>
    <n v="34"/>
    <x v="3671"/>
    <x v="492"/>
    <s v=" "/>
    <s v=" "/>
    <n v="1"/>
    <n v="2"/>
    <n v="1"/>
    <s v="N/A"/>
    <n v="1"/>
    <n v="1"/>
    <s v="NaN"/>
    <n v="2.9000000000000001E-2"/>
    <s v="NaN"/>
    <s v="NaN"/>
    <n v="0"/>
    <n v="2.9000000000000001E-2"/>
    <s v="NaN"/>
    <s v="NaN"/>
    <s v="NaN"/>
    <s v="NaN"/>
    <s v="Catch-up"/>
    <s v="NaN"/>
    <s v="NaN"/>
    <n v="1"/>
    <s v="NaN"/>
    <s v="NaN"/>
    <d v="2025-06-17T03:41:39"/>
    <x v="2"/>
  </r>
  <r>
    <x v="1118"/>
    <x v="0"/>
    <n v="4787"/>
    <x v="3672"/>
    <x v="1504"/>
    <n v="247"/>
    <n v="247"/>
    <n v="48"/>
    <n v="199"/>
    <n v="50"/>
    <n v="197"/>
    <n v="62"/>
    <n v="135"/>
    <n v="1.2E-2"/>
    <n v="5.6000000000000001E-2"/>
    <n v="1.2E-2"/>
    <n v="1.6E-2"/>
    <n v="5.6000000000000001E-2"/>
    <n v="5.0999999999999997E-2"/>
    <n v="0.28599999999999998"/>
    <n v="0.17599999999999999"/>
    <n v="0.82399999999999995"/>
    <n v="8437.5"/>
    <s v="Scale-up"/>
    <n v="62.5"/>
    <n v="0.89400000000000002"/>
    <n v="0.89"/>
    <n v="0.90400000000000003"/>
    <n v="0.90500000000000003"/>
    <d v="2025-06-17T07:03:28"/>
    <x v="20"/>
  </r>
  <r>
    <x v="290"/>
    <x v="1"/>
    <n v="0"/>
    <x v="3673"/>
    <x v="751"/>
    <s v=" "/>
    <s v=" "/>
    <n v="1"/>
    <n v="1"/>
    <n v="1"/>
    <s v="N/A"/>
    <n v="1"/>
    <n v="0"/>
    <s v="NaN"/>
    <s v="NaN"/>
    <s v="NaN"/>
    <s v="NaN"/>
    <n v="0"/>
    <s v="NaN"/>
    <s v="NaN"/>
    <s v="NaN"/>
    <s v="NaN"/>
    <s v="NaN"/>
    <s v="Catch-up"/>
    <s v="NaN"/>
    <s v="NaN"/>
    <s v="NaN"/>
    <s v="NaN"/>
    <s v="NaN"/>
    <d v="2025-06-17T03:41:57"/>
    <x v="2"/>
  </r>
  <r>
    <x v="1285"/>
    <x v="0"/>
    <n v="2650"/>
    <x v="3674"/>
    <x v="1734"/>
    <n v="39"/>
    <n v="39"/>
    <n v="11"/>
    <n v="28"/>
    <n v="3"/>
    <n v="36"/>
    <n v="8"/>
    <n v="28"/>
    <n v="5.0000000000000001E-3"/>
    <n v="0.01"/>
    <n v="1E-3"/>
    <n v="4.0000000000000001E-3"/>
    <n v="1.4E-2"/>
    <n v="1.4E-2"/>
    <n v="0.28599999999999998"/>
    <n v="0.33300000000000002"/>
    <n v="0.93300000000000005"/>
    <n v="7000"/>
    <s v="Scale-up"/>
    <n v="250"/>
    <n v="0.95699999999999996"/>
    <d v="1899-12-30T21:41:46"/>
    <n v="0.81299999999999994"/>
    <n v="0.90900000000000003"/>
    <d v="2025-06-17T04:52:42"/>
    <x v="11"/>
  </r>
  <r>
    <x v="166"/>
    <x v="1"/>
    <n v="59"/>
    <x v="3675"/>
    <x v="224"/>
    <s v=" "/>
    <s v=" "/>
    <n v="1"/>
    <n v="2"/>
    <n v="1"/>
    <s v="N/A"/>
    <n v="2"/>
    <n v="-1"/>
    <s v="NaN"/>
    <n v="0.16700000000000001"/>
    <s v="NaN"/>
    <s v="NaN"/>
    <n v="0"/>
    <n v="1.7999999999999999E-2"/>
    <s v="NaN"/>
    <s v="NaN"/>
    <s v="NaN"/>
    <s v="NaN"/>
    <s v="Catch-up"/>
    <s v="NaN"/>
    <s v="NaN"/>
    <n v="1"/>
    <s v="NaN"/>
    <s v="NaN"/>
    <d v="2025-06-17T03:42:16"/>
    <x v="2"/>
  </r>
  <r>
    <x v="636"/>
    <x v="0"/>
    <n v="2029"/>
    <x v="3676"/>
    <x v="735"/>
    <n v="63"/>
    <n v="63"/>
    <n v="14"/>
    <n v="49"/>
    <n v="2"/>
    <n v="61"/>
    <n v="30"/>
    <n v="31"/>
    <n v="6.4000000000000001E-2"/>
    <n v="0.36199999999999999"/>
    <n v="1E-3"/>
    <n v="0.12"/>
    <n v="0.42499999999999999"/>
    <n v="2.9000000000000001E-2"/>
    <n v="0.28199999999999997"/>
    <n v="0.15"/>
    <n v="0.998"/>
    <n v="258.33300000000003"/>
    <s v="Scale-up"/>
    <n v="8.3330000000000002"/>
    <n v="0.89300000000000002"/>
    <n v="0.38900000000000001"/>
    <n v="1"/>
    <n v="0.83099999999999996"/>
    <d v="2025-06-16T21:06:17"/>
    <x v="0"/>
  </r>
  <r>
    <x v="433"/>
    <x v="1"/>
    <n v="0"/>
    <x v="3677"/>
    <x v="1907"/>
    <s v=" "/>
    <s v=" "/>
    <n v="1"/>
    <n v="1"/>
    <n v="2"/>
    <s v="N/A"/>
    <n v="4"/>
    <n v="-5"/>
    <s v="NaN"/>
    <s v="NaN"/>
    <n v="1"/>
    <n v="2"/>
    <n v="0"/>
    <n v="-1"/>
    <s v="NaN"/>
    <s v="NaN"/>
    <s v="NaN"/>
    <s v="NaN"/>
    <s v="Scale-up"/>
    <n v="0.5"/>
    <s v="NaN"/>
    <s v="NaN"/>
    <n v="1"/>
    <n v="0.6"/>
    <d v="2025-06-17T03:42:34"/>
    <x v="2"/>
  </r>
  <r>
    <x v="770"/>
    <x v="1"/>
    <n v="91"/>
    <x v="3678"/>
    <x v="896"/>
    <s v=" "/>
    <s v=" "/>
    <n v="4"/>
    <n v="1"/>
    <n v="1"/>
    <s v="N/A"/>
    <n v="23"/>
    <n v="-18"/>
    <n v="2"/>
    <s v="NaN"/>
    <s v="NaN"/>
    <n v="0.28399999999999997"/>
    <n v="0"/>
    <n v="2"/>
    <s v="NaN"/>
    <s v="NaN"/>
    <s v="NaN"/>
    <s v="NaN"/>
    <s v="Scale-up"/>
    <n v="3.5209999999999999"/>
    <n v="0.6"/>
    <s v="NaN"/>
    <s v="NaN"/>
    <n v="0.89700000000000002"/>
    <d v="2025-06-17T03:42:54"/>
    <x v="2"/>
  </r>
  <r>
    <x v="766"/>
    <x v="1"/>
    <n v="61"/>
    <x v="3679"/>
    <x v="892"/>
    <s v=" "/>
    <s v=" "/>
    <n v="1"/>
    <n v="1"/>
    <n v="1"/>
    <s v="N/A"/>
    <n v="2"/>
    <n v="1"/>
    <s v="NaN"/>
    <s v="NaN"/>
    <s v="NaN"/>
    <n v="2.9000000000000001E-2"/>
    <n v="0"/>
    <n v="2.5999999999999999E-2"/>
    <s v="NaN"/>
    <s v="NaN"/>
    <s v="NaN"/>
    <s v="NaN"/>
    <s v="Scale-up"/>
    <n v="34.482999999999997"/>
    <s v="NaN"/>
    <s v="NaN"/>
    <s v="NaN"/>
    <n v="1"/>
    <d v="2025-06-17T03:43:13"/>
    <x v="2"/>
  </r>
  <r>
    <x v="1349"/>
    <x v="0"/>
    <n v="1987"/>
    <x v="3680"/>
    <x v="1855"/>
    <n v="55"/>
    <n v="55"/>
    <n v="3"/>
    <n v="52"/>
    <n v="4"/>
    <n v="51"/>
    <n v="9"/>
    <n v="42"/>
    <n v="3.0000000000000001E-3"/>
    <n v="3.2000000000000001E-2"/>
    <n v="3.0000000000000001E-3"/>
    <n v="8.9999999999999993E-3"/>
    <n v="3.2000000000000001E-2"/>
    <n v="3.1E-2"/>
    <n v="0.28100000000000003"/>
    <n v="8.5999999999999993E-2"/>
    <n v="0.91400000000000003"/>
    <n v="4666.6670000000004"/>
    <s v="Scale-up"/>
    <n v="111.111"/>
    <n v="1"/>
    <n v="0.81899999999999995"/>
    <n v="0.86"/>
    <n v="0.85699999999999998"/>
    <d v="2025-06-17T01:40:39"/>
    <x v="2"/>
  </r>
  <r>
    <x v="1120"/>
    <x v="1"/>
    <n v="99"/>
    <x v="3681"/>
    <x v="1506"/>
    <s v=" "/>
    <s v=" "/>
    <n v="7"/>
    <n v="49"/>
    <n v="5"/>
    <s v="N/A"/>
    <n v="34"/>
    <n v="16"/>
    <n v="6.3E-2"/>
    <n v="0.57399999999999995"/>
    <n v="6.3E-2"/>
    <n v="0.32800000000000001"/>
    <s v="0.5740000000000001"/>
    <n v="0.53300000000000003"/>
    <n v="0.57099999999999995"/>
    <n v="9.9000000000000005E-2"/>
    <n v="0.90100000000000002"/>
    <n v="1222.5609999999999"/>
    <s v="Scale-up"/>
    <n v="3.0489999999999999"/>
    <n v="0.76500000000000001"/>
    <n v="0.94499999999999995"/>
    <n v="0.92600000000000005"/>
    <n v="0.94"/>
    <d v="2025-06-17T03:43:38"/>
    <x v="2"/>
  </r>
  <r>
    <x v="465"/>
    <x v="0"/>
    <n v="1450"/>
    <x v="3682"/>
    <x v="531"/>
    <n v="94"/>
    <n v="94"/>
    <n v="30"/>
    <n v="64"/>
    <n v="14"/>
    <n v="80"/>
    <n v="33"/>
    <n v="47"/>
    <n v="6.9000000000000006E-2"/>
    <n v="3.4000000000000002E-2"/>
    <n v="2.8000000000000001E-2"/>
    <n v="2.1000000000000001E-2"/>
    <n v="7.4999999999999997E-2"/>
    <n v="5.8999999999999997E-2"/>
    <n v="0.28000000000000003"/>
    <n v="0.67"/>
    <n v="0.72799999999999998"/>
    <n v="2238.0949999999998"/>
    <s v="Scale-up"/>
    <n v="47.619"/>
    <n v="0.51100000000000001"/>
    <n v="0.26500000000000001"/>
    <n v="0.36699999999999999"/>
    <n v="0.61599999999999999"/>
    <d v="2025-06-16T20:22:52"/>
    <x v="0"/>
  </r>
  <r>
    <x v="169"/>
    <x v="1"/>
    <n v="43"/>
    <x v="3683"/>
    <x v="282"/>
    <s v=" "/>
    <s v=" "/>
    <n v="1"/>
    <n v="2"/>
    <n v="1"/>
    <s v="N/A"/>
    <n v="1"/>
    <n v="0"/>
    <s v="NaN"/>
    <n v="2.4E-2"/>
    <s v="NaN"/>
    <s v="NaN"/>
    <n v="0"/>
    <n v="1.0999999999999999E-2"/>
    <s v="NaN"/>
    <s v="NaN"/>
    <s v="NaN"/>
    <s v="NaN"/>
    <s v="Catch-up"/>
    <s v="NaN"/>
    <s v="NaN"/>
    <n v="1"/>
    <s v="NaN"/>
    <s v="NaN"/>
    <d v="2025-06-17T03:43:57"/>
    <x v="2"/>
  </r>
  <r>
    <x v="1307"/>
    <x v="0"/>
    <n v="1688"/>
    <x v="3684"/>
    <x v="1764"/>
    <n v="629"/>
    <n v="629"/>
    <n v="1"/>
    <n v="628"/>
    <n v="22"/>
    <n v="607"/>
    <n v="175"/>
    <n v="432"/>
    <n v="0"/>
    <n v="0.46800000000000003"/>
    <n v="1.4999999999999999E-2"/>
    <n v="0.123"/>
    <n v="0.45300000000000001"/>
    <n v="0.44"/>
    <n v="0.27200000000000002"/>
    <n v="0"/>
    <n v="0.96799999999999997"/>
    <n v="3512.1950000000002"/>
    <s v="Scale-up"/>
    <n v="8.1300000000000008"/>
    <n v="0"/>
    <d v="1899-12-30T16:50:53"/>
    <n v="0.38300000000000001"/>
    <n v="0.38900000000000001"/>
    <d v="2025-06-17T05:03:18"/>
    <x v="11"/>
  </r>
  <r>
    <x v="301"/>
    <x v="1"/>
    <n v="0"/>
    <x v="3685"/>
    <x v="337"/>
    <s v=" "/>
    <s v=" "/>
    <n v="1"/>
    <n v="1"/>
    <n v="1"/>
    <s v="N/A"/>
    <n v="1"/>
    <n v="0"/>
    <s v="NaN"/>
    <s v="NaN"/>
    <s v="NaN"/>
    <s v="NaN"/>
    <n v="0"/>
    <s v="NaN"/>
    <s v="NaN"/>
    <s v="NaN"/>
    <s v="NaN"/>
    <s v="NaN"/>
    <s v="Catch-up"/>
    <s v="NaN"/>
    <s v="NaN"/>
    <s v="NaN"/>
    <s v="NaN"/>
    <s v="NaN"/>
    <d v="2025-06-17T03:44:15"/>
    <x v="2"/>
  </r>
  <r>
    <x v="741"/>
    <x v="0"/>
    <n v="338"/>
    <x v="3686"/>
    <x v="860"/>
    <n v="49"/>
    <n v="49"/>
    <n v="18"/>
    <n v="31"/>
    <n v="2"/>
    <n v="47"/>
    <n v="11"/>
    <n v="36"/>
    <n v="4.9000000000000002E-2"/>
    <n v="7.0999999999999994E-2"/>
    <n v="5.0000000000000001E-3"/>
    <n v="3.1E-2"/>
    <n v="0.115"/>
    <n v="0.114"/>
    <n v="0.27"/>
    <n v="0.40799999999999997"/>
    <n v="0.95799999999999996"/>
    <n v="1161.29"/>
    <s v="Scale-up"/>
    <n v="32.258000000000003"/>
    <n v="0.67200000000000004"/>
    <n v="0.92200000000000004"/>
    <n v="1"/>
    <n v="0.93200000000000005"/>
    <d v="2025-06-16T21:34:32"/>
    <x v="0"/>
  </r>
  <r>
    <x v="424"/>
    <x v="1"/>
    <n v="99"/>
    <x v="3687"/>
    <x v="950"/>
    <s v=" "/>
    <s v=" "/>
    <n v="4"/>
    <n v="29"/>
    <n v="5"/>
    <s v="N/A"/>
    <n v="21"/>
    <n v="8"/>
    <n v="4.7E-2"/>
    <n v="0.28399999999999997"/>
    <n v="6.5000000000000002E-2"/>
    <n v="0.218"/>
    <s v="0.26599999999999996"/>
    <n v="0.27100000000000002"/>
    <n v="0.82"/>
    <n v="0.14199999999999999"/>
    <n v="0.80400000000000005"/>
    <n v="1866.972"/>
    <s v="Scale-up"/>
    <n v="4.5869999999999997"/>
    <n v="0.92700000000000005"/>
    <n v="0.96799999999999997"/>
    <n v="0.96699999999999997"/>
    <n v="0.99199999999999999"/>
    <d v="2025-06-17T03:44:43"/>
    <x v="2"/>
  </r>
  <r>
    <x v="1281"/>
    <x v="0"/>
    <n v="1560"/>
    <x v="3688"/>
    <x v="1727"/>
    <n v="42"/>
    <n v="42"/>
    <n v="4"/>
    <n v="38"/>
    <n v="0"/>
    <n v="42"/>
    <n v="20"/>
    <n v="22"/>
    <n v="1.7000000000000001E-2"/>
    <n v="2.4E-2"/>
    <n v="0"/>
    <n v="1.0999999999999999E-2"/>
    <n v="4.1000000000000002E-2"/>
    <n v="2.7E-2"/>
    <n v="0.26800000000000002"/>
    <n v="0.41499999999999998"/>
    <n v="1"/>
    <n v="2000"/>
    <s v="Scale-up"/>
    <n v="90.909000000000006"/>
    <n v="0.67100000000000004"/>
    <d v="1899-12-30T18:14:24"/>
    <n v="0"/>
    <n v="0.72699999999999998"/>
    <d v="2025-06-17T04:51:11"/>
    <x v="11"/>
  </r>
  <r>
    <x v="436"/>
    <x v="1"/>
    <n v="87"/>
    <x v="3689"/>
    <x v="1781"/>
    <s v=" "/>
    <s v=" "/>
    <n v="1"/>
    <n v="8"/>
    <n v="1"/>
    <s v="N/A"/>
    <n v="4"/>
    <n v="6"/>
    <s v="NaN"/>
    <n v="0.08"/>
    <s v="NaN"/>
    <n v="7.0999999999999994E-2"/>
    <n v="0"/>
    <n v="8.8999999999999996E-2"/>
    <s v="NaN"/>
    <s v="NaN"/>
    <s v="NaN"/>
    <s v="NaN"/>
    <s v="Scale-up"/>
    <n v="14.085000000000001"/>
    <s v="NaN"/>
    <n v="0.93600000000000005"/>
    <s v="NaN"/>
    <n v="0.85599999999999998"/>
    <d v="2025-06-17T03:45:03"/>
    <x v="2"/>
  </r>
  <r>
    <x v="1379"/>
    <x v="0"/>
    <n v="1407"/>
    <x v="3690"/>
    <x v="1921"/>
    <n v="299"/>
    <n v="299"/>
    <n v="62"/>
    <n v="237"/>
    <n v="8"/>
    <n v="291"/>
    <n v="68"/>
    <n v="223"/>
    <n v="3.5999999999999997E-2"/>
    <n v="0.16200000000000001"/>
    <n v="6.0000000000000001E-3"/>
    <n v="5.0999999999999997E-2"/>
    <n v="0.192"/>
    <n v="0.187"/>
    <n v="0.26600000000000001"/>
    <n v="0.182"/>
    <n v="0.97"/>
    <n v="4372.549"/>
    <s v="Scale-up"/>
    <n v="19.608000000000001"/>
    <n v="0.86499999999999999"/>
    <n v="0.95499999999999996"/>
    <n v="0.81899999999999995"/>
    <n v="0.91200000000000003"/>
    <d v="2025-06-17T03:26:46"/>
    <x v="2"/>
  </r>
  <r>
    <x v="425"/>
    <x v="1"/>
    <n v="3"/>
    <x v="3691"/>
    <x v="1775"/>
    <s v=" "/>
    <s v=" "/>
    <n v="1"/>
    <n v="2"/>
    <n v="1"/>
    <s v="N/A"/>
    <n v="1"/>
    <n v="1"/>
    <s v="NaN"/>
    <n v="0.25"/>
    <s v="NaN"/>
    <s v="NaN"/>
    <n v="0"/>
    <n v="0.25"/>
    <s v="NaN"/>
    <s v="NaN"/>
    <s v="NaN"/>
    <s v="NaN"/>
    <s v="Scale-up"/>
    <s v="NaN"/>
    <s v="NaN"/>
    <n v="1"/>
    <s v="NaN"/>
    <s v="NaN"/>
    <d v="2025-06-17T03:45:21"/>
    <x v="2"/>
  </r>
  <r>
    <x v="842"/>
    <x v="0"/>
    <n v="295"/>
    <x v="3692"/>
    <x v="994"/>
    <n v="43"/>
    <n v="43"/>
    <n v="33"/>
    <n v="10"/>
    <n v="1"/>
    <n v="42"/>
    <n v="19"/>
    <n v="23"/>
    <n v="0.20100000000000001"/>
    <n v="2.8000000000000001E-2"/>
    <n v="0"/>
    <n v="0.06"/>
    <n v="0.22900000000000001"/>
    <n v="0.17799999999999999"/>
    <n v="0.26200000000000001"/>
    <n v="0.878"/>
    <n v="1"/>
    <n v="383.33300000000003"/>
    <s v="Scale-up"/>
    <n v="16.667000000000002"/>
    <n v="0.89"/>
    <n v="0.61699999999999999"/>
    <n v="0"/>
    <n v="0.56100000000000005"/>
    <d v="2025-06-16T22:13:38"/>
    <x v="3"/>
  </r>
  <r>
    <x v="435"/>
    <x v="1"/>
    <n v="83"/>
    <x v="3693"/>
    <x v="1690"/>
    <s v=" "/>
    <s v=" "/>
    <n v="1"/>
    <n v="6"/>
    <n v="1"/>
    <s v="N/A"/>
    <n v="2"/>
    <n v="3"/>
    <s v="NaN"/>
    <n v="5.5E-2"/>
    <s v="NaN"/>
    <n v="2.3E-2"/>
    <n v="0"/>
    <n v="5.5E-2"/>
    <s v="NaN"/>
    <s v="NaN"/>
    <s v="NaN"/>
    <s v="NaN"/>
    <s v="Scale-up"/>
    <n v="43.478000000000002"/>
    <s v="NaN"/>
    <n v="0.94699999999999995"/>
    <s v="NaN"/>
    <n v="1"/>
    <d v="2025-06-17T03:45:40"/>
    <x v="2"/>
  </r>
  <r>
    <x v="339"/>
    <x v="0"/>
    <n v="3180"/>
    <x v="3694"/>
    <x v="381"/>
    <n v="140"/>
    <n v="140"/>
    <n v="56"/>
    <n v="84"/>
    <n v="14"/>
    <n v="126"/>
    <n v="90"/>
    <n v="36"/>
    <n v="8.6999999999999994E-2"/>
    <n v="2.1000000000000001E-2"/>
    <n v="3.0000000000000001E-3"/>
    <n v="2.7E-2"/>
    <n v="0.105"/>
    <n v="3.5000000000000003E-2"/>
    <n v="0.25700000000000001"/>
    <n v="0.80600000000000005"/>
    <n v="0.97199999999999998"/>
    <n v="1333.3330000000001"/>
    <s v="Scale-up"/>
    <n v="37.036999999999999"/>
    <n v="0.86799999999999999"/>
    <n v="0.53100000000000003"/>
    <n v="0.27300000000000002"/>
    <n v="0.42699999999999999"/>
    <d v="2025-06-16T19:27:25"/>
    <x v="1"/>
  </r>
  <r>
    <x v="1059"/>
    <x v="1"/>
    <n v="83"/>
    <x v="3695"/>
    <x v="1336"/>
    <s v=" "/>
    <s v=" "/>
    <n v="1"/>
    <n v="3"/>
    <n v="1"/>
    <s v="N/A"/>
    <n v="1"/>
    <n v="2"/>
    <s v="NaN"/>
    <n v="2.3E-2"/>
    <s v="NaN"/>
    <s v="NaN"/>
    <n v="0"/>
    <n v="2.3E-2"/>
    <s v="NaN"/>
    <s v="NaN"/>
    <s v="NaN"/>
    <s v="NaN"/>
    <s v="Scale-up"/>
    <s v="NaN"/>
    <s v="NaN"/>
    <n v="0.97399999999999998"/>
    <s v="NaN"/>
    <s v="NaN"/>
    <d v="2025-06-17T03:45:57"/>
    <x v="2"/>
  </r>
  <r>
    <x v="388"/>
    <x v="0"/>
    <n v="6182"/>
    <x v="3696"/>
    <x v="1237"/>
    <n v="23409"/>
    <n v="23342"/>
    <n v="0"/>
    <n v="23342"/>
    <n v="3107"/>
    <n v="20235"/>
    <n v="2121"/>
    <n v="18114"/>
    <n v="0"/>
    <n v="4.9530000000000003"/>
    <n v="1.2270000000000001"/>
    <n v="0.93"/>
    <n v="3.726"/>
    <n v="4.5880000000000001"/>
    <n v="0.25"/>
    <n v="0"/>
    <n v="0.752"/>
    <n v="19477.419000000002"/>
    <s v="Scale-up"/>
    <n v="1.075"/>
    <n v="0"/>
    <n v="0.94399999999999995"/>
    <n v="0.754"/>
    <n v="0.95299999999999996"/>
    <d v="2025-06-17T00:59:25"/>
    <x v="5"/>
  </r>
  <r>
    <x v="427"/>
    <x v="1"/>
    <n v="0"/>
    <x v="3697"/>
    <x v="1374"/>
    <s v=" "/>
    <s v=" "/>
    <n v="1"/>
    <n v="1"/>
    <n v="1"/>
    <s v="N/A"/>
    <n v="1"/>
    <n v="-1"/>
    <s v="NaN"/>
    <s v="NaN"/>
    <s v="NaN"/>
    <s v="NaN"/>
    <n v="0"/>
    <s v="NaN"/>
    <s v="NaN"/>
    <s v="NaN"/>
    <s v="NaN"/>
    <s v="NaN"/>
    <s v="Scale-up"/>
    <s v="NaN"/>
    <s v="NaN"/>
    <s v="NaN"/>
    <s v="NaN"/>
    <s v="NaN"/>
    <d v="2025-06-17T03:46:16"/>
    <x v="2"/>
  </r>
  <r>
    <x v="1134"/>
    <x v="0"/>
    <n v="1699"/>
    <x v="3698"/>
    <x v="1524"/>
    <n v="37"/>
    <n v="37"/>
    <n v="17"/>
    <n v="20"/>
    <n v="4"/>
    <n v="33"/>
    <n v="12"/>
    <n v="21"/>
    <n v="7.0000000000000001E-3"/>
    <n v="1.0999999999999999E-2"/>
    <n v="2E-3"/>
    <n v="4.0000000000000001E-3"/>
    <n v="1.6E-2"/>
    <n v="1.4999999999999999E-2"/>
    <n v="0.25"/>
    <n v="0.38900000000000001"/>
    <n v="0.88900000000000001"/>
    <n v="5250"/>
    <s v="Scale-up"/>
    <n v="250"/>
    <n v="0.92"/>
    <n v="0.877"/>
    <n v="0.88200000000000001"/>
    <n v="0.77200000000000002"/>
    <d v="2025-06-17T05:43:46"/>
    <x v="10"/>
  </r>
  <r>
    <x v="355"/>
    <x v="1"/>
    <n v="23"/>
    <x v="3699"/>
    <x v="400"/>
    <s v=" "/>
    <s v=" "/>
    <n v="1"/>
    <n v="2"/>
    <n v="1"/>
    <s v="N/A"/>
    <n v="1"/>
    <n v="0"/>
    <s v="NaN"/>
    <n v="4.2000000000000003E-2"/>
    <s v="NaN"/>
    <s v="NaN"/>
    <n v="0"/>
    <n v="2.1000000000000001E-2"/>
    <s v="NaN"/>
    <s v="NaN"/>
    <s v="NaN"/>
    <s v="NaN"/>
    <s v="Catch-up"/>
    <s v="NaN"/>
    <s v="NaN"/>
    <n v="1"/>
    <s v="NaN"/>
    <s v="NaN"/>
    <d v="2025-06-17T03:46:35"/>
    <x v="2"/>
  </r>
  <r>
    <x v="994"/>
    <x v="0"/>
    <n v="1372"/>
    <x v="3700"/>
    <x v="1894"/>
    <n v="1145"/>
    <n v="1145"/>
    <n v="424"/>
    <n v="721"/>
    <n v="24"/>
    <n v="1121"/>
    <n v="241"/>
    <n v="880"/>
    <n v="0.85199999999999998"/>
    <n v="1.1519999999999999"/>
    <n v="7.1999999999999995E-2"/>
    <n v="0.46500000000000002"/>
    <n v="1.9319999999999999"/>
    <n v="1.9550000000000001"/>
    <n v="0.24099999999999999"/>
    <n v="0.42499999999999999"/>
    <n v="0.96399999999999997"/>
    <n v="1892.473"/>
    <s v="Scale-up"/>
    <n v="2.1509999999999998"/>
    <n v="0.82499999999999996"/>
    <n v="0.70899999999999996"/>
    <n v="0.879"/>
    <n v="0.76100000000000001"/>
    <d v="2025-06-17T02:20:28"/>
    <x v="2"/>
  </r>
  <r>
    <x v="368"/>
    <x v="1"/>
    <n v="0"/>
    <x v="3701"/>
    <x v="1639"/>
    <s v=" "/>
    <s v=" "/>
    <n v="1"/>
    <n v="1"/>
    <n v="1"/>
    <s v="N/A"/>
    <n v="1"/>
    <n v="0"/>
    <s v="NaN"/>
    <s v="NaN"/>
    <s v="NaN"/>
    <s v="NaN"/>
    <n v="0"/>
    <s v="NaN"/>
    <s v="NaN"/>
    <s v="NaN"/>
    <s v="NaN"/>
    <s v="NaN"/>
    <s v="Start-up"/>
    <s v="NaN"/>
    <s v="NaN"/>
    <s v="NaN"/>
    <s v="NaN"/>
    <s v="NaN"/>
    <d v="2025-06-17T03:46:56"/>
    <x v="2"/>
  </r>
  <r>
    <x v="442"/>
    <x v="0"/>
    <n v="3845"/>
    <x v="3702"/>
    <x v="502"/>
    <n v="1606"/>
    <n v="1606"/>
    <n v="53"/>
    <n v="1553"/>
    <n v="210"/>
    <n v="1396"/>
    <n v="451"/>
    <n v="945"/>
    <n v="1.7000000000000001E-2"/>
    <n v="0.59899999999999998"/>
    <n v="4.8000000000000001E-2"/>
    <n v="0.13200000000000001"/>
    <n v="0.56799999999999995"/>
    <n v="0.48"/>
    <n v="0.23200000000000001"/>
    <n v="2.8000000000000001E-2"/>
    <n v="0.92200000000000004"/>
    <n v="7159.0910000000003"/>
    <s v="Scale-up"/>
    <n v="7.5759999999999996"/>
    <n v="0.73599999999999999"/>
    <n v="0.69799999999999995"/>
    <n v="0.66500000000000004"/>
    <n v="0.45"/>
    <d v="2025-06-16T19:57:47"/>
    <x v="1"/>
  </r>
  <r>
    <x v="77"/>
    <x v="1"/>
    <n v="0"/>
    <x v="3703"/>
    <x v="81"/>
    <s v=" "/>
    <s v=" "/>
    <n v="1"/>
    <n v="1"/>
    <n v="1"/>
    <s v="N/A"/>
    <n v="1"/>
    <n v="0"/>
    <s v="NaN"/>
    <s v="NaN"/>
    <s v="NaN"/>
    <s v="NaN"/>
    <n v="0"/>
    <s v="NaN"/>
    <s v="NaN"/>
    <s v="NaN"/>
    <s v="NaN"/>
    <s v="NaN"/>
    <s v="Catch-up"/>
    <s v="NaN"/>
    <s v="NaN"/>
    <s v="NaN"/>
    <s v="NaN"/>
    <s v="NaN"/>
    <d v="2025-06-17T03:47:13"/>
    <x v="2"/>
  </r>
  <r>
    <x v="906"/>
    <x v="0"/>
    <n v="565"/>
    <x v="3704"/>
    <x v="1078"/>
    <n v="111"/>
    <n v="111"/>
    <n v="84"/>
    <n v="27"/>
    <n v="10"/>
    <n v="101"/>
    <n v="75"/>
    <n v="26"/>
    <n v="0.17"/>
    <n v="0.61199999999999999"/>
    <n v="1.7999999999999999E-2"/>
    <n v="0.17699999999999999"/>
    <n v="0.76400000000000001"/>
    <n v="0.20399999999999999"/>
    <n v="0.23200000000000001"/>
    <n v="0.217"/>
    <n v="0.97699999999999998"/>
    <n v="146.893"/>
    <s v="Scale-up"/>
    <n v="5.65"/>
    <n v="0.78100000000000003"/>
    <n v="0.69499999999999995"/>
    <n v="0.751"/>
    <n v="0.60299999999999998"/>
    <d v="2025-06-16T22:41:28"/>
    <x v="3"/>
  </r>
  <r>
    <x v="469"/>
    <x v="1"/>
    <n v="58"/>
    <x v="3705"/>
    <x v="1802"/>
    <s v=" "/>
    <s v=" "/>
    <n v="1"/>
    <n v="2"/>
    <n v="1"/>
    <s v="N/A"/>
    <n v="1"/>
    <n v="1"/>
    <s v="NaN"/>
    <n v="1.7000000000000001E-2"/>
    <s v="NaN"/>
    <s v="NaN"/>
    <n v="0"/>
    <n v="1.7000000000000001E-2"/>
    <s v="NaN"/>
    <s v="NaN"/>
    <s v="NaN"/>
    <s v="NaN"/>
    <s v="Scale-up"/>
    <s v="NaN"/>
    <s v="NaN"/>
    <n v="1"/>
    <s v="NaN"/>
    <s v="NaN"/>
    <d v="2025-06-17T03:47:32"/>
    <x v="2"/>
  </r>
  <r>
    <x v="1310"/>
    <x v="0"/>
    <n v="3386"/>
    <x v="3706"/>
    <x v="1767"/>
    <n v="9646"/>
    <n v="9646"/>
    <n v="0"/>
    <n v="9646"/>
    <n v="3521"/>
    <n v="6125"/>
    <n v="1678"/>
    <n v="4447"/>
    <n v="0"/>
    <n v="3.6779999999999999"/>
    <n v="1.3620000000000001"/>
    <n v="0.53200000000000003"/>
    <n v="2.3159999999999998"/>
    <n v="2.177"/>
    <n v="0.23"/>
    <n v="0"/>
    <n v="0.63"/>
    <n v="8359.0229999999992"/>
    <s v="Scale-up"/>
    <n v="1.88"/>
    <n v="0"/>
    <n v="0.95799999999999996"/>
    <n v="0.84499999999999997"/>
    <n v="0.95299999999999996"/>
    <d v="2025-06-17T04:28:16"/>
    <x v="12"/>
  </r>
  <r>
    <x v="349"/>
    <x v="1"/>
    <n v="86"/>
    <x v="3707"/>
    <x v="752"/>
    <s v=" "/>
    <s v=" "/>
    <n v="1"/>
    <n v="19"/>
    <n v="1"/>
    <s v="N/A"/>
    <n v="17"/>
    <n v="0"/>
    <s v="NaN"/>
    <n v="0.191"/>
    <s v="NaN"/>
    <n v="0.17"/>
    <n v="0"/>
    <n v="0.19500000000000001"/>
    <s v="NaN"/>
    <s v="NaN"/>
    <s v="NaN"/>
    <s v="NaN"/>
    <s v="Catch-up"/>
    <n v="5.8819999999999997"/>
    <s v="NaN"/>
    <n v="0.89500000000000002"/>
    <s v="NaN"/>
    <n v="0.8"/>
    <d v="2025-06-17T03:47:52"/>
    <x v="2"/>
  </r>
  <r>
    <x v="624"/>
    <x v="0"/>
    <n v="1323"/>
    <x v="3708"/>
    <x v="719"/>
    <n v="30"/>
    <n v="30"/>
    <n v="4"/>
    <n v="26"/>
    <n v="9"/>
    <n v="21"/>
    <n v="12"/>
    <n v="9"/>
    <n v="4.2000000000000003E-2"/>
    <n v="2.5000000000000001E-2"/>
    <n v="0.01"/>
    <n v="1.2999999999999999E-2"/>
    <n v="5.7000000000000002E-2"/>
    <n v="2.3E-2"/>
    <n v="0.22800000000000001"/>
    <n v="0.627"/>
    <n v="0.85099999999999998"/>
    <n v="692.30799999999999"/>
    <s v="Scale-up"/>
    <n v="76.923000000000002"/>
    <n v="0.93400000000000005"/>
    <n v="0.82099999999999995"/>
    <n v="0.60699999999999998"/>
    <n v="0.92100000000000004"/>
    <d v="2025-06-16T21:03:26"/>
    <x v="0"/>
  </r>
  <r>
    <x v="434"/>
    <x v="1"/>
    <n v="80"/>
    <x v="3709"/>
    <x v="754"/>
    <s v=" "/>
    <s v=" "/>
    <n v="1"/>
    <n v="3"/>
    <n v="1"/>
    <s v="N/A"/>
    <n v="2"/>
    <n v="0"/>
    <s v="NaN"/>
    <n v="1.9E-2"/>
    <s v="NaN"/>
    <n v="1.7000000000000001E-2"/>
    <n v="0"/>
    <n v="1.9E-2"/>
    <s v="NaN"/>
    <s v="NaN"/>
    <s v="NaN"/>
    <s v="NaN"/>
    <s v="Catch-up"/>
    <n v="58.823999999999998"/>
    <s v="NaN"/>
    <n v="0.76900000000000002"/>
    <s v="NaN"/>
    <n v="1"/>
    <d v="2025-06-17T03:48:14"/>
    <x v="2"/>
  </r>
  <r>
    <x v="549"/>
    <x v="0"/>
    <n v="1103"/>
    <x v="3710"/>
    <x v="634"/>
    <n v="128"/>
    <n v="128"/>
    <n v="8"/>
    <n v="120"/>
    <n v="0"/>
    <n v="128"/>
    <n v="22"/>
    <n v="106"/>
    <n v="1.7999999999999999E-2"/>
    <n v="9.1999999999999998E-2"/>
    <n v="0"/>
    <n v="2.5000000000000001E-2"/>
    <n v="0.11"/>
    <n v="9.7000000000000003E-2"/>
    <n v="0.22700000000000001"/>
    <n v="0.16400000000000001"/>
    <n v="1"/>
    <n v="4240"/>
    <s v="Scale-up"/>
    <n v="40"/>
    <n v="0.79400000000000004"/>
    <n v="0.70599999999999996"/>
    <n v="0"/>
    <n v="0.54700000000000004"/>
    <d v="2025-06-16T20:45:36"/>
    <x v="0"/>
  </r>
  <r>
    <x v="408"/>
    <x v="1"/>
    <n v="94"/>
    <x v="3711"/>
    <x v="1162"/>
    <s v=" "/>
    <s v=" "/>
    <n v="1"/>
    <n v="10"/>
    <n v="3"/>
    <s v="N/A"/>
    <n v="2"/>
    <n v="4"/>
    <s v="NaN"/>
    <n v="0.113"/>
    <n v="0.185"/>
    <s v="NaN"/>
    <n v="-7.1999999999999995E-2"/>
    <n v="7.3999999999999996E-2"/>
    <s v="NaN"/>
    <s v="NaN"/>
    <s v="NaN"/>
    <s v="NaN"/>
    <s v="Scale-up"/>
    <s v="NaN"/>
    <s v="NaN"/>
    <n v="0.88600000000000001"/>
    <n v="0.83199999999999996"/>
    <s v="NaN"/>
    <d v="2025-06-17T03:48:38"/>
    <x v="2"/>
  </r>
  <r>
    <x v="1135"/>
    <x v="0"/>
    <n v="106"/>
    <x v="3712"/>
    <x v="1527"/>
    <n v="107"/>
    <n v="107"/>
    <n v="107"/>
    <n v="0"/>
    <n v="1"/>
    <n v="106"/>
    <n v="33"/>
    <n v="73"/>
    <n v="1.3540000000000001"/>
    <n v="0"/>
    <n v="0"/>
    <n v="0.308"/>
    <n v="1.3540000000000001"/>
    <n v="1.34"/>
    <n v="0.22700000000000001"/>
    <n v="1"/>
    <n v="1"/>
    <n v="237.01300000000001"/>
    <s v="Scale-up"/>
    <n v="3.2469999999999999"/>
    <n v="0.63300000000000001"/>
    <n v="0"/>
    <n v="0"/>
    <n v="0.69199999999999995"/>
    <d v="2025-06-17T05:45:08"/>
    <x v="10"/>
  </r>
  <r>
    <x v="439"/>
    <x v="1"/>
    <n v="98"/>
    <x v="3713"/>
    <x v="1440"/>
    <s v=" "/>
    <s v=" "/>
    <n v="1"/>
    <n v="1"/>
    <n v="1"/>
    <s v="N/A"/>
    <n v="1"/>
    <n v="0"/>
    <s v="NaN"/>
    <s v="NaN"/>
    <s v="NaN"/>
    <s v="NaN"/>
    <n v="0"/>
    <n v="5.0000000000000001E-3"/>
    <s v="NaN"/>
    <s v="NaN"/>
    <s v="NaN"/>
    <s v="NaN"/>
    <s v="Scale-up"/>
    <s v="NaN"/>
    <s v="NaN"/>
    <s v="NaN"/>
    <s v="NaN"/>
    <s v="NaN"/>
    <d v="2025-06-17T03:49:00"/>
    <x v="2"/>
  </r>
  <r>
    <x v="1266"/>
    <x v="0"/>
    <n v="1256"/>
    <x v="3714"/>
    <x v="1708"/>
    <n v="79"/>
    <n v="79"/>
    <n v="30"/>
    <n v="49"/>
    <n v="5"/>
    <n v="74"/>
    <n v="8"/>
    <n v="66"/>
    <n v="0.02"/>
    <n v="7.6999999999999999E-2"/>
    <n v="8.9999999999999993E-3"/>
    <n v="0.02"/>
    <n v="8.7999999999999995E-2"/>
    <n v="7.2999999999999995E-2"/>
    <n v="0.22700000000000001"/>
    <n v="0.20599999999999999"/>
    <n v="0.90700000000000003"/>
    <n v="3300"/>
    <s v="Scale-up"/>
    <n v="50"/>
    <n v="0.65400000000000003"/>
    <d v="1899-12-30T22:23:31"/>
    <n v="0.92100000000000004"/>
    <n v="0.91800000000000004"/>
    <d v="2025-06-17T05:09:38"/>
    <x v="22"/>
  </r>
  <r>
    <x v="1039"/>
    <x v="1"/>
    <n v="0"/>
    <x v="3715"/>
    <x v="1286"/>
    <s v=" "/>
    <s v=" "/>
    <n v="1"/>
    <n v="1"/>
    <n v="1"/>
    <s v="N/A"/>
    <n v="1"/>
    <n v="0"/>
    <s v="NaN"/>
    <s v="NaN"/>
    <s v="NaN"/>
    <s v="NaN"/>
    <n v="0"/>
    <s v="NaN"/>
    <s v="NaN"/>
    <s v="NaN"/>
    <s v="NaN"/>
    <s v="NaN"/>
    <s v="Scale-up"/>
    <s v="NaN"/>
    <s v="NaN"/>
    <s v="NaN"/>
    <s v="NaN"/>
    <s v="NaN"/>
    <d v="2025-06-17T03:49:22"/>
    <x v="2"/>
  </r>
  <r>
    <x v="1325"/>
    <x v="0"/>
    <n v="440"/>
    <x v="3716"/>
    <x v="1798"/>
    <n v="31"/>
    <n v="31"/>
    <n v="23"/>
    <n v="8"/>
    <n v="0"/>
    <n v="31"/>
    <n v="4"/>
    <n v="27"/>
    <n v="4.4999999999999998E-2"/>
    <n v="2.5999999999999999E-2"/>
    <n v="0"/>
    <n v="1.6E-2"/>
    <n v="7.0999999999999994E-2"/>
    <n v="6.5000000000000002E-2"/>
    <n v="0.22500000000000001"/>
    <n v="0.63400000000000001"/>
    <n v="1"/>
    <n v="1687.5"/>
    <s v="Scale-up"/>
    <n v="62.5"/>
    <n v="0.82199999999999995"/>
    <n v="0.89100000000000001"/>
    <n v="0"/>
    <n v="0.93200000000000005"/>
    <d v="2025-06-17T04:26:38"/>
    <x v="21"/>
  </r>
  <r>
    <x v="441"/>
    <x v="1"/>
    <n v="96"/>
    <x v="3717"/>
    <x v="1908"/>
    <s v=" "/>
    <s v=" "/>
    <n v="2"/>
    <n v="3"/>
    <n v="1"/>
    <s v="N/A"/>
    <n v="2"/>
    <n v="2"/>
    <n v="0.125"/>
    <n v="7.2999999999999995E-2"/>
    <s v="NaN"/>
    <n v="7.0999999999999994E-2"/>
    <n v="0.19800000000000001"/>
    <n v="3.4000000000000002E-2"/>
    <s v="NaN"/>
    <s v="NaN"/>
    <s v="NaN"/>
    <s v="NaN"/>
    <s v="Scale-up"/>
    <n v="14.085000000000001"/>
    <n v="1"/>
    <n v="0.98899999999999999"/>
    <s v="NaN"/>
    <n v="1"/>
    <d v="2025-06-17T03:49:43"/>
    <x v="2"/>
  </r>
  <r>
    <x v="1137"/>
    <x v="0"/>
    <n v="1425"/>
    <x v="3718"/>
    <x v="1529"/>
    <n v="1340"/>
    <n v="1340"/>
    <n v="1178"/>
    <n v="162"/>
    <n v="302"/>
    <n v="1038"/>
    <n v="229"/>
    <n v="809"/>
    <n v="0.86799999999999999"/>
    <n v="0.13300000000000001"/>
    <n v="0.23799999999999999"/>
    <n v="0.16900000000000001"/>
    <n v="0.76300000000000001"/>
    <n v="0.79500000000000004"/>
    <n v="0.221"/>
    <n v="0.86699999999999999"/>
    <n v="0.76200000000000001"/>
    <n v="4786.982"/>
    <s v="Scale-up"/>
    <n v="5.9169999999999998"/>
    <n v="0.995"/>
    <n v="0.96899999999999997"/>
    <n v="0.93100000000000005"/>
    <n v="0.97499999999999998"/>
    <d v="2025-06-17T05:45:53"/>
    <x v="10"/>
  </r>
  <r>
    <x v="181"/>
    <x v="1"/>
    <n v="83"/>
    <x v="3719"/>
    <x v="242"/>
    <s v=" "/>
    <s v=" "/>
    <n v="1"/>
    <n v="2"/>
    <n v="1"/>
    <s v="N/A"/>
    <n v="2"/>
    <n v="2"/>
    <s v="NaN"/>
    <n v="2.8000000000000001E-2"/>
    <s v="NaN"/>
    <s v="NaN"/>
    <n v="0"/>
    <n v="3.2000000000000001E-2"/>
    <s v="NaN"/>
    <s v="NaN"/>
    <s v="NaN"/>
    <s v="NaN"/>
    <s v="Catch-up"/>
    <s v="NaN"/>
    <s v="NaN"/>
    <n v="1"/>
    <s v="NaN"/>
    <s v="NaN"/>
    <d v="2025-06-17T03:50:03"/>
    <x v="2"/>
  </r>
  <r>
    <x v="441"/>
    <x v="0"/>
    <n v="1318"/>
    <x v="3720"/>
    <x v="501"/>
    <n v="98"/>
    <n v="98"/>
    <n v="56"/>
    <n v="42"/>
    <n v="22"/>
    <n v="76"/>
    <n v="15"/>
    <n v="62"/>
    <n v="3.2000000000000001E-2"/>
    <n v="2.1000000000000001E-2"/>
    <n v="1.6E-2"/>
    <n v="8.0000000000000002E-3"/>
    <n v="3.6999999999999998E-2"/>
    <n v="4.3999999999999997E-2"/>
    <n v="0.216"/>
    <n v="0.60399999999999998"/>
    <n v="0.69799999999999995"/>
    <n v="7750"/>
    <s v="Scale-up"/>
    <n v="125"/>
    <n v="0.91100000000000003"/>
    <n v="0.82499999999999996"/>
    <n v="0.36599999999999999"/>
    <n v="0.83899999999999997"/>
    <d v="2025-06-16T19:57:28"/>
    <x v="1"/>
  </r>
  <r>
    <x v="143"/>
    <x v="1"/>
    <n v="69"/>
    <x v="3721"/>
    <x v="596"/>
    <s v=" "/>
    <s v=" "/>
    <n v="1"/>
    <n v="2"/>
    <n v="1"/>
    <s v="N/A"/>
    <n v="1"/>
    <n v="-1"/>
    <s v="NaN"/>
    <n v="1.4E-2"/>
    <s v="NaN"/>
    <s v="NaN"/>
    <n v="0"/>
    <n v="7.0000000000000001E-3"/>
    <s v="NaN"/>
    <s v="NaN"/>
    <s v="NaN"/>
    <s v="NaN"/>
    <s v="Catch-up"/>
    <s v="NaN"/>
    <s v="NaN"/>
    <n v="1"/>
    <s v="NaN"/>
    <s v="NaN"/>
    <d v="2025-06-17T03:50:22"/>
    <x v="2"/>
  </r>
  <r>
    <x v="1330"/>
    <x v="0"/>
    <n v="271"/>
    <x v="3722"/>
    <x v="1805"/>
    <n v="53"/>
    <n v="53"/>
    <n v="24"/>
    <n v="29"/>
    <n v="0"/>
    <n v="53"/>
    <n v="20"/>
    <n v="33"/>
    <n v="9.4E-2"/>
    <n v="0.246"/>
    <n v="0"/>
    <n v="7.0999999999999994E-2"/>
    <n v="0.34"/>
    <n v="0.24"/>
    <n v="0.20899999999999999"/>
    <n v="0.27600000000000002"/>
    <n v="1"/>
    <n v="464.78899999999999"/>
    <s v="Scale-up"/>
    <n v="14.085000000000001"/>
    <n v="0.55800000000000005"/>
    <n v="0.29699999999999999"/>
    <n v="0"/>
    <n v="0.55600000000000005"/>
    <d v="2025-06-17T04:16:51"/>
    <x v="7"/>
  </r>
  <r>
    <x v="359"/>
    <x v="1"/>
    <n v="0"/>
    <x v="3723"/>
    <x v="1392"/>
    <s v=" "/>
    <s v=" "/>
    <n v="1"/>
    <n v="1"/>
    <n v="1"/>
    <s v="N/A"/>
    <n v="1"/>
    <n v="-1"/>
    <s v="NaN"/>
    <s v="NaN"/>
    <s v="NaN"/>
    <s v="NaN"/>
    <n v="0"/>
    <s v="NaN"/>
    <s v="NaN"/>
    <s v="NaN"/>
    <s v="NaN"/>
    <s v="NaN"/>
    <s v="Scale-up"/>
    <s v="NaN"/>
    <s v="NaN"/>
    <s v="NaN"/>
    <s v="NaN"/>
    <s v="NaN"/>
    <d v="2025-06-17T03:50:41"/>
    <x v="2"/>
  </r>
  <r>
    <x v="361"/>
    <x v="1"/>
    <n v="67"/>
    <x v="3724"/>
    <x v="1729"/>
    <s v=" "/>
    <s v=" "/>
    <n v="1"/>
    <n v="2"/>
    <n v="1"/>
    <s v="N/A"/>
    <n v="1"/>
    <n v="0"/>
    <s v="NaN"/>
    <n v="1.4999999999999999E-2"/>
    <s v="NaN"/>
    <s v="NaN"/>
    <n v="0"/>
    <n v="1.4999999999999999E-2"/>
    <s v="NaN"/>
    <s v="NaN"/>
    <s v="NaN"/>
    <s v="NaN"/>
    <s v="Scale-up"/>
    <s v="NaN"/>
    <s v="NaN"/>
    <n v="1"/>
    <s v="NaN"/>
    <s v="NaN"/>
    <d v="2025-06-17T03:51:01"/>
    <x v="2"/>
  </r>
  <r>
    <x v="363"/>
    <x v="1"/>
    <n v="84"/>
    <x v="3725"/>
    <x v="756"/>
    <s v=" "/>
    <s v=" "/>
    <n v="1"/>
    <n v="4"/>
    <n v="1"/>
    <s v="N/A"/>
    <n v="1"/>
    <n v="3"/>
    <s v="NaN"/>
    <n v="3.1E-2"/>
    <s v="NaN"/>
    <s v="NaN"/>
    <n v="0"/>
    <n v="3.1E-2"/>
    <s v="NaN"/>
    <s v="NaN"/>
    <s v="NaN"/>
    <s v="NaN"/>
    <s v="Catch-up"/>
    <s v="NaN"/>
    <s v="NaN"/>
    <n v="0.89800000000000002"/>
    <s v="NaN"/>
    <s v="NaN"/>
    <d v="2025-06-17T03:51:20"/>
    <x v="2"/>
  </r>
  <r>
    <x v="930"/>
    <x v="0"/>
    <n v="3300"/>
    <x v="3726"/>
    <x v="1113"/>
    <n v="123"/>
    <n v="123"/>
    <n v="39"/>
    <n v="84"/>
    <n v="26"/>
    <n v="97"/>
    <n v="20"/>
    <n v="77"/>
    <n v="1.4999999999999999E-2"/>
    <n v="2.8000000000000001E-2"/>
    <n v="8.0000000000000002E-3"/>
    <n v="7.0000000000000001E-3"/>
    <n v="3.5000000000000003E-2"/>
    <n v="3.4000000000000002E-2"/>
    <n v="0.2"/>
    <n v="0.34899999999999998"/>
    <n v="0.81399999999999995"/>
    <n v="11000"/>
    <s v="Scale-up"/>
    <n v="142.857"/>
    <n v="0.90200000000000002"/>
    <n v="0.90700000000000003"/>
    <n v="0.93400000000000005"/>
    <n v="0.73799999999999999"/>
    <d v="2025-06-16T22:53:14"/>
    <x v="3"/>
  </r>
  <r>
    <x v="148"/>
    <x v="1"/>
    <n v="0"/>
    <x v="3727"/>
    <x v="159"/>
    <s v=" "/>
    <s v=" "/>
    <n v="1"/>
    <n v="1"/>
    <n v="1"/>
    <s v="N/A"/>
    <n v="1"/>
    <n v="0"/>
    <s v="NaN"/>
    <s v="NaN"/>
    <s v="NaN"/>
    <s v="NaN"/>
    <n v="0"/>
    <s v="NaN"/>
    <s v="NaN"/>
    <s v="NaN"/>
    <s v="NaN"/>
    <s v="NaN"/>
    <s v="Catch-up"/>
    <s v="NaN"/>
    <s v="NaN"/>
    <s v="NaN"/>
    <s v="NaN"/>
    <s v="NaN"/>
    <d v="2025-06-17T03:51:37"/>
    <x v="2"/>
  </r>
  <r>
    <x v="561"/>
    <x v="0"/>
    <n v="6791"/>
    <x v="3728"/>
    <x v="1255"/>
    <n v="25669"/>
    <n v="25297"/>
    <n v="0"/>
    <n v="25297"/>
    <n v="3725"/>
    <n v="21572"/>
    <n v="1986"/>
    <n v="19586"/>
    <n v="0"/>
    <n v="5.2359999999999998"/>
    <n v="1.516"/>
    <n v="0.72599999999999998"/>
    <n v="3.72"/>
    <n v="4.8129999999999997"/>
    <n v="0.19500000000000001"/>
    <n v="0"/>
    <n v="0.71"/>
    <n v="26977.960999999999"/>
    <s v="Scale-up"/>
    <n v="1.377"/>
    <n v="0"/>
    <n v="0.89800000000000002"/>
    <n v="0.71499999999999997"/>
    <n v="0.90200000000000002"/>
    <d v="2025-06-17T01:08:06"/>
    <x v="5"/>
  </r>
  <r>
    <x v="66"/>
    <x v="1"/>
    <n v="6"/>
    <x v="3729"/>
    <x v="1918"/>
    <s v=" "/>
    <s v=" "/>
    <n v="3"/>
    <n v="4"/>
    <n v="1"/>
    <s v="N/A"/>
    <n v="1"/>
    <n v="6"/>
    <n v="0.26900000000000002"/>
    <s v="NaN"/>
    <s v="NaN"/>
    <s v="NaN"/>
    <n v="0"/>
    <n v="0.88500000000000001"/>
    <s v="NaN"/>
    <s v="NaN"/>
    <s v="NaN"/>
    <s v="NaN"/>
    <s v="Scale-up"/>
    <s v="NaN"/>
    <n v="0.94199999999999995"/>
    <s v="NaN"/>
    <s v="NaN"/>
    <s v="NaN"/>
    <d v="2025-06-17T03:51:54"/>
    <x v="2"/>
  </r>
  <r>
    <x v="1160"/>
    <x v="0"/>
    <n v="1015"/>
    <x v="3730"/>
    <x v="1556"/>
    <n v="803"/>
    <n v="803"/>
    <n v="803"/>
    <n v="0"/>
    <n v="6"/>
    <n v="797"/>
    <n v="125"/>
    <n v="672"/>
    <n v="1.577"/>
    <n v="0"/>
    <n v="1.2E-2"/>
    <n v="0.28699999999999998"/>
    <n v="1.5649999999999999"/>
    <n v="1.5680000000000001"/>
    <n v="0.183"/>
    <n v="1"/>
    <n v="0.99199999999999999"/>
    <n v="2341.4630000000002"/>
    <s v="Scale-up"/>
    <n v="3.484"/>
    <n v="0.94899999999999995"/>
    <n v="0"/>
    <n v="0.58599999999999997"/>
    <n v="0.98599999999999999"/>
    <d v="2025-06-17T05:56:52"/>
    <x v="10"/>
  </r>
  <r>
    <x v="421"/>
    <x v="1"/>
    <n v="0"/>
    <x v="3731"/>
    <x v="1685"/>
    <s v=" "/>
    <s v=" "/>
    <n v="1"/>
    <n v="1"/>
    <n v="1"/>
    <s v="N/A"/>
    <n v="1"/>
    <n v="0"/>
    <s v="NaN"/>
    <s v="NaN"/>
    <s v="NaN"/>
    <s v="NaN"/>
    <n v="0"/>
    <s v="NaN"/>
    <s v="NaN"/>
    <s v="NaN"/>
    <s v="NaN"/>
    <s v="NaN"/>
    <s v="Scale-up"/>
    <s v="NaN"/>
    <s v="NaN"/>
    <s v="NaN"/>
    <s v="NaN"/>
    <s v="NaN"/>
    <d v="2025-06-17T03:52:11"/>
    <x v="2"/>
  </r>
  <r>
    <x v="1381"/>
    <x v="0"/>
    <n v="569"/>
    <x v="3732"/>
    <x v="1924"/>
    <n v="36"/>
    <n v="36"/>
    <n v="25"/>
    <n v="11"/>
    <n v="6"/>
    <n v="30"/>
    <n v="4"/>
    <n v="26"/>
    <n v="4.1000000000000002E-2"/>
    <n v="3.2000000000000001E-2"/>
    <n v="1.7999999999999999E-2"/>
    <n v="0.01"/>
    <n v="5.5E-2"/>
    <n v="5.7000000000000002E-2"/>
    <n v="0.182"/>
    <n v="0.56200000000000006"/>
    <n v="0.753"/>
    <n v="2600"/>
    <s v="Scale-up"/>
    <n v="100"/>
    <n v="0.88500000000000001"/>
    <n v="0.878"/>
    <n v="0.83"/>
    <n v="0.85099999999999998"/>
    <d v="2025-06-17T04:09:36"/>
    <x v="2"/>
  </r>
  <r>
    <x v="415"/>
    <x v="1"/>
    <n v="0"/>
    <x v="3733"/>
    <x v="1369"/>
    <s v=" "/>
    <s v=" "/>
    <n v="1"/>
    <n v="1"/>
    <n v="1"/>
    <s v="N/A"/>
    <n v="1"/>
    <n v="-1"/>
    <s v="NaN"/>
    <s v="NaN"/>
    <s v="NaN"/>
    <s v="NaN"/>
    <n v="0"/>
    <s v="NaN"/>
    <s v="NaN"/>
    <s v="NaN"/>
    <s v="NaN"/>
    <s v="NaN"/>
    <s v="Scale-up"/>
    <s v="NaN"/>
    <s v="NaN"/>
    <s v="NaN"/>
    <s v="NaN"/>
    <s v="NaN"/>
    <d v="2025-06-17T03:52:31"/>
    <x v="2"/>
  </r>
  <r>
    <x v="1125"/>
    <x v="0"/>
    <n v="4379"/>
    <x v="3734"/>
    <x v="1511"/>
    <n v="145"/>
    <n v="145"/>
    <n v="99"/>
    <n v="46"/>
    <n v="9"/>
    <n v="136"/>
    <n v="91"/>
    <n v="45"/>
    <n v="0.109"/>
    <n v="7.1999999999999995E-2"/>
    <n v="8.0000000000000002E-3"/>
    <n v="3.1E-2"/>
    <n v="0.17299999999999999"/>
    <n v="0.16"/>
    <n v="0.17899999999999999"/>
    <n v="0.60199999999999998"/>
    <n v="0.95599999999999996"/>
    <n v="1451.6130000000001"/>
    <s v="Scale-up"/>
    <n v="32.258000000000003"/>
    <n v="0.83099999999999996"/>
    <n v="0.73699999999999999"/>
    <n v="0.95099999999999996"/>
    <n v="0.32"/>
    <d v="2025-06-17T07:00:07"/>
    <x v="4"/>
  </r>
  <r>
    <x v="416"/>
    <x v="1"/>
    <n v="28"/>
    <x v="3735"/>
    <x v="1291"/>
    <s v=" "/>
    <s v=" "/>
    <n v="1"/>
    <n v="2"/>
    <n v="1"/>
    <s v="N/A"/>
    <n v="1"/>
    <n v="1"/>
    <s v="NaN"/>
    <n v="3.4000000000000002E-2"/>
    <s v="NaN"/>
    <s v="NaN"/>
    <n v="0"/>
    <n v="1.4999999999999999E-2"/>
    <s v="NaN"/>
    <s v="NaN"/>
    <s v="NaN"/>
    <s v="NaN"/>
    <s v="Scale-up"/>
    <s v="NaN"/>
    <s v="NaN"/>
    <n v="1"/>
    <s v="NaN"/>
    <s v="NaN"/>
    <d v="2025-06-17T03:52:50"/>
    <x v="2"/>
  </r>
  <r>
    <x v="1289"/>
    <x v="0"/>
    <n v="3776"/>
    <x v="3736"/>
    <x v="1739"/>
    <n v="63"/>
    <n v="63"/>
    <n v="8"/>
    <n v="55"/>
    <n v="6"/>
    <n v="57"/>
    <n v="7"/>
    <n v="50"/>
    <n v="0.01"/>
    <n v="2.7E-2"/>
    <n v="2E-3"/>
    <n v="6.0000000000000001E-3"/>
    <n v="3.5000000000000003E-2"/>
    <n v="2.8000000000000001E-2"/>
    <n v="0.17100000000000001"/>
    <n v="0.27"/>
    <n v="0.94599999999999995"/>
    <n v="8333.3330000000005"/>
    <s v="Scale-up"/>
    <n v="166.667"/>
    <n v="0.82899999999999996"/>
    <d v="1899-12-30T12:00:00"/>
    <n v="0.622"/>
    <n v="0.52800000000000002"/>
    <d v="2025-06-17T04:54:07"/>
    <x v="11"/>
  </r>
  <r>
    <x v="194"/>
    <x v="1"/>
    <n v="45"/>
    <x v="3737"/>
    <x v="464"/>
    <s v=" "/>
    <s v=" "/>
    <n v="1"/>
    <n v="3"/>
    <n v="1"/>
    <s v="N/A"/>
    <n v="1"/>
    <n v="2"/>
    <s v="NaN"/>
    <n v="5.3999999999999999E-2"/>
    <s v="NaN"/>
    <s v="NaN"/>
    <n v="0"/>
    <n v="6.2E-2"/>
    <s v="NaN"/>
    <s v="NaN"/>
    <s v="NaN"/>
    <s v="NaN"/>
    <s v="Catch-up"/>
    <s v="NaN"/>
    <s v="NaN"/>
    <n v="0.99399999999999999"/>
    <s v="NaN"/>
    <s v="NaN"/>
    <d v="2025-06-17T03:53:10"/>
    <x v="2"/>
  </r>
  <r>
    <x v="1317"/>
    <x v="0"/>
    <n v="663"/>
    <x v="3738"/>
    <x v="1782"/>
    <n v="342"/>
    <n v="342"/>
    <n v="0"/>
    <n v="342"/>
    <n v="11"/>
    <n v="331"/>
    <n v="46"/>
    <n v="285"/>
    <n v="0"/>
    <n v="0.54900000000000004"/>
    <n v="1.6E-2"/>
    <n v="8.5000000000000006E-2"/>
    <n v="0.53300000000000003"/>
    <n v="0.53300000000000003"/>
    <n v="0.159"/>
    <n v="0"/>
    <n v="0.97099999999999997"/>
    <n v="3352.9409999999998"/>
    <s v="Scale-up"/>
    <n v="11.765000000000001"/>
    <n v="0"/>
    <n v="0.98599999999999999"/>
    <n v="0.97199999999999998"/>
    <n v="0.86299999999999999"/>
    <d v="2025-06-17T04:34:05"/>
    <x v="12"/>
  </r>
  <r>
    <x v="420"/>
    <x v="1"/>
    <n v="69"/>
    <x v="3739"/>
    <x v="1854"/>
    <s v=" "/>
    <s v=" "/>
    <n v="2"/>
    <n v="2"/>
    <n v="1"/>
    <s v="N/A"/>
    <n v="3"/>
    <n v="0"/>
    <n v="1.4E-2"/>
    <n v="1"/>
    <s v="NaN"/>
    <s v="NaN"/>
    <n v="1.014"/>
    <n v="0.04"/>
    <s v="NaN"/>
    <s v="NaN"/>
    <s v="NaN"/>
    <s v="NaN"/>
    <s v="Scale-up"/>
    <s v="NaN"/>
    <n v="1"/>
    <n v="1"/>
    <s v="NaN"/>
    <s v="NaN"/>
    <d v="2025-06-17T03:53:29"/>
    <x v="2"/>
  </r>
  <r>
    <x v="1232"/>
    <x v="0"/>
    <n v="1256"/>
    <x v="3740"/>
    <x v="1655"/>
    <n v="144"/>
    <n v="144"/>
    <n v="142"/>
    <n v="2"/>
    <n v="0"/>
    <n v="144"/>
    <n v="70"/>
    <n v="74"/>
    <n v="0.152"/>
    <n v="0.5"/>
    <n v="0"/>
    <n v="0.10299999999999999"/>
    <n v="0.65200000000000002"/>
    <n v="0.154"/>
    <n v="0.158"/>
    <n v="0.23300000000000001"/>
    <n v="1"/>
    <n v="718.447"/>
    <s v="Scale-up"/>
    <n v="9.7089999999999996"/>
    <n v="0.83099999999999996"/>
    <n v="1"/>
    <n v="0"/>
    <n v="0.84399999999999997"/>
    <d v="2025-06-17T06:49:24"/>
    <x v="10"/>
  </r>
  <r>
    <x v="392"/>
    <x v="1"/>
    <n v="95"/>
    <x v="3741"/>
    <x v="1397"/>
    <s v=" "/>
    <s v=" "/>
    <n v="1"/>
    <n v="2"/>
    <n v="1"/>
    <s v="N/A"/>
    <n v="1"/>
    <n v="0"/>
    <s v="NaN"/>
    <n v="0.01"/>
    <s v="NaN"/>
    <s v="NaN"/>
    <n v="0"/>
    <n v="0.01"/>
    <s v="NaN"/>
    <s v="NaN"/>
    <s v="NaN"/>
    <s v="NaN"/>
    <s v="Scale-up"/>
    <s v="NaN"/>
    <s v="NaN"/>
    <n v="1"/>
    <s v="NaN"/>
    <s v="NaN"/>
    <d v="2025-06-17T03:53:49"/>
    <x v="2"/>
  </r>
  <r>
    <x v="1288"/>
    <x v="0"/>
    <n v="769"/>
    <x v="3742"/>
    <x v="1738"/>
    <n v="577"/>
    <n v="577"/>
    <n v="0"/>
    <n v="577"/>
    <n v="0"/>
    <n v="577"/>
    <n v="71"/>
    <n v="506"/>
    <n v="0"/>
    <n v="0.68"/>
    <n v="0"/>
    <n v="0.10199999999999999"/>
    <n v="0.68"/>
    <n v="0.68"/>
    <n v="0.15"/>
    <n v="0"/>
    <n v="1"/>
    <n v="4960.7839999999997"/>
    <s v="Scale-up"/>
    <n v="9.8040000000000003"/>
    <n v="0"/>
    <d v="1899-12-30T21:28:48"/>
    <n v="0"/>
    <n v="0.97599999999999998"/>
    <d v="2025-06-17T04:53:33"/>
    <x v="11"/>
  </r>
  <r>
    <x v="1363"/>
    <x v="1"/>
    <n v="0"/>
    <x v="3743"/>
    <x v="1883"/>
    <s v=" "/>
    <s v=" "/>
    <n v="1"/>
    <n v="1"/>
    <n v="4"/>
    <s v="N/A"/>
    <n v="1"/>
    <n v="-3"/>
    <s v="NaN"/>
    <s v="NaN"/>
    <n v="2"/>
    <s v="NaN"/>
    <n v="0"/>
    <n v="-2"/>
    <s v="NaN"/>
    <s v="NaN"/>
    <s v="NaN"/>
    <s v="NaN"/>
    <s v="Scale-up"/>
    <s v="NaN"/>
    <s v="NaN"/>
    <s v="NaN"/>
    <n v="0.6"/>
    <s v="NaN"/>
    <d v="2025-06-17T03:54:06"/>
    <x v="2"/>
  </r>
  <r>
    <x v="590"/>
    <x v="0"/>
    <n v="1504"/>
    <x v="3744"/>
    <x v="680"/>
    <n v="44"/>
    <n v="44"/>
    <n v="2"/>
    <n v="42"/>
    <n v="17"/>
    <n v="27"/>
    <n v="14"/>
    <n v="13"/>
    <n v="0.05"/>
    <n v="2.5000000000000001E-2"/>
    <n v="1.4E-2"/>
    <n v="8.9999999999999993E-3"/>
    <n v="6.0999999999999999E-2"/>
    <n v="1.2E-2"/>
    <n v="0.14799999999999999"/>
    <n v="0.66700000000000004"/>
    <n v="0.81299999999999994"/>
    <n v="1444.444"/>
    <s v="Scale-up"/>
    <n v="111.111"/>
    <n v="1"/>
    <n v="0.871"/>
    <n v="0.90500000000000003"/>
    <n v="0.92100000000000004"/>
    <d v="2025-06-16T20:55:39"/>
    <x v="0"/>
  </r>
  <r>
    <x v="410"/>
    <x v="1"/>
    <n v="0"/>
    <x v="3745"/>
    <x v="999"/>
    <s v=" "/>
    <s v=" "/>
    <n v="1"/>
    <n v="1"/>
    <n v="1"/>
    <s v="N/A"/>
    <n v="1"/>
    <n v="0"/>
    <s v="NaN"/>
    <s v="NaN"/>
    <s v="NaN"/>
    <s v="NaN"/>
    <n v="0"/>
    <s v="NaN"/>
    <s v="NaN"/>
    <s v="NaN"/>
    <s v="NaN"/>
    <s v="NaN"/>
    <s v="Scale-up"/>
    <s v="NaN"/>
    <s v="NaN"/>
    <s v="NaN"/>
    <s v="NaN"/>
    <s v="NaN"/>
    <d v="2025-06-17T03:54:23"/>
    <x v="2"/>
  </r>
  <r>
    <x v="248"/>
    <x v="0"/>
    <n v="129"/>
    <x v="3746"/>
    <x v="273"/>
    <n v="32"/>
    <n v="32"/>
    <n v="10"/>
    <n v="22"/>
    <n v="3"/>
    <n v="29"/>
    <n v="8"/>
    <n v="21"/>
    <n v="0.28100000000000003"/>
    <n v="0.13300000000000001"/>
    <n v="6.2E-2"/>
    <n v="4.8000000000000001E-2"/>
    <n v="0.35199999999999998"/>
    <n v="0.191"/>
    <n v="0.13600000000000001"/>
    <n v="0.67900000000000005"/>
    <n v="0.85"/>
    <n v="437.5"/>
    <s v="Scale-up"/>
    <n v="20.832999999999998"/>
    <n v="0.38200000000000001"/>
    <n v="0.72099999999999997"/>
    <n v="0.75"/>
    <n v="0.91800000000000004"/>
    <d v="2025-06-16T19:04:14"/>
    <x v="1"/>
  </r>
  <r>
    <x v="223"/>
    <x v="1"/>
    <n v="87"/>
    <x v="3747"/>
    <x v="1485"/>
    <s v=" "/>
    <s v=" "/>
    <n v="1"/>
    <n v="7"/>
    <n v="12"/>
    <s v="N/A"/>
    <n v="37"/>
    <n v="-41"/>
    <s v="NaN"/>
    <n v="5.5E-2"/>
    <s v="NaN"/>
    <n v="0.23100000000000001"/>
    <n v="0"/>
    <n v="-5.8999999999999997E-2"/>
    <s v="NaN"/>
    <s v="NaN"/>
    <s v="NaN"/>
    <s v="NaN"/>
    <s v="Scale-up"/>
    <n v="4.3289999999999997"/>
    <s v="NaN"/>
    <n v="0.65400000000000003"/>
    <s v="NaN"/>
    <n v="0.36199999999999999"/>
    <d v="2025-06-17T03:54:42"/>
    <x v="2"/>
  </r>
  <r>
    <x v="1286"/>
    <x v="0"/>
    <n v="2952"/>
    <x v="3748"/>
    <x v="1736"/>
    <n v="40"/>
    <n v="40"/>
    <n v="7"/>
    <n v="33"/>
    <n v="1"/>
    <n v="39"/>
    <n v="4"/>
    <n v="35"/>
    <n v="2E-3"/>
    <n v="1.2999999999999999E-2"/>
    <n v="0"/>
    <n v="2E-3"/>
    <n v="1.4999999999999999E-2"/>
    <n v="1.4E-2"/>
    <n v="0.13300000000000001"/>
    <n v="0.13300000000000001"/>
    <n v="1"/>
    <n v="17500"/>
    <s v="Scale-up"/>
    <n v="500"/>
    <n v="0.82399999999999995"/>
    <d v="1899-12-30T19:22:05"/>
    <n v="0"/>
    <n v="0.95899999999999996"/>
    <d v="2025-06-17T04:52:59"/>
    <x v="11"/>
  </r>
  <r>
    <x v="405"/>
    <x v="1"/>
    <n v="67"/>
    <x v="3749"/>
    <x v="1693"/>
    <s v=" "/>
    <s v=" "/>
    <n v="1"/>
    <n v="1"/>
    <n v="126"/>
    <s v="N/A"/>
    <n v="29"/>
    <n v="-154"/>
    <s v="NaN"/>
    <s v="NaN"/>
    <n v="1.252"/>
    <n v="10.427"/>
    <n v="0"/>
    <n v="-1.252"/>
    <s v="NaN"/>
    <s v="NaN"/>
    <s v="NaN"/>
    <s v="NaN"/>
    <s v="Scale-up"/>
    <n v="9.6000000000000002E-2"/>
    <s v="NaN"/>
    <s v="NaN"/>
    <n v="4.2999999999999997E-2"/>
    <n v="0.32900000000000001"/>
    <d v="2025-06-17T03:55:08"/>
    <x v="2"/>
  </r>
  <r>
    <x v="596"/>
    <x v="0"/>
    <n v="2382"/>
    <x v="3750"/>
    <x v="687"/>
    <n v="33"/>
    <n v="33"/>
    <n v="6"/>
    <n v="27"/>
    <n v="3"/>
    <n v="30"/>
    <n v="30"/>
    <n v="0"/>
    <n v="7.8E-2"/>
    <n v="1.0999999999999999E-2"/>
    <n v="1E-3"/>
    <n v="1.0999999999999999E-2"/>
    <n v="8.7999999999999995E-2"/>
    <n v="1.0999999999999999E-2"/>
    <n v="0.125"/>
    <n v="0.876"/>
    <n v="0.98899999999999999"/>
    <n v="0"/>
    <s v="Start-up"/>
    <n v="90.909000000000006"/>
    <n v="0.47099999999999997"/>
    <n v="0.71499999999999997"/>
    <n v="0.998"/>
    <n v="0.48199999999999998"/>
    <d v="2025-06-16T20:57:13"/>
    <x v="0"/>
  </r>
  <r>
    <x v="367"/>
    <x v="1"/>
    <n v="99"/>
    <x v="3751"/>
    <x v="1501"/>
    <s v=" "/>
    <s v=" "/>
    <n v="1"/>
    <n v="6"/>
    <n v="1"/>
    <s v="N/A"/>
    <n v="8"/>
    <n v="-3"/>
    <s v="NaN"/>
    <n v="4.2000000000000003E-2"/>
    <s v="NaN"/>
    <n v="0.06"/>
    <n v="0"/>
    <n v="4.2999999999999997E-2"/>
    <s v="NaN"/>
    <s v="NaN"/>
    <s v="NaN"/>
    <s v="NaN"/>
    <s v="Scale-up"/>
    <n v="16.667000000000002"/>
    <s v="NaN"/>
    <n v="0.92800000000000005"/>
    <s v="NaN"/>
    <n v="0.63700000000000001"/>
    <d v="2025-06-17T03:55:29"/>
    <x v="2"/>
  </r>
  <r>
    <x v="1243"/>
    <x v="0"/>
    <n v="5922"/>
    <x v="3752"/>
    <x v="1672"/>
    <n v="196"/>
    <n v="196"/>
    <n v="8"/>
    <n v="188"/>
    <n v="26"/>
    <n v="170"/>
    <n v="20"/>
    <n v="150"/>
    <n v="2E-3"/>
    <n v="4.5999999999999999E-2"/>
    <n v="5.0000000000000001E-3"/>
    <n v="5.0000000000000001E-3"/>
    <n v="4.2999999999999997E-2"/>
    <n v="3.7999999999999999E-2"/>
    <n v="0.11600000000000001"/>
    <n v="4.2000000000000003E-2"/>
    <n v="0.89600000000000002"/>
    <n v="30000"/>
    <s v="Scale-up"/>
    <n v="200"/>
    <n v="0.94899999999999995"/>
    <d v="1899-12-30T19:26:24"/>
    <n v="0.65200000000000002"/>
    <n v="0.97599999999999998"/>
    <d v="2025-06-17T05:30:47"/>
    <x v="13"/>
  </r>
  <r>
    <x v="354"/>
    <x v="1"/>
    <n v="99"/>
    <x v="3753"/>
    <x v="1551"/>
    <s v=" "/>
    <s v=" "/>
    <n v="57"/>
    <n v="156"/>
    <n v="44"/>
    <s v="N/A"/>
    <n v="144"/>
    <n v="24"/>
    <n v="0.61599999999999999"/>
    <n v="1.625"/>
    <n v="0.41699999999999998"/>
    <n v="1.575"/>
    <n v="1.8240000000000001"/>
    <n v="1.8680000000000001"/>
    <n v="0.86299999999999999"/>
    <n v="0.27500000000000002"/>
    <n v="0.81399999999999995"/>
    <n v="1366.3489999999999"/>
    <s v="Scale-up"/>
    <n v="0.63500000000000001"/>
    <n v="0.94899999999999995"/>
    <n v="0.97"/>
    <n v="0.875"/>
    <n v="0.96699999999999997"/>
    <d v="2025-06-17T03:56:03"/>
    <x v="2"/>
  </r>
  <r>
    <x v="1263"/>
    <x v="0"/>
    <n v="1283"/>
    <x v="3754"/>
    <x v="1703"/>
    <n v="76"/>
    <n v="76"/>
    <n v="44"/>
    <n v="32"/>
    <n v="4"/>
    <n v="72"/>
    <n v="8"/>
    <n v="64"/>
    <n v="3.7999999999999999E-2"/>
    <n v="2.5000000000000001E-2"/>
    <n v="2E-3"/>
    <n v="7.0000000000000001E-3"/>
    <n v="6.0999999999999999E-2"/>
    <n v="5.8000000000000003E-2"/>
    <n v="0.115"/>
    <n v="0.60299999999999998"/>
    <n v="0.96799999999999997"/>
    <n v="9142.857"/>
    <s v="Scale-up"/>
    <n v="142.857"/>
    <n v="0.97"/>
    <d v="1899-12-30T23:03:50"/>
    <n v="0.98899999999999999"/>
    <n v="0.94099999999999995"/>
    <d v="2025-06-17T05:08:20"/>
    <x v="22"/>
  </r>
  <r>
    <x v="1230"/>
    <x v="1"/>
    <n v="100"/>
    <x v="3755"/>
    <x v="1653"/>
    <s v=" "/>
    <s v=" "/>
    <n v="7"/>
    <n v="22"/>
    <n v="1"/>
    <s v="N/A"/>
    <n v="23"/>
    <n v="7"/>
    <n v="7.0000000000000007E-2"/>
    <n v="0.215"/>
    <s v="NaN"/>
    <n v="0.17100000000000001"/>
    <s v="0.28500000000000003"/>
    <n v="0.28899999999999998"/>
    <s v="NaN"/>
    <s v="NaN"/>
    <s v="NaN"/>
    <s v="NaN"/>
    <s v="Scale-up"/>
    <n v="5.8479999999999999"/>
    <n v="0.90100000000000002"/>
    <n v="0.85"/>
    <s v="NaN"/>
    <n v="0.85899999999999999"/>
    <d v="2025-06-17T03:56:24"/>
    <x v="2"/>
  </r>
  <r>
    <x v="1382"/>
    <x v="0"/>
    <n v="7058"/>
    <x v="3756"/>
    <x v="1925"/>
    <n v="69"/>
    <n v="69"/>
    <n v="19"/>
    <n v="50"/>
    <n v="0"/>
    <n v="69"/>
    <n v="2"/>
    <n v="67"/>
    <n v="2E-3"/>
    <n v="7.0000000000000001E-3"/>
    <n v="0"/>
    <n v="1E-3"/>
    <n v="8.9999999999999993E-3"/>
    <n v="7.0000000000000001E-3"/>
    <n v="0.111"/>
    <n v="0.222"/>
    <n v="1"/>
    <n v="67000"/>
    <s v="Scale-up"/>
    <n v="1000"/>
    <n v="0.53200000000000003"/>
    <n v="0.26"/>
    <n v="0"/>
    <n v="1"/>
    <d v="2025-06-17T04:11:08"/>
    <x v="2"/>
  </r>
  <r>
    <x v="365"/>
    <x v="1"/>
    <n v="100"/>
    <x v="3757"/>
    <x v="912"/>
    <s v=" "/>
    <s v=" "/>
    <n v="156"/>
    <n v="260"/>
    <n v="40"/>
    <s v="N/A"/>
    <n v="318"/>
    <n v="59"/>
    <n v="1.5249999999999999"/>
    <n v="2.4569999999999999"/>
    <n v="0.44600000000000001"/>
    <n v="3.081"/>
    <s v="3.5359999999999996"/>
    <n v="3.516"/>
    <n v="0.871"/>
    <n v="0.38300000000000001"/>
    <n v="0.88800000000000001"/>
    <n v="208.374"/>
    <s v="Scale-up"/>
    <n v="0.32500000000000001"/>
    <n v="0.97299999999999998"/>
    <n v="0.997"/>
    <n v="0.97"/>
    <n v="0.995"/>
    <d v="2025-06-17T03:56:59"/>
    <x v="2"/>
  </r>
  <r>
    <x v="1295"/>
    <x v="1"/>
    <n v="100"/>
    <x v="3758"/>
    <x v="1745"/>
    <s v=" "/>
    <s v=" "/>
    <n v="19"/>
    <n v="148"/>
    <n v="22"/>
    <s v="N/A"/>
    <n v="97"/>
    <n v="49"/>
    <n v="0.17699999999999999"/>
    <n v="1.3779999999999999"/>
    <n v="0.188"/>
    <n v="0.60899999999999999"/>
    <n v="1.367"/>
    <n v="1.335"/>
    <n v="0.44600000000000001"/>
    <n v="0.114"/>
    <n v="0.879"/>
    <n v="2162.5619999999999"/>
    <s v="Scale-up"/>
    <n v="1.6419999999999999"/>
    <n v="0.81299999999999994"/>
    <n v="0.98499999999999999"/>
    <n v="0.93200000000000005"/>
    <n v="0.82099999999999995"/>
    <d v="2025-06-17T03:57:26"/>
    <x v="2"/>
  </r>
  <r>
    <x v="448"/>
    <x v="1"/>
    <n v="0"/>
    <x v="3759"/>
    <x v="1877"/>
    <s v=" "/>
    <s v=" "/>
    <n v="1"/>
    <n v="1"/>
    <n v="1"/>
    <s v="N/A"/>
    <n v="1"/>
    <n v="0"/>
    <s v="NaN"/>
    <s v="NaN"/>
    <s v="NaN"/>
    <s v="NaN"/>
    <n v="0"/>
    <s v="NaN"/>
    <s v="NaN"/>
    <s v="NaN"/>
    <s v="NaN"/>
    <s v="NaN"/>
    <s v="Scale-up"/>
    <s v="NaN"/>
    <s v="NaN"/>
    <s v="NaN"/>
    <s v="NaN"/>
    <s v="NaN"/>
    <d v="2025-06-17T03:57:45"/>
    <x v="2"/>
  </r>
  <r>
    <x v="34"/>
    <x v="1"/>
    <n v="0"/>
    <x v="3760"/>
    <x v="446"/>
    <s v=" "/>
    <s v=" "/>
    <n v="1"/>
    <n v="1"/>
    <n v="1"/>
    <s v="N/A"/>
    <n v="1"/>
    <n v="0"/>
    <s v="NaN"/>
    <s v="NaN"/>
    <s v="NaN"/>
    <s v="NaN"/>
    <n v="0"/>
    <s v="NaN"/>
    <s v="NaN"/>
    <s v="NaN"/>
    <s v="NaN"/>
    <s v="NaN"/>
    <s v="Catch-up"/>
    <s v="NaN"/>
    <s v="NaN"/>
    <s v="NaN"/>
    <s v="NaN"/>
    <s v="NaN"/>
    <d v="2025-06-17T03:58:02"/>
    <x v="2"/>
  </r>
  <r>
    <x v="399"/>
    <x v="1"/>
    <n v="79"/>
    <x v="3761"/>
    <x v="1682"/>
    <s v=" "/>
    <s v=" "/>
    <n v="1"/>
    <n v="3"/>
    <n v="1"/>
    <s v="N/A"/>
    <n v="1"/>
    <n v="2"/>
    <s v="NaN"/>
    <n v="1.9E-2"/>
    <s v="NaN"/>
    <s v="NaN"/>
    <n v="0"/>
    <n v="1.9E-2"/>
    <s v="NaN"/>
    <s v="NaN"/>
    <s v="NaN"/>
    <s v="NaN"/>
    <s v="Scale-up"/>
    <s v="NaN"/>
    <s v="NaN"/>
    <n v="0.77800000000000002"/>
    <s v="NaN"/>
    <s v="NaN"/>
    <d v="2025-06-17T03:58:20"/>
    <x v="2"/>
  </r>
  <r>
    <x v="98"/>
    <x v="0"/>
    <n v="3198"/>
    <x v="3762"/>
    <x v="104"/>
    <n v="150"/>
    <n v="150"/>
    <n v="21"/>
    <n v="129"/>
    <n v="4"/>
    <n v="146"/>
    <n v="15"/>
    <n v="131"/>
    <n v="8.0000000000000002E-3"/>
    <n v="4.2000000000000003E-2"/>
    <n v="2E-3"/>
    <n v="5.0000000000000001E-3"/>
    <n v="4.8000000000000001E-2"/>
    <n v="4.8000000000000001E-2"/>
    <n v="0.104"/>
    <n v="0.16"/>
    <n v="0.96"/>
    <n v="26200"/>
    <s v="Scale-up"/>
    <n v="200"/>
    <n v="0.96799999999999997"/>
    <n v="0.95299999999999996"/>
    <n v="0.85899999999999999"/>
    <n v="0.90400000000000003"/>
    <d v="2025-06-16T18:29:36"/>
    <x v="1"/>
  </r>
  <r>
    <x v="447"/>
    <x v="1"/>
    <n v="1"/>
    <x v="3763"/>
    <x v="1761"/>
    <s v=" "/>
    <s v=" "/>
    <n v="1"/>
    <n v="1"/>
    <n v="1"/>
    <s v="N/A"/>
    <n v="1"/>
    <n v="-1"/>
    <s v="NaN"/>
    <s v="NaN"/>
    <s v="NaN"/>
    <s v="NaN"/>
    <n v="0"/>
    <s v="NaN"/>
    <s v="NaN"/>
    <s v="NaN"/>
    <s v="NaN"/>
    <s v="NaN"/>
    <s v="Scale-up"/>
    <s v="NaN"/>
    <s v="NaN"/>
    <s v="NaN"/>
    <s v="NaN"/>
    <s v="NaN"/>
    <d v="2025-06-17T03:58:39"/>
    <x v="2"/>
  </r>
  <r>
    <x v="1278"/>
    <x v="0"/>
    <n v="5494"/>
    <x v="3764"/>
    <x v="1723"/>
    <n v="247"/>
    <n v="247"/>
    <n v="24"/>
    <n v="223"/>
    <n v="21"/>
    <n v="226"/>
    <n v="21"/>
    <n v="205"/>
    <n v="5.0000000000000001E-3"/>
    <n v="5.2999999999999999E-2"/>
    <n v="7.0000000000000001E-3"/>
    <n v="5.0000000000000001E-3"/>
    <n v="5.0999999999999997E-2"/>
    <n v="5.2999999999999999E-2"/>
    <n v="9.8000000000000004E-2"/>
    <n v="8.5999999999999993E-2"/>
    <n v="0.879"/>
    <n v="41000"/>
    <s v="Scale-up"/>
    <n v="200"/>
    <n v="0.92400000000000004"/>
    <d v="1899-12-30T22:52:19"/>
    <n v="0.872"/>
    <n v="0.94699999999999995"/>
    <d v="2025-06-17T04:50:37"/>
    <x v="11"/>
  </r>
  <r>
    <x v="1375"/>
    <x v="1"/>
    <n v="52"/>
    <x v="3765"/>
    <x v="1912"/>
    <s v=" "/>
    <s v=" "/>
    <n v="1"/>
    <n v="1"/>
    <n v="1"/>
    <s v="N/A"/>
    <n v="1"/>
    <n v="0"/>
    <s v="NaN"/>
    <s v="NaN"/>
    <s v="NaN"/>
    <s v="NaN"/>
    <n v="0"/>
    <n v="1.9E-2"/>
    <s v="NaN"/>
    <s v="NaN"/>
    <s v="NaN"/>
    <s v="NaN"/>
    <s v="Scale-up"/>
    <s v="NaN"/>
    <s v="NaN"/>
    <s v="NaN"/>
    <s v="NaN"/>
    <s v="NaN"/>
    <d v="2025-06-17T03:58:59"/>
    <x v="2"/>
  </r>
  <r>
    <x v="42"/>
    <x v="0"/>
    <n v="3790"/>
    <x v="3766"/>
    <x v="1817"/>
    <n v="118"/>
    <n v="118"/>
    <n v="17"/>
    <n v="101"/>
    <n v="4"/>
    <n v="114"/>
    <n v="23"/>
    <n v="91"/>
    <n v="2.5999999999999999E-2"/>
    <n v="3.1E-2"/>
    <n v="0.01"/>
    <n v="4.0000000000000001E-3"/>
    <n v="4.7E-2"/>
    <n v="3.6999999999999998E-2"/>
    <n v="8.5000000000000006E-2"/>
    <n v="0.45600000000000002"/>
    <n v="0.82499999999999996"/>
    <n v="22750"/>
    <s v="Scale-up"/>
    <n v="250"/>
    <n v="0.94699999999999995"/>
    <n v="0.34"/>
    <n v="0.93400000000000005"/>
    <n v="0.22600000000000001"/>
    <d v="2025-06-17T01:12:05"/>
    <x v="2"/>
  </r>
  <r>
    <x v="401"/>
    <x v="1"/>
    <n v="92"/>
    <x v="3767"/>
    <x v="1431"/>
    <s v=" "/>
    <s v=" "/>
    <n v="1"/>
    <n v="7"/>
    <n v="46"/>
    <s v="N/A"/>
    <n v="40"/>
    <n v="-78"/>
    <s v="NaN"/>
    <n v="5.5E-2"/>
    <n v="0.309"/>
    <n v="0.28399999999999997"/>
    <n v="-0.254"/>
    <n v="-0.27800000000000002"/>
    <s v="NaN"/>
    <s v="NaN"/>
    <s v="NaN"/>
    <s v="NaN"/>
    <s v="Scale-up"/>
    <n v="3.5209999999999999"/>
    <s v="NaN"/>
    <n v="0.78700000000000003"/>
    <n v="0.30399999999999999"/>
    <n v="0.755"/>
    <d v="2025-06-17T03:59:19"/>
    <x v="2"/>
  </r>
  <r>
    <x v="402"/>
    <x v="1"/>
    <n v="0"/>
    <x v="3768"/>
    <x v="1632"/>
    <s v=" "/>
    <s v=" "/>
    <n v="1"/>
    <n v="1"/>
    <n v="1"/>
    <s v="N/A"/>
    <n v="1"/>
    <n v="0"/>
    <s v="NaN"/>
    <s v="NaN"/>
    <s v="NaN"/>
    <s v="NaN"/>
    <n v="0"/>
    <s v="NaN"/>
    <s v="NaN"/>
    <s v="NaN"/>
    <s v="NaN"/>
    <s v="NaN"/>
    <s v="Scale-up"/>
    <s v="NaN"/>
    <s v="NaN"/>
    <s v="NaN"/>
    <s v="NaN"/>
    <s v="NaN"/>
    <d v="2025-06-17T03:59:37"/>
    <x v="2"/>
  </r>
  <r>
    <x v="403"/>
    <x v="1"/>
    <n v="98"/>
    <x v="3769"/>
    <x v="1473"/>
    <s v=" "/>
    <s v=" "/>
    <n v="8"/>
    <n v="27"/>
    <n v="1"/>
    <s v="N/A"/>
    <n v="20"/>
    <n v="14"/>
    <n v="0.14399999999999999"/>
    <n v="0.247"/>
    <s v="NaN"/>
    <n v="0.184"/>
    <n v="0.39100000000000001"/>
    <n v="0.33900000000000002"/>
    <s v="NaN"/>
    <s v="NaN"/>
    <s v="NaN"/>
    <s v="NaN"/>
    <s v="Scale-up"/>
    <n v="5.4349999999999996"/>
    <n v="0.86199999999999999"/>
    <n v="0.82499999999999996"/>
    <s v="NaN"/>
    <n v="0.97499999999999998"/>
    <d v="2025-06-17T03:59:58"/>
    <x v="2"/>
  </r>
  <r>
    <x v="1275"/>
    <x v="0"/>
    <n v="2849"/>
    <x v="3770"/>
    <x v="1719"/>
    <n v="39"/>
    <n v="39"/>
    <n v="3"/>
    <n v="36"/>
    <n v="5"/>
    <n v="34"/>
    <n v="25"/>
    <n v="9"/>
    <n v="7.0999999999999994E-2"/>
    <n v="1.7000000000000001E-2"/>
    <n v="1E-3"/>
    <n v="7.0000000000000001E-3"/>
    <n v="8.6999999999999994E-2"/>
    <n v="1.2999999999999999E-2"/>
    <n v="0.08"/>
    <n v="0.80700000000000005"/>
    <n v="0.98899999999999999"/>
    <n v="1285.7139999999999"/>
    <s v="Scale-up"/>
    <n v="142.857"/>
    <n v="0.78400000000000003"/>
    <d v="1899-12-30T20:12:29"/>
    <n v="0.89700000000000002"/>
    <n v="0.65500000000000003"/>
    <d v="2025-06-17T04:46:05"/>
    <x v="11"/>
  </r>
  <r>
    <x v="411"/>
    <x v="1"/>
    <n v="10"/>
    <x v="3771"/>
    <x v="1904"/>
    <s v=" "/>
    <s v=" "/>
    <n v="1"/>
    <n v="1"/>
    <n v="1"/>
    <s v="N/A"/>
    <n v="1"/>
    <n v="-1"/>
    <s v="NaN"/>
    <s v="NaN"/>
    <s v="NaN"/>
    <s v="NaN"/>
    <n v="0"/>
    <s v="NaN"/>
    <s v="NaN"/>
    <s v="NaN"/>
    <s v="NaN"/>
    <s v="NaN"/>
    <s v="Scale-up"/>
    <s v="NaN"/>
    <s v="NaN"/>
    <s v="NaN"/>
    <s v="NaN"/>
    <s v="NaN"/>
    <d v="2025-06-17T04:00:16"/>
    <x v="2"/>
  </r>
  <r>
    <x v="413"/>
    <x v="1"/>
    <n v="76"/>
    <x v="3772"/>
    <x v="551"/>
    <s v=" "/>
    <s v=" "/>
    <n v="1"/>
    <n v="3"/>
    <n v="1"/>
    <s v="N/A"/>
    <n v="1"/>
    <n v="2"/>
    <s v="NaN"/>
    <n v="2.5999999999999999E-2"/>
    <s v="NaN"/>
    <s v="NaN"/>
    <n v="0"/>
    <n v="2.5999999999999999E-2"/>
    <s v="NaN"/>
    <s v="NaN"/>
    <s v="NaN"/>
    <s v="NaN"/>
    <s v="Catch-up"/>
    <s v="NaN"/>
    <s v="NaN"/>
    <n v="0.999"/>
    <s v="NaN"/>
    <s v="NaN"/>
    <d v="2025-06-17T04:00:35"/>
    <x v="2"/>
  </r>
  <r>
    <x v="131"/>
    <x v="1"/>
    <n v="0"/>
    <x v="3773"/>
    <x v="846"/>
    <s v=" "/>
    <s v=" "/>
    <n v="1"/>
    <n v="1"/>
    <n v="1"/>
    <s v="N/A"/>
    <n v="1"/>
    <n v="0"/>
    <s v="NaN"/>
    <s v="NaN"/>
    <s v="NaN"/>
    <s v="NaN"/>
    <n v="0"/>
    <s v="NaN"/>
    <s v="NaN"/>
    <s v="NaN"/>
    <s v="NaN"/>
    <s v="NaN"/>
    <s v="Scale-up"/>
    <s v="NaN"/>
    <s v="NaN"/>
    <s v="NaN"/>
    <s v="NaN"/>
    <s v="NaN"/>
    <d v="2025-06-17T04:00:53"/>
    <x v="2"/>
  </r>
  <r>
    <x v="987"/>
    <x v="0"/>
    <n v="922"/>
    <x v="3774"/>
    <x v="1201"/>
    <n v="51"/>
    <n v="51"/>
    <n v="10"/>
    <n v="41"/>
    <n v="1"/>
    <n v="50"/>
    <n v="8"/>
    <n v="42"/>
    <n v="6.5000000000000002E-2"/>
    <n v="3.2000000000000001E-2"/>
    <n v="0"/>
    <n v="5.0000000000000001E-3"/>
    <n v="9.7000000000000003E-2"/>
    <n v="0.04"/>
    <n v="5.1999999999999998E-2"/>
    <n v="0.67"/>
    <n v="1"/>
    <n v="8400"/>
    <s v="Scale-up"/>
    <n v="200"/>
    <n v="0.34499999999999997"/>
    <n v="0.42099999999999999"/>
    <n v="0"/>
    <n v="0.40899999999999997"/>
    <d v="2025-06-16T23:17:16"/>
    <x v="8"/>
  </r>
  <r>
    <x v="1358"/>
    <x v="1"/>
    <n v="99"/>
    <x v="3775"/>
    <x v="1872"/>
    <s v=" "/>
    <s v=" "/>
    <n v="122"/>
    <n v="386"/>
    <n v="28"/>
    <s v="N/A"/>
    <n v="351"/>
    <n v="128"/>
    <n v="1.323"/>
    <n v="4.0149999999999997"/>
    <n v="0.28199999999999997"/>
    <n v="3.351"/>
    <s v="5.055999999999999"/>
    <n v="5.0419999999999998"/>
    <n v="0.66300000000000003"/>
    <n v="0.248"/>
    <n v="0.94699999999999995"/>
    <n v="1131.9010000000001"/>
    <s v="Scale-up"/>
    <n v="0.29799999999999999"/>
    <n v="0.98899999999999999"/>
    <n v="0.98699999999999999"/>
    <n v="0.98599999999999999"/>
    <n v="0.995"/>
    <d v="2025-06-17T04:01:23"/>
    <x v="2"/>
  </r>
  <r>
    <x v="464"/>
    <x v="0"/>
    <n v="914"/>
    <x v="3776"/>
    <x v="530"/>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6T20:02:38"/>
    <x v="1"/>
  </r>
  <r>
    <x v="455"/>
    <x v="1"/>
    <n v="43"/>
    <x v="3777"/>
    <x v="1704"/>
    <s v=" "/>
    <s v=" "/>
    <n v="1"/>
    <n v="4"/>
    <n v="1"/>
    <s v="N/A"/>
    <n v="1"/>
    <n v="2"/>
    <s v="NaN"/>
    <n v="4.7E-2"/>
    <s v="NaN"/>
    <s v="NaN"/>
    <n v="0"/>
    <n v="4.7E-2"/>
    <s v="NaN"/>
    <s v="NaN"/>
    <s v="NaN"/>
    <s v="NaN"/>
    <s v="Scale-up"/>
    <s v="NaN"/>
    <s v="NaN"/>
    <n v="0.61799999999999999"/>
    <s v="NaN"/>
    <s v="NaN"/>
    <d v="2025-06-17T04:01:42"/>
    <x v="2"/>
  </r>
  <r>
    <x v="464"/>
    <x v="0"/>
    <n v="914"/>
    <x v="3778"/>
    <x v="1926"/>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7T04:15:12"/>
    <x v="2"/>
  </r>
  <r>
    <x v="261"/>
    <x v="1"/>
    <n v="97"/>
    <x v="3779"/>
    <x v="1811"/>
    <s v=" "/>
    <s v=" "/>
    <n v="1"/>
    <n v="3"/>
    <n v="1"/>
    <s v="N/A"/>
    <n v="1"/>
    <n v="1"/>
    <s v="NaN"/>
    <n v="0.02"/>
    <s v="NaN"/>
    <s v="NaN"/>
    <n v="0"/>
    <n v="1.4E-2"/>
    <s v="NaN"/>
    <s v="NaN"/>
    <s v="NaN"/>
    <s v="NaN"/>
    <s v="Scale-up"/>
    <s v="NaN"/>
    <s v="NaN"/>
    <n v="0.999"/>
    <s v="NaN"/>
    <s v="NaN"/>
    <d v="2025-06-17T04:02:02"/>
    <x v="2"/>
  </r>
  <r>
    <x v="752"/>
    <x v="0"/>
    <n v="1150"/>
    <x v="3780"/>
    <x v="874"/>
    <n v="33"/>
    <n v="33"/>
    <n v="15"/>
    <n v="18"/>
    <n v="1"/>
    <n v="32"/>
    <n v="10"/>
    <n v="22"/>
    <n v="7.0000000000000007E-2"/>
    <n v="4.9000000000000002E-2"/>
    <n v="0"/>
    <n v="6.0000000000000001E-3"/>
    <n v="0.11899999999999999"/>
    <n v="0.11"/>
    <n v="0.05"/>
    <n v="0.58799999999999997"/>
    <n v="1"/>
    <n v="3666.6669999999999"/>
    <s v="Scale-up"/>
    <n v="166.667"/>
    <n v="0.89600000000000002"/>
    <n v="0.84599999999999997"/>
    <n v="0"/>
    <n v="0.64800000000000002"/>
    <d v="2025-06-16T21:38:25"/>
    <x v="0"/>
  </r>
  <r>
    <x v="1081"/>
    <x v="1"/>
    <n v="0"/>
    <x v="3781"/>
    <x v="1407"/>
    <s v=" "/>
    <s v=" "/>
    <n v="3"/>
    <n v="1"/>
    <n v="1"/>
    <s v="N/A"/>
    <n v="3"/>
    <n v="-1"/>
    <n v="1.5"/>
    <s v="NaN"/>
    <s v="NaN"/>
    <n v="1.5"/>
    <n v="0"/>
    <n v="1.5"/>
    <s v="NaN"/>
    <s v="NaN"/>
    <s v="NaN"/>
    <s v="NaN"/>
    <s v="Scale-up"/>
    <n v="0.66700000000000004"/>
    <n v="0.75"/>
    <s v="NaN"/>
    <s v="NaN"/>
    <n v="0.75"/>
    <d v="2025-06-17T04:02:21"/>
    <x v="2"/>
  </r>
  <r>
    <x v="539"/>
    <x v="0"/>
    <n v="340"/>
    <x v="3782"/>
    <x v="623"/>
    <n v="35"/>
    <n v="35"/>
    <n v="13"/>
    <n v="22"/>
    <n v="1"/>
    <n v="34"/>
    <n v="3"/>
    <n v="31"/>
    <n v="0.38300000000000001"/>
    <n v="4.9000000000000002E-2"/>
    <n v="0"/>
    <n v="2.1000000000000001E-2"/>
    <n v="0.432"/>
    <n v="6.6000000000000003E-2"/>
    <n v="4.9000000000000002E-2"/>
    <n v="0.88700000000000001"/>
    <n v="1"/>
    <n v="1476.19"/>
    <s v="Scale-up"/>
    <n v="47.619"/>
    <n v="0.90400000000000003"/>
    <n v="0.51800000000000002"/>
    <n v="0"/>
    <n v="0.8"/>
    <d v="2025-06-16T20:43:24"/>
    <x v="0"/>
  </r>
  <r>
    <x v="1142"/>
    <x v="1"/>
    <n v="98"/>
    <x v="3783"/>
    <x v="1535"/>
    <s v=" "/>
    <s v=" "/>
    <n v="2"/>
    <n v="14"/>
    <n v="1"/>
    <s v="N/A"/>
    <n v="8"/>
    <n v="8"/>
    <n v="5.6000000000000001E-2"/>
    <n v="0.14499999999999999"/>
    <s v="NaN"/>
    <n v="6.2E-2"/>
    <s v="0.20099999999999998"/>
    <n v="0.16300000000000001"/>
    <s v="NaN"/>
    <s v="NaN"/>
    <s v="NaN"/>
    <s v="NaN"/>
    <s v="Scale-up"/>
    <n v="16.129000000000001"/>
    <n v="1"/>
    <n v="0.92700000000000005"/>
    <s v="NaN"/>
    <n v="0.74099999999999999"/>
    <d v="2025-06-17T04:02:40"/>
    <x v="2"/>
  </r>
  <r>
    <x v="1193"/>
    <x v="0"/>
    <n v="537"/>
    <x v="3784"/>
    <x v="1595"/>
    <n v="75"/>
    <n v="75"/>
    <n v="58"/>
    <n v="17"/>
    <n v="0"/>
    <n v="75"/>
    <n v="15"/>
    <n v="60"/>
    <n v="0.14799999999999999"/>
    <n v="1.0620000000000001"/>
    <n v="0"/>
    <n v="4.5999999999999999E-2"/>
    <n v="1.21"/>
    <n v="0.19700000000000001"/>
    <n v="3.7999999999999999E-2"/>
    <n v="0.122"/>
    <n v="1"/>
    <n v="1304.348"/>
    <s v="Scale-up"/>
    <n v="21.739000000000001"/>
    <n v="0.54700000000000004"/>
    <n v="0.16700000000000001"/>
    <n v="0"/>
    <n v="0.76700000000000002"/>
    <d v="2025-06-17T06:11:05"/>
    <x v="10"/>
  </r>
  <r>
    <x v="457"/>
    <x v="1"/>
    <n v="28"/>
    <x v="3785"/>
    <x v="1209"/>
    <s v=" "/>
    <s v=" "/>
    <n v="1"/>
    <n v="3"/>
    <n v="1"/>
    <s v="N/A"/>
    <n v="1"/>
    <n v="2"/>
    <s v="NaN"/>
    <n v="5.3999999999999999E-2"/>
    <s v="NaN"/>
    <s v="NaN"/>
    <n v="0"/>
    <n v="5.3999999999999999E-2"/>
    <s v="NaN"/>
    <s v="NaN"/>
    <s v="NaN"/>
    <s v="NaN"/>
    <s v="Scale-up"/>
    <s v="NaN"/>
    <s v="NaN"/>
    <n v="0.77600000000000002"/>
    <s v="NaN"/>
    <s v="NaN"/>
    <d v="2025-06-17T04:02:58"/>
    <x v="2"/>
  </r>
  <r>
    <x v="1127"/>
    <x v="0"/>
    <n v="614"/>
    <x v="3786"/>
    <x v="1513"/>
    <n v="39"/>
    <n v="39"/>
    <n v="39"/>
    <n v="0"/>
    <n v="0"/>
    <n v="39"/>
    <n v="3"/>
    <n v="36"/>
    <n v="0.27"/>
    <n v="0"/>
    <n v="0"/>
    <n v="3.0000000000000001E-3"/>
    <n v="0.27"/>
    <n v="0.27"/>
    <n v="1.0999999999999999E-2"/>
    <n v="1"/>
    <n v="1"/>
    <n v="12000"/>
    <s v="Scale-up"/>
    <n v="333.33300000000003"/>
    <n v="0.157"/>
    <n v="0"/>
    <n v="0"/>
    <n v="0.75"/>
    <d v="2025-06-17T07:00:41"/>
    <x v="4"/>
  </r>
  <r>
    <x v="419"/>
    <x v="1"/>
    <n v="0"/>
    <x v="3787"/>
    <x v="1902"/>
    <s v=" "/>
    <s v=" "/>
    <n v="1"/>
    <n v="1"/>
    <n v="1"/>
    <s v="N/A"/>
    <n v="1"/>
    <n v="0"/>
    <s v="NaN"/>
    <s v="NaN"/>
    <s v="NaN"/>
    <s v="NaN"/>
    <n v="0"/>
    <s v="NaN"/>
    <s v="NaN"/>
    <s v="NaN"/>
    <s v="NaN"/>
    <s v="NaN"/>
    <s v="Scale-up"/>
    <s v="NaN"/>
    <s v="NaN"/>
    <s v="NaN"/>
    <s v="NaN"/>
    <s v="NaN"/>
    <d v="2025-06-17T04:03:17"/>
    <x v="2"/>
  </r>
  <r>
    <x v="1117"/>
    <x v="0"/>
    <n v="125"/>
    <x v="3788"/>
    <x v="1502"/>
    <n v="50"/>
    <n v="50"/>
    <n v="50"/>
    <n v="0"/>
    <n v="0"/>
    <n v="50"/>
    <n v="5"/>
    <n v="45"/>
    <n v="12.085000000000001"/>
    <n v="0"/>
    <n v="0"/>
    <n v="3.7999999999999999E-2"/>
    <n v="12.085000000000001"/>
    <n v="12.085000000000001"/>
    <n v="3.0000000000000001E-3"/>
    <n v="1"/>
    <n v="1"/>
    <n v="1184.211"/>
    <s v="Scale-up"/>
    <n v="26.315999999999999"/>
    <n v="0.27"/>
    <n v="0"/>
    <n v="0"/>
    <n v="0.874"/>
    <d v="2025-06-17T07:05:47"/>
    <x v="19"/>
  </r>
  <r>
    <x v="422"/>
    <x v="1"/>
    <n v="93"/>
    <x v="3789"/>
    <x v="898"/>
    <s v=" "/>
    <s v=" "/>
    <n v="1"/>
    <n v="9"/>
    <n v="2"/>
    <s v="N/A"/>
    <n v="2"/>
    <n v="4"/>
    <s v="NaN"/>
    <n v="8.7999999999999995E-2"/>
    <s v="NaN"/>
    <n v="1.2999999999999999E-2"/>
    <n v="0"/>
    <n v="7.9000000000000001E-2"/>
    <s v="NaN"/>
    <s v="NaN"/>
    <s v="NaN"/>
    <s v="NaN"/>
    <s v="Scale-up"/>
    <n v="76.923000000000002"/>
    <s v="NaN"/>
    <n v="0.81899999999999995"/>
    <s v="NaN"/>
    <n v="1"/>
    <d v="2025-06-17T04:03:40"/>
    <x v="2"/>
  </r>
  <r>
    <x v="1383"/>
    <x v="0"/>
    <n v="2079"/>
    <x v="3790"/>
    <x v="1927"/>
    <n v="9106"/>
    <n v="9106"/>
    <n v="1984"/>
    <n v="7122"/>
    <n v="29"/>
    <n v="9077"/>
    <n v="28"/>
    <n v="9049"/>
    <n v="3.266"/>
    <n v="4.6340000000000003"/>
    <n v="2.9000000000000001E-2"/>
    <n v="2.1000000000000001E-2"/>
    <n v="7.8710000000000004"/>
    <n v="6.8259999999999996"/>
    <n v="3.0000000000000001E-3"/>
    <n v="0.41299999999999998"/>
    <n v="0.996"/>
    <n v="430904.76199999999"/>
    <s v="Scale-up"/>
    <n v="47.619"/>
    <n v="0.66100000000000003"/>
    <n v="0.40400000000000003"/>
    <n v="0.86399999999999999"/>
    <n v="0.82099999999999995"/>
    <d v="2025-06-17T04:16:32"/>
    <x v="2"/>
  </r>
  <r>
    <x v="442"/>
    <x v="1"/>
    <n v="17"/>
    <x v="3791"/>
    <x v="1917"/>
    <s v=" "/>
    <s v=" "/>
    <n v="1"/>
    <n v="1"/>
    <n v="1"/>
    <s v="N/A"/>
    <n v="1"/>
    <n v="-1"/>
    <s v="NaN"/>
    <s v="NaN"/>
    <s v="NaN"/>
    <s v="NaN"/>
    <n v="0"/>
    <s v="NaN"/>
    <s v="NaN"/>
    <s v="NaN"/>
    <s v="NaN"/>
    <s v="NaN"/>
    <s v="Scale-up"/>
    <s v="NaN"/>
    <s v="NaN"/>
    <s v="NaN"/>
    <s v="NaN"/>
    <s v="NaN"/>
    <d v="2025-06-17T04:04:00"/>
    <x v="2"/>
  </r>
  <r>
    <x v="109"/>
    <x v="0"/>
    <n v="12"/>
    <x v="116"/>
    <x v="115"/>
    <n v="378"/>
    <n v="378"/>
    <n v="15"/>
    <n v="363"/>
    <n v="20"/>
    <n v="358"/>
    <n v="11"/>
    <n v="347"/>
    <n v="0"/>
    <n v="0"/>
    <n v="1"/>
    <n v="0"/>
    <n v="-1"/>
    <n v="19.884"/>
    <n v="0"/>
    <s v="NaN"/>
    <s v="NaN"/>
    <s v="NaN"/>
    <s v="Indeterminate"/>
    <n v="0"/>
    <n v="0"/>
    <n v="0"/>
    <n v="0.38300000000000001"/>
    <n v="0"/>
    <d v="2025-06-16T18:31:52"/>
    <x v="1"/>
  </r>
  <r>
    <x v="460"/>
    <x v="1"/>
    <n v="38"/>
    <x v="3792"/>
    <x v="613"/>
    <s v=" "/>
    <s v=" "/>
    <n v="1"/>
    <n v="4"/>
    <n v="1"/>
    <s v="N/A"/>
    <n v="4"/>
    <n v="-1"/>
    <s v="NaN"/>
    <n v="5.8999999999999997E-2"/>
    <s v="NaN"/>
    <n v="7.2999999999999995E-2"/>
    <n v="0"/>
    <n v="5.8999999999999997E-2"/>
    <s v="NaN"/>
    <s v="NaN"/>
    <s v="NaN"/>
    <s v="NaN"/>
    <s v="Catch-up"/>
    <n v="13.699"/>
    <s v="NaN"/>
    <n v="0.871"/>
    <s v="NaN"/>
    <n v="0.70299999999999996"/>
    <d v="2025-06-17T04:04:19"/>
    <x v="2"/>
  </r>
  <r>
    <x v="142"/>
    <x v="0"/>
    <n v="6"/>
    <x v="156"/>
    <x v="153"/>
    <n v="50"/>
    <n v="50"/>
    <n v="4"/>
    <n v="46"/>
    <n v="0"/>
    <n v="50"/>
    <n v="1"/>
    <n v="49"/>
    <n v="0"/>
    <n v="9.2590000000000003"/>
    <n v="0"/>
    <n v="0"/>
    <n v="9.2590000000000003"/>
    <n v="10.068"/>
    <n v="0"/>
    <n v="0"/>
    <n v="1"/>
    <s v="NaN"/>
    <s v="Indeterminate"/>
    <n v="0"/>
    <n v="0"/>
    <n v="0.41399999999999998"/>
    <n v="0"/>
    <n v="0"/>
    <d v="2025-06-16T18:39:16"/>
    <x v="1"/>
  </r>
  <r>
    <x v="445"/>
    <x v="1"/>
    <n v="66"/>
    <x v="3793"/>
    <x v="1922"/>
    <s v=" "/>
    <s v=" "/>
    <n v="22"/>
    <n v="13"/>
    <n v="1"/>
    <s v="N/A"/>
    <n v="1"/>
    <n v="34"/>
    <n v="0.496"/>
    <n v="0.14799999999999999"/>
    <s v="NaN"/>
    <s v="NaN"/>
    <n v="0.64400000000000002"/>
    <n v="0.57699999999999996"/>
    <s v="NaN"/>
    <s v="NaN"/>
    <s v="NaN"/>
    <s v="NaN"/>
    <s v="Scale-up"/>
    <s v="NaN"/>
    <n v="0.14099999999999999"/>
    <n v="0.32600000000000001"/>
    <s v="NaN"/>
    <s v="NaN"/>
    <d v="2025-06-17T04:04:37"/>
    <x v="2"/>
  </r>
  <r>
    <x v="950"/>
    <x v="0"/>
    <n v="216"/>
    <x v="3794"/>
    <x v="1141"/>
    <n v="33"/>
    <n v="33"/>
    <n v="32"/>
    <n v="1"/>
    <n v="0"/>
    <n v="33"/>
    <n v="1"/>
    <n v="32"/>
    <n v="0.14599999999999999"/>
    <n v="0"/>
    <n v="0"/>
    <n v="0"/>
    <n v="0.14599999999999999"/>
    <n v="0.153"/>
    <n v="0"/>
    <n v="1"/>
    <n v="1"/>
    <s v="NaN"/>
    <s v="Indeterminate"/>
    <n v="0"/>
    <n v="0.95899999999999996"/>
    <n v="0"/>
    <n v="0"/>
    <n v="0"/>
    <d v="2025-06-16T23:00:17"/>
    <x v="3"/>
  </r>
  <r>
    <x v="394"/>
    <x v="1"/>
    <n v="100"/>
    <x v="3795"/>
    <x v="1824"/>
    <s v=" "/>
    <s v=" "/>
    <n v="12"/>
    <n v="52"/>
    <n v="11"/>
    <s v="N/A"/>
    <n v="53"/>
    <n v="1"/>
    <n v="8.1000000000000003E-2"/>
    <n v="0.53"/>
    <n v="0.125"/>
    <n v="0.41099999999999998"/>
    <n v="0.48599999999999999"/>
    <n v="0.51700000000000002"/>
    <n v="0.84599999999999997"/>
    <n v="0.13300000000000001"/>
    <n v="0.79500000000000004"/>
    <n v="2087.5909999999999"/>
    <s v="Scale-up"/>
    <n v="2.4329999999999998"/>
    <n v="0.89200000000000002"/>
    <n v="0.98299999999999998"/>
    <n v="0.85099999999999998"/>
    <n v="0.90700000000000003"/>
    <d v="2025-06-17T04:05:03"/>
    <x v="2"/>
  </r>
  <r>
    <x v="1191"/>
    <x v="1"/>
    <n v="0"/>
    <x v="3796"/>
    <x v="1593"/>
    <s v=" "/>
    <s v=" "/>
    <n v="1"/>
    <n v="1"/>
    <n v="1"/>
    <s v="N/A"/>
    <n v="1"/>
    <n v="0"/>
    <s v="NaN"/>
    <s v="NaN"/>
    <s v="NaN"/>
    <s v="NaN"/>
    <n v="0"/>
    <s v="NaN"/>
    <s v="NaN"/>
    <s v="NaN"/>
    <s v="NaN"/>
    <s v="NaN"/>
    <s v="Scale-up"/>
    <s v="NaN"/>
    <s v="NaN"/>
    <s v="NaN"/>
    <s v="NaN"/>
    <s v="NaN"/>
    <d v="2025-06-17T04:05:22"/>
    <x v="2"/>
  </r>
  <r>
    <x v="386"/>
    <x v="1"/>
    <n v="23"/>
    <x v="3797"/>
    <x v="1381"/>
    <s v=" "/>
    <s v=" "/>
    <n v="2"/>
    <n v="1"/>
    <n v="1"/>
    <s v="N/A"/>
    <n v="1"/>
    <n v="0"/>
    <n v="4.2000000000000003E-2"/>
    <s v="NaN"/>
    <s v="NaN"/>
    <s v="NaN"/>
    <n v="0"/>
    <n v="4.2000000000000003E-2"/>
    <s v="NaN"/>
    <s v="NaN"/>
    <s v="NaN"/>
    <s v="NaN"/>
    <s v="Scale-up"/>
    <s v="NaN"/>
    <n v="1"/>
    <s v="NaN"/>
    <s v="NaN"/>
    <s v="NaN"/>
    <d v="2025-06-17T04:05:41"/>
    <x v="2"/>
  </r>
  <r>
    <x v="1095"/>
    <x v="1"/>
    <n v="99"/>
    <x v="3798"/>
    <x v="1438"/>
    <s v=" "/>
    <s v=" "/>
    <n v="9"/>
    <n v="75"/>
    <n v="2"/>
    <s v="N/A"/>
    <n v="51"/>
    <n v="32"/>
    <n v="0.112"/>
    <n v="0.77400000000000002"/>
    <n v="3.4000000000000002E-2"/>
    <n v="0.63700000000000001"/>
    <n v="0.85199999999999998"/>
    <n v="0.86599999999999999"/>
    <n v="0.748"/>
    <n v="0.126"/>
    <n v="0.96199999999999997"/>
    <n v="1166.405"/>
    <s v="Scale-up"/>
    <n v="1.57"/>
    <n v="0.76400000000000001"/>
    <n v="0.99399999999999999"/>
    <n v="1"/>
    <n v="0.92600000000000005"/>
    <d v="2025-06-17T04:06:07"/>
    <x v="2"/>
  </r>
  <r>
    <x v="450"/>
    <x v="1"/>
    <n v="0"/>
    <x v="3799"/>
    <x v="1292"/>
    <s v=" "/>
    <s v=" "/>
    <n v="1"/>
    <n v="1"/>
    <n v="1"/>
    <s v="N/A"/>
    <n v="1"/>
    <n v="0"/>
    <s v="NaN"/>
    <s v="NaN"/>
    <s v="NaN"/>
    <s v="NaN"/>
    <n v="0"/>
    <s v="NaN"/>
    <s v="NaN"/>
    <s v="NaN"/>
    <s v="NaN"/>
    <s v="NaN"/>
    <s v="Scale-up"/>
    <s v="NaN"/>
    <s v="NaN"/>
    <s v="NaN"/>
    <s v="NaN"/>
    <s v="NaN"/>
    <d v="2025-06-17T04:06:24"/>
    <x v="2"/>
  </r>
  <r>
    <x v="1122"/>
    <x v="0"/>
    <n v="4472"/>
    <x v="3800"/>
    <x v="1508"/>
    <n v="372"/>
    <n v="372"/>
    <n v="372"/>
    <n v="0"/>
    <n v="0"/>
    <n v="372"/>
    <n v="0"/>
    <n v="372"/>
    <n v="6.9000000000000006E-2"/>
    <n v="0"/>
    <n v="0"/>
    <n v="0"/>
    <n v="6.9000000000000006E-2"/>
    <n v="6.9000000000000006E-2"/>
    <n v="0"/>
    <n v="1"/>
    <n v="1"/>
    <s v="NaN"/>
    <s v="Indeterminate"/>
    <n v="0"/>
    <n v="0.86"/>
    <n v="0"/>
    <n v="0"/>
    <n v="0"/>
    <d v="2025-06-17T06:58:55"/>
    <x v="4"/>
  </r>
  <r>
    <x v="593"/>
    <x v="1"/>
    <n v="96"/>
    <x v="3801"/>
    <x v="684"/>
    <s v=" "/>
    <s v=" "/>
    <n v="4"/>
    <n v="28"/>
    <n v="1"/>
    <s v="N/A"/>
    <n v="28"/>
    <n v="5"/>
    <n v="7.0000000000000007E-2"/>
    <n v="0.33200000000000002"/>
    <s v="NaN"/>
    <n v="0.25800000000000001"/>
    <n v="0.40200000000000002"/>
    <n v="0.379"/>
    <s v="NaN"/>
    <s v="NaN"/>
    <s v="NaN"/>
    <s v="NaN"/>
    <s v="Catch-up"/>
    <n v="3.8759999999999999"/>
    <n v="0.93300000000000005"/>
    <n v="0.96499999999999997"/>
    <s v="NaN"/>
    <n v="0.97499999999999998"/>
    <d v="2025-06-17T04:06:45"/>
    <x v="2"/>
  </r>
  <r>
    <x v="1165"/>
    <x v="0"/>
    <n v="649"/>
    <x v="3802"/>
    <x v="1563"/>
    <n v="271"/>
    <n v="271"/>
    <n v="269"/>
    <n v="2"/>
    <n v="153"/>
    <n v="118"/>
    <n v="0"/>
    <n v="118"/>
    <n v="0.77600000000000002"/>
    <n v="0"/>
    <n v="0.47099999999999997"/>
    <n v="0"/>
    <n v="0.30499999999999999"/>
    <n v="0.32900000000000001"/>
    <n v="0"/>
    <n v="1"/>
    <n v="0.39300000000000002"/>
    <s v="NaN"/>
    <s v="Indeterminate"/>
    <n v="0"/>
    <n v="0.92600000000000005"/>
    <n v="0"/>
    <n v="0.99199999999999999"/>
    <n v="0"/>
    <d v="2025-06-17T06:00:30"/>
    <x v="10"/>
  </r>
  <r>
    <x v="1042"/>
    <x v="1"/>
    <n v="98"/>
    <x v="3803"/>
    <x v="1293"/>
    <s v=" "/>
    <s v=" "/>
    <n v="14"/>
    <n v="103"/>
    <n v="42"/>
    <s v="N/A"/>
    <n v="106"/>
    <n v="-32"/>
    <n v="0.16400000000000001"/>
    <n v="1.0640000000000001"/>
    <n v="0.44600000000000001"/>
    <n v="1.0289999999999999"/>
    <n v="0.78200000000000003"/>
    <n v="0.77700000000000002"/>
    <n v="1.3160000000000001"/>
    <n v="0.13400000000000001"/>
    <n v="0.63700000000000001"/>
    <n v="349.85399999999998"/>
    <s v="Catch-up"/>
    <n v="0.97199999999999998"/>
    <n v="0.93899999999999995"/>
    <n v="0.99"/>
    <n v="0.62"/>
    <n v="0.91400000000000003"/>
    <d v="2025-06-17T04:07:11"/>
    <x v="2"/>
  </r>
  <r>
    <x v="1180"/>
    <x v="0"/>
    <n v="616"/>
    <x v="3804"/>
    <x v="1579"/>
    <n v="30"/>
    <n v="30"/>
    <n v="30"/>
    <n v="0"/>
    <n v="0"/>
    <n v="30"/>
    <n v="1"/>
    <n v="29"/>
    <n v="4.4999999999999998E-2"/>
    <n v="0"/>
    <n v="0"/>
    <n v="0"/>
    <n v="4.4999999999999998E-2"/>
    <n v="4.4999999999999998E-2"/>
    <n v="0"/>
    <n v="1"/>
    <n v="1"/>
    <s v="NaN"/>
    <s v="Indeterminate"/>
    <n v="0"/>
    <n v="0.68799999999999994"/>
    <n v="0"/>
    <n v="0"/>
    <n v="0"/>
    <d v="2025-06-17T06:06:18"/>
    <x v="10"/>
  </r>
  <r>
    <x v="1069"/>
    <x v="1"/>
    <n v="99"/>
    <x v="3805"/>
    <x v="1364"/>
    <s v=" "/>
    <s v=" "/>
    <n v="117"/>
    <n v="852"/>
    <n v="121"/>
    <s v="N/A"/>
    <n v="668"/>
    <n v="179"/>
    <n v="1.218"/>
    <n v="8.9830000000000005"/>
    <n v="1.278"/>
    <n v="6.7009999999999996"/>
    <n v="8.923"/>
    <n v="8.9390000000000001"/>
    <n v="0.751"/>
    <n v="0.11899999999999999"/>
    <n v="0.875"/>
    <n v="307.26799999999997"/>
    <s v="Scale-up"/>
    <n v="0.14899999999999999"/>
    <n v="0.996"/>
    <n v="0.995"/>
    <n v="0.98599999999999999"/>
    <n v="0.99299999999999999"/>
    <d v="2025-06-17T04:07:44"/>
    <x v="2"/>
  </r>
  <r>
    <x v="1229"/>
    <x v="0"/>
    <n v="336"/>
    <x v="3806"/>
    <x v="1652"/>
    <n v="229"/>
    <n v="229"/>
    <n v="222"/>
    <n v="7"/>
    <n v="164"/>
    <n v="65"/>
    <n v="0"/>
    <n v="65"/>
    <n v="0.71699999999999997"/>
    <n v="6.7000000000000004E-2"/>
    <n v="0.54500000000000004"/>
    <n v="0"/>
    <n v="0.23899999999999999"/>
    <n v="0.21"/>
    <n v="0"/>
    <n v="0.91500000000000004"/>
    <n v="0.30499999999999999"/>
    <s v="NaN"/>
    <s v="Indeterminate"/>
    <n v="0"/>
    <n v="0.98899999999999999"/>
    <n v="0.89500000000000002"/>
    <n v="0.98899999999999999"/>
    <n v="0"/>
    <d v="2025-06-17T06:46:03"/>
    <x v="10"/>
  </r>
  <r>
    <x v="395"/>
    <x v="1"/>
    <n v="74"/>
    <x v="3807"/>
    <x v="1442"/>
    <s v=" "/>
    <s v=" "/>
    <n v="1"/>
    <n v="2"/>
    <n v="1"/>
    <s v="N/A"/>
    <n v="2"/>
    <n v="0"/>
    <s v="NaN"/>
    <n v="1"/>
    <s v="NaN"/>
    <s v="NaN"/>
    <n v="0"/>
    <n v="2.1000000000000001E-2"/>
    <s v="NaN"/>
    <s v="NaN"/>
    <s v="NaN"/>
    <s v="NaN"/>
    <s v="Scale-up"/>
    <s v="NaN"/>
    <s v="NaN"/>
    <n v="1"/>
    <s v="NaN"/>
    <s v="NaN"/>
    <d v="2025-06-17T04:08:05"/>
    <x v="2"/>
  </r>
  <r>
    <x v="1270"/>
    <x v="0"/>
    <n v="1316"/>
    <x v="3808"/>
    <x v="1713"/>
    <n v="200"/>
    <n v="200"/>
    <n v="189"/>
    <n v="11"/>
    <n v="0"/>
    <n v="200"/>
    <n v="0"/>
    <n v="200"/>
    <n v="0.33500000000000002"/>
    <n v="4.2000000000000003E-2"/>
    <n v="0"/>
    <n v="0"/>
    <n v="0.377"/>
    <n v="0.36299999999999999"/>
    <n v="0"/>
    <n v="0.88900000000000001"/>
    <n v="1"/>
    <s v="NaN"/>
    <s v="Indeterminate"/>
    <n v="0"/>
    <n v="0.65900000000000003"/>
    <d v="1899-12-30T22:17:46"/>
    <n v="0"/>
    <n v="0"/>
    <d v="2025-06-17T05:06:55"/>
    <x v="17"/>
  </r>
  <r>
    <x v="1371"/>
    <x v="1"/>
    <n v="91"/>
    <x v="3809"/>
    <x v="1900"/>
    <s v=" "/>
    <s v=" "/>
    <n v="2"/>
    <n v="1"/>
    <n v="1"/>
    <s v="N/A"/>
    <n v="2"/>
    <n v="2"/>
    <n v="3.1E-2"/>
    <s v="NaN"/>
    <s v="NaN"/>
    <n v="7.6999999999999999E-2"/>
    <n v="0"/>
    <n v="2.1999999999999999E-2"/>
    <s v="NaN"/>
    <s v="NaN"/>
    <s v="NaN"/>
    <s v="NaN"/>
    <s v="Scale-up"/>
    <n v="12.987"/>
    <n v="1"/>
    <s v="NaN"/>
    <s v="NaN"/>
    <n v="1"/>
    <d v="2025-06-17T04:08:24"/>
    <x v="2"/>
  </r>
  <r>
    <x v="1290"/>
    <x v="0"/>
    <n v="144"/>
    <x v="3810"/>
    <x v="1740"/>
    <n v="32"/>
    <n v="32"/>
    <n v="32"/>
    <n v="0"/>
    <n v="1"/>
    <n v="31"/>
    <n v="0"/>
    <n v="31"/>
    <n v="0.16300000000000001"/>
    <n v="0"/>
    <n v="0"/>
    <n v="0"/>
    <n v="0.16300000000000001"/>
    <n v="0.157"/>
    <n v="0"/>
    <n v="1"/>
    <n v="1"/>
    <s v="NaN"/>
    <s v="Indeterminate"/>
    <n v="0"/>
    <n v="0.77100000000000002"/>
    <d v="1899-12-30T00:00:00"/>
    <n v="0"/>
    <n v="0"/>
    <d v="2025-06-17T04:54:24"/>
    <x v="11"/>
  </r>
  <r>
    <x v="757"/>
    <x v="1"/>
    <n v="53"/>
    <x v="3811"/>
    <x v="1428"/>
    <s v=" "/>
    <s v=" "/>
    <n v="1"/>
    <n v="4"/>
    <n v="3"/>
    <s v="N/A"/>
    <n v="9"/>
    <n v="-8"/>
    <s v="NaN"/>
    <n v="5.7000000000000002E-2"/>
    <n v="7.3999999999999996E-2"/>
    <n v="0.20200000000000001"/>
    <n v="-1.6999999999999901E-2"/>
    <n v="1.4999999999999999E-2"/>
    <s v="NaN"/>
    <s v="NaN"/>
    <s v="NaN"/>
    <s v="NaN"/>
    <s v="Scale-up"/>
    <n v="4.95"/>
    <s v="NaN"/>
    <n v="0.82899999999999996"/>
    <n v="0.81799999999999995"/>
    <n v="0.85699999999999998"/>
    <d v="2025-06-17T04:08:43"/>
    <x v="2"/>
  </r>
  <r>
    <x v="1331"/>
    <x v="0"/>
    <n v="777"/>
    <x v="3812"/>
    <x v="1809"/>
    <n v="46"/>
    <n v="46"/>
    <n v="45"/>
    <n v="1"/>
    <n v="21"/>
    <n v="25"/>
    <n v="2"/>
    <n v="23"/>
    <n v="0.105"/>
    <n v="0"/>
    <n v="6.0999999999999999E-2"/>
    <n v="0"/>
    <n v="4.3999999999999997E-2"/>
    <n v="4.1000000000000002E-2"/>
    <n v="0"/>
    <n v="1"/>
    <n v="0.41899999999999998"/>
    <s v="NaN"/>
    <s v="Indeterminate"/>
    <n v="0"/>
    <n v="0.69599999999999995"/>
    <n v="0"/>
    <n v="0.46400000000000002"/>
    <n v="0"/>
    <d v="2025-06-17T04:18:39"/>
    <x v="7"/>
  </r>
  <r>
    <x v="462"/>
    <x v="1"/>
    <n v="85"/>
    <x v="3813"/>
    <x v="1323"/>
    <s v=" "/>
    <s v=" "/>
    <n v="1"/>
    <n v="2"/>
    <n v="1"/>
    <s v="N/A"/>
    <n v="1"/>
    <n v="1"/>
    <s v="NaN"/>
    <n v="1.2E-2"/>
    <n v="0"/>
    <s v="NaN"/>
    <n v="1.2E-2"/>
    <n v="1.2E-2"/>
    <s v="NaN"/>
    <s v="NaN"/>
    <s v="NaN"/>
    <s v="NaN"/>
    <s v="Scale-up"/>
    <s v="NaN"/>
    <s v="NaN"/>
    <n v="1"/>
    <n v="0"/>
    <s v="NaN"/>
    <d v="2025-06-17T04:09:00"/>
    <x v="2"/>
  </r>
  <r>
    <x v="109"/>
    <x v="0"/>
    <n v="12"/>
    <x v="2967"/>
    <x v="1841"/>
    <n v="378"/>
    <n v="378"/>
    <n v="15"/>
    <n v="363"/>
    <n v="20"/>
    <n v="358"/>
    <n v="11"/>
    <n v="347"/>
    <n v="0"/>
    <n v="0"/>
    <n v="1"/>
    <n v="0"/>
    <n v="-1"/>
    <n v="19.884"/>
    <n v="0"/>
    <s v="NaN"/>
    <s v="NaN"/>
    <s v="NaN"/>
    <s v="Indeterminate"/>
    <n v="0"/>
    <n v="0"/>
    <n v="0"/>
    <n v="0.38300000000000001"/>
    <n v="0"/>
    <d v="2025-06-17T01:29:40"/>
    <x v="2"/>
  </r>
  <r>
    <x v="286"/>
    <x v="1"/>
    <n v="0"/>
    <x v="3814"/>
    <x v="318"/>
    <s v=" "/>
    <s v=" "/>
    <n v="1"/>
    <n v="1"/>
    <n v="1"/>
    <s v="N/A"/>
    <n v="1"/>
    <n v="0"/>
    <s v="NaN"/>
    <s v="NaN"/>
    <s v="NaN"/>
    <s v="NaN"/>
    <n v="0"/>
    <s v="NaN"/>
    <s v="NaN"/>
    <s v="NaN"/>
    <s v="NaN"/>
    <s v="NaN"/>
    <s v="Catch-up"/>
    <s v="NaN"/>
    <s v="NaN"/>
    <s v="NaN"/>
    <s v="NaN"/>
    <s v="NaN"/>
    <d v="2025-06-17T04:09:18"/>
    <x v="2"/>
  </r>
  <r>
    <x v="1344"/>
    <x v="0"/>
    <n v="3521"/>
    <x v="3815"/>
    <x v="1847"/>
    <n v="39"/>
    <n v="39"/>
    <n v="18"/>
    <n v="21"/>
    <n v="0"/>
    <n v="39"/>
    <n v="0"/>
    <n v="39"/>
    <n v="8.0000000000000002E-3"/>
    <n v="5.0000000000000001E-3"/>
    <n v="0"/>
    <n v="0"/>
    <n v="1.2999999999999999E-2"/>
    <n v="0.01"/>
    <n v="0"/>
    <n v="0.61499999999999999"/>
    <n v="1"/>
    <s v="NaN"/>
    <s v="Indeterminate"/>
    <n v="0"/>
    <n v="0.49199999999999999"/>
    <n v="0.57799999999999996"/>
    <n v="0"/>
    <n v="0"/>
    <d v="2025-06-17T01:31:33"/>
    <x v="2"/>
  </r>
  <r>
    <x v="1381"/>
    <x v="1"/>
    <n v="75"/>
    <x v="3816"/>
    <x v="1924"/>
    <s v=" "/>
    <s v=" "/>
    <n v="2"/>
    <n v="1"/>
    <n v="4"/>
    <s v="N/A"/>
    <n v="1"/>
    <n v="-2"/>
    <n v="4.4999999999999998E-2"/>
    <s v="NaN"/>
    <n v="4.9000000000000002E-2"/>
    <s v="NaN"/>
    <n v="-4.0000000000000001E-3"/>
    <n v="-2.5000000000000001E-2"/>
    <s v="NaN"/>
    <s v="NaN"/>
    <s v="NaN"/>
    <s v="NaN"/>
    <s v="Scale-up"/>
    <s v="NaN"/>
    <n v="1"/>
    <s v="NaN"/>
    <n v="0.9"/>
    <s v="NaN"/>
    <d v="2025-06-17T04:09:36"/>
    <x v="2"/>
  </r>
  <r>
    <x v="533"/>
    <x v="0"/>
    <n v="2279"/>
    <x v="3817"/>
    <x v="616"/>
    <n v="38"/>
    <n v="38"/>
    <n v="20"/>
    <n v="18"/>
    <n v="5"/>
    <n v="33"/>
    <n v="22"/>
    <n v="11"/>
    <n v="3.1E-2"/>
    <n v="8.0000000000000002E-3"/>
    <n v="2.5"/>
    <n v="1.4999999999999999E-2"/>
    <n v="-2.4609999999999999"/>
    <n v="1.4E-2"/>
    <n v="-6.0000000000000001E-3"/>
    <n v="0.79500000000000004"/>
    <n v="-63.103000000000002"/>
    <n v="733.33299999999997"/>
    <s v="Scale-up"/>
    <n v="66.667000000000002"/>
    <n v="0.77"/>
    <n v="0.83299999999999996"/>
    <n v="0.5"/>
    <n v="0.73299999999999998"/>
    <d v="2025-06-16T20:41:50"/>
    <x v="0"/>
  </r>
  <r>
    <x v="1209"/>
    <x v="1"/>
    <n v="0"/>
    <x v="3818"/>
    <x v="1621"/>
    <s v=" "/>
    <s v=" "/>
    <n v="1"/>
    <n v="1"/>
    <n v="1"/>
    <s v="N/A"/>
    <n v="1"/>
    <n v="0"/>
    <s v="NaN"/>
    <s v="NaN"/>
    <s v="NaN"/>
    <s v="NaN"/>
    <n v="0"/>
    <s v="NaN"/>
    <s v="NaN"/>
    <s v="NaN"/>
    <s v="NaN"/>
    <s v="NaN"/>
    <s v="Scale-up"/>
    <s v="NaN"/>
    <s v="NaN"/>
    <s v="NaN"/>
    <s v="NaN"/>
    <s v="NaN"/>
    <d v="2025-06-17T04:09:56"/>
    <x v="2"/>
  </r>
  <r>
    <x v="1372"/>
    <x v="0"/>
    <n v="1260"/>
    <x v="3819"/>
    <x v="1903"/>
    <n v="36"/>
    <n v="36"/>
    <n v="28"/>
    <n v="8"/>
    <n v="25"/>
    <n v="11"/>
    <n v="10"/>
    <n v="1"/>
    <n v="1.4999999999999999E-2"/>
    <n v="5.0000000000000001E-3"/>
    <n v="0.17299999999999999"/>
    <n v="5.0000000000000001E-3"/>
    <n v="-0.153"/>
    <n v="8.0000000000000002E-3"/>
    <n v="-3.3000000000000002E-2"/>
    <n v="0.75"/>
    <n v="-7.65"/>
    <n v="200"/>
    <s v="Scale-up"/>
    <n v="200"/>
    <n v="0.82099999999999995"/>
    <n v="0.49199999999999999"/>
    <n v="0.73"/>
    <n v="0.35299999999999998"/>
    <d v="2025-06-17T02:35:35"/>
    <x v="2"/>
  </r>
  <r>
    <x v="1302"/>
    <x v="1"/>
    <n v="0"/>
    <x v="3820"/>
    <x v="1758"/>
    <s v=" "/>
    <s v=" "/>
    <n v="1"/>
    <n v="1"/>
    <n v="1"/>
    <s v="N/A"/>
    <n v="1"/>
    <n v="0"/>
    <s v="NaN"/>
    <s v="NaN"/>
    <s v="NaN"/>
    <s v="NaN"/>
    <n v="0"/>
    <s v="NaN"/>
    <s v="NaN"/>
    <s v="NaN"/>
    <s v="NaN"/>
    <s v="NaN"/>
    <s v="Scale-up"/>
    <s v="NaN"/>
    <s v="NaN"/>
    <s v="NaN"/>
    <s v="NaN"/>
    <s v="NaN"/>
    <d v="2025-06-17T04:10:14"/>
    <x v="2"/>
  </r>
  <r>
    <x v="503"/>
    <x v="0"/>
    <n v="1614"/>
    <x v="3821"/>
    <x v="575"/>
    <n v="50"/>
    <n v="50"/>
    <n v="18"/>
    <n v="32"/>
    <n v="3"/>
    <n v="47"/>
    <n v="33"/>
    <n v="14"/>
    <n v="2.8000000000000001E-2"/>
    <n v="2.1000000000000001E-2"/>
    <n v="1.5"/>
    <n v="5.6000000000000001E-2"/>
    <n v="-1.4510000000000001"/>
    <n v="0.04"/>
    <n v="-3.9E-2"/>
    <n v="0.57099999999999995"/>
    <n v="-29.611999999999998"/>
    <n v="250"/>
    <s v="Scale-up"/>
    <n v="17.856999999999999"/>
    <n v="0.90500000000000003"/>
    <n v="0.46400000000000002"/>
    <n v="0.75"/>
    <n v="0.88300000000000001"/>
    <d v="2025-06-16T20:33:03"/>
    <x v="0"/>
  </r>
  <r>
    <x v="302"/>
    <x v="1"/>
    <n v="0"/>
    <x v="3822"/>
    <x v="339"/>
    <s v=" "/>
    <s v=" "/>
    <n v="2"/>
    <n v="2"/>
    <n v="1"/>
    <s v="N/A"/>
    <n v="1"/>
    <n v="3"/>
    <s v="NaN"/>
    <n v="1"/>
    <s v="NaN"/>
    <s v="NaN"/>
    <n v="0"/>
    <n v="2"/>
    <s v="NaN"/>
    <s v="NaN"/>
    <s v="NaN"/>
    <s v="NaN"/>
    <s v="Catch-up"/>
    <s v="NaN"/>
    <s v="NaN"/>
    <n v="1"/>
    <s v="NaN"/>
    <s v="NaN"/>
    <d v="2025-06-17T04:10:31"/>
    <x v="2"/>
  </r>
  <r>
    <x v="1261"/>
    <x v="0"/>
    <n v="1211"/>
    <x v="3823"/>
    <x v="1701"/>
    <n v="13730"/>
    <n v="13730"/>
    <n v="0"/>
    <n v="13730"/>
    <n v="13440"/>
    <n v="290"/>
    <n v="239"/>
    <n v="51"/>
    <n v="0"/>
    <n v="16.350999999999999"/>
    <n v="17.632000000000001"/>
    <n v="0.20300000000000001"/>
    <n v="-1.2809999999999999"/>
    <n v="-0.41399999999999998"/>
    <n v="-0.158"/>
    <n v="0"/>
    <n v="-7.8E-2"/>
    <n v="251.232"/>
    <s v="Scale-up"/>
    <n v="4.9260000000000002"/>
    <n v="0"/>
    <d v="1899-12-30T22:52:19"/>
    <n v="0.93799999999999994"/>
    <n v="0.41699999999999998"/>
    <d v="2025-06-17T05:17:04"/>
    <x v="14"/>
  </r>
  <r>
    <x v="458"/>
    <x v="1"/>
    <n v="97"/>
    <x v="3824"/>
    <x v="848"/>
    <s v=" "/>
    <s v=" "/>
    <n v="4"/>
    <n v="41"/>
    <n v="1"/>
    <s v="N/A"/>
    <n v="43"/>
    <n v="0"/>
    <n v="6.8000000000000005E-2"/>
    <n v="0.32"/>
    <s v="NaN"/>
    <n v="0.32600000000000001"/>
    <n v="0.38800000000000001"/>
    <n v="0.33800000000000002"/>
    <s v="NaN"/>
    <s v="NaN"/>
    <s v="NaN"/>
    <s v="NaN"/>
    <s v="Scale-up"/>
    <n v="3.0670000000000002"/>
    <n v="0.754"/>
    <n v="0.93500000000000005"/>
    <s v="NaN"/>
    <n v="0.92100000000000004"/>
    <d v="2025-06-17T04:10:51"/>
    <x v="2"/>
  </r>
  <r>
    <x v="1259"/>
    <x v="0"/>
    <n v="2723"/>
    <x v="3825"/>
    <x v="1698"/>
    <n v="9105"/>
    <n v="9105"/>
    <n v="0"/>
    <n v="9105"/>
    <n v="8109"/>
    <n v="996"/>
    <n v="603"/>
    <n v="393"/>
    <n v="0"/>
    <n v="5.4509999999999996"/>
    <n v="6.3730000000000002"/>
    <n v="0.25600000000000001"/>
    <n v="-0.92200000000000004"/>
    <n v="0.313"/>
    <n v="-0.27800000000000002"/>
    <n v="0"/>
    <n v="-0.16900000000000001"/>
    <n v="1535.1559999999999"/>
    <s v="Scale-up"/>
    <n v="3.9060000000000001"/>
    <n v="0"/>
    <d v="1899-12-30T20:02:24"/>
    <n v="0.79700000000000004"/>
    <n v="0.77600000000000002"/>
    <d v="2025-06-17T05:10:27"/>
    <x v="14"/>
  </r>
  <r>
    <x v="1382"/>
    <x v="1"/>
    <n v="81"/>
    <x v="3826"/>
    <x v="1925"/>
    <s v=" "/>
    <s v=" "/>
    <n v="7"/>
    <n v="9"/>
    <n v="1"/>
    <s v="N/A"/>
    <n v="1"/>
    <n v="15"/>
    <n v="0.28299999999999997"/>
    <n v="0.111"/>
    <n v="0"/>
    <s v="NaN"/>
    <s v="0.39399999999999996"/>
    <n v="0.15"/>
    <s v="NaN"/>
    <s v="NaN"/>
    <s v="NaN"/>
    <s v="NaN"/>
    <s v="Scale-up"/>
    <s v="NaN"/>
    <n v="0.99199999999999999"/>
    <n v="0.85299999999999998"/>
    <n v="0"/>
    <s v="NaN"/>
    <d v="2025-06-17T04:11:08"/>
    <x v="2"/>
  </r>
  <r>
    <x v="537"/>
    <x v="0"/>
    <n v="100"/>
    <x v="3827"/>
    <x v="620"/>
    <n v="46"/>
    <n v="46"/>
    <n v="33"/>
    <n v="13"/>
    <n v="2"/>
    <n v="44"/>
    <n v="17"/>
    <n v="27"/>
    <n v="0.19900000000000001"/>
    <n v="9.0999999999999998E-2"/>
    <n v="0.5"/>
    <n v="0.13700000000000001"/>
    <n v="-0.21"/>
    <n v="0.28100000000000003"/>
    <n v="-0.65200000000000002"/>
    <n v="0.68600000000000005"/>
    <n v="-0.72399999999999998"/>
    <n v="197.08"/>
    <s v="Scale-up"/>
    <n v="7.2990000000000004"/>
    <n v="0.82699999999999996"/>
    <n v="0.85099999999999998"/>
    <n v="1"/>
    <n v="0.81499999999999995"/>
    <d v="2025-06-16T20:42:46"/>
    <x v="0"/>
  </r>
  <r>
    <x v="418"/>
    <x v="1"/>
    <n v="97"/>
    <x v="3828"/>
    <x v="473"/>
    <s v=" "/>
    <s v=" "/>
    <n v="1"/>
    <n v="4"/>
    <n v="1"/>
    <s v="N/A"/>
    <n v="1"/>
    <n v="5"/>
    <s v="NaN"/>
    <n v="3.4000000000000002E-2"/>
    <s v="NaN"/>
    <s v="NaN"/>
    <n v="0"/>
    <n v="3.7999999999999999E-2"/>
    <s v="NaN"/>
    <s v="NaN"/>
    <s v="NaN"/>
    <s v="NaN"/>
    <s v="Catch-up"/>
    <s v="NaN"/>
    <s v="NaN"/>
    <n v="0.96299999999999997"/>
    <s v="NaN"/>
    <s v="NaN"/>
    <d v="2025-06-17T04:11:27"/>
    <x v="2"/>
  </r>
  <r>
    <x v="337"/>
    <x v="1"/>
    <n v="83"/>
    <x v="3829"/>
    <x v="379"/>
    <s v=" "/>
    <s v=" "/>
    <n v="1"/>
    <n v="3"/>
    <n v="1"/>
    <s v="N/A"/>
    <n v="1"/>
    <n v="2"/>
    <s v="NaN"/>
    <n v="2.3E-2"/>
    <s v="NaN"/>
    <s v="NaN"/>
    <n v="0"/>
    <n v="2.3E-2"/>
    <s v="NaN"/>
    <s v="NaN"/>
    <s v="NaN"/>
    <s v="NaN"/>
    <s v="Catch-up"/>
    <s v="NaN"/>
    <s v="NaN"/>
    <n v="0.97399999999999998"/>
    <s v="NaN"/>
    <s v="NaN"/>
    <d v="2025-06-17T04:11:45"/>
    <x v="2"/>
  </r>
  <r>
    <x v="396"/>
    <x v="1"/>
    <n v="99"/>
    <x v="3830"/>
    <x v="1181"/>
    <s v=" "/>
    <s v=" "/>
    <n v="17"/>
    <n v="20"/>
    <n v="8"/>
    <s v="N/A"/>
    <n v="22"/>
    <n v="6"/>
    <n v="0.16500000000000001"/>
    <n v="0.20100000000000001"/>
    <n v="6.6000000000000003E-2"/>
    <n v="0.16900000000000001"/>
    <n v="0.3"/>
    <n v="0.28399999999999997"/>
    <n v="0.56299999999999994"/>
    <n v="0.45100000000000001"/>
    <n v="0.82"/>
    <n v="4591.7160000000003"/>
    <s v="Scale-up"/>
    <n v="5.9169999999999998"/>
    <n v="0.96399999999999997"/>
    <n v="0.93400000000000005"/>
    <n v="0.89500000000000002"/>
    <n v="0.88900000000000001"/>
    <d v="2025-06-17T04:12:14"/>
    <x v="2"/>
  </r>
  <r>
    <x v="366"/>
    <x v="1"/>
    <n v="81"/>
    <x v="3831"/>
    <x v="1063"/>
    <s v=" "/>
    <s v=" "/>
    <n v="2"/>
    <n v="6"/>
    <n v="1"/>
    <s v="N/A"/>
    <n v="1"/>
    <n v="6"/>
    <n v="1.7000000000000001E-2"/>
    <n v="5.2999999999999999E-2"/>
    <s v="NaN"/>
    <s v="NaN"/>
    <n v="7.0000000000000007E-2"/>
    <n v="7.1999999999999995E-2"/>
    <s v="NaN"/>
    <s v="NaN"/>
    <s v="NaN"/>
    <s v="NaN"/>
    <s v="Scale-up"/>
    <s v="NaN"/>
    <n v="1"/>
    <n v="0.94"/>
    <s v="NaN"/>
    <s v="NaN"/>
    <d v="2025-06-17T04:12:47"/>
    <x v="2"/>
  </r>
  <r>
    <x v="1376"/>
    <x v="1"/>
    <n v="60"/>
    <x v="3832"/>
    <x v="1913"/>
    <s v=" "/>
    <s v=" "/>
    <n v="1"/>
    <n v="4"/>
    <n v="2"/>
    <s v="N/A"/>
    <n v="11"/>
    <n v="-10"/>
    <s v="NaN"/>
    <n v="5.7000000000000002E-2"/>
    <s v="NaN"/>
    <n v="0.158"/>
    <n v="0"/>
    <n v="3.5999999999999997E-2"/>
    <s v="NaN"/>
    <s v="NaN"/>
    <s v="NaN"/>
    <s v="NaN"/>
    <s v="Scale-up"/>
    <n v="6.3289999999999997"/>
    <s v="NaN"/>
    <n v="0.91400000000000003"/>
    <s v="NaN"/>
    <n v="0.85"/>
    <d v="2025-06-17T04:13:06"/>
    <x v="2"/>
  </r>
  <r>
    <x v="1253"/>
    <x v="1"/>
    <n v="0"/>
    <x v="3833"/>
    <x v="1686"/>
    <s v=" "/>
    <s v=" "/>
    <n v="1"/>
    <n v="1"/>
    <n v="1"/>
    <s v="N/A"/>
    <n v="1"/>
    <n v="0"/>
    <s v="NaN"/>
    <s v="NaN"/>
    <s v="NaN"/>
    <s v="NaN"/>
    <n v="0"/>
    <s v="NaN"/>
    <s v="NaN"/>
    <s v="NaN"/>
    <s v="NaN"/>
    <s v="NaN"/>
    <s v="Scale-up"/>
    <s v="NaN"/>
    <s v="NaN"/>
    <s v="NaN"/>
    <s v="NaN"/>
    <s v="NaN"/>
    <d v="2025-06-17T04:13:28"/>
    <x v="2"/>
  </r>
  <r>
    <x v="345"/>
    <x v="1"/>
    <n v="99"/>
    <x v="3834"/>
    <x v="1341"/>
    <s v=" "/>
    <s v=" "/>
    <n v="11"/>
    <n v="29"/>
    <n v="1"/>
    <s v="N/A"/>
    <n v="18"/>
    <n v="21"/>
    <n v="9.4E-2"/>
    <n v="0.34"/>
    <s v="NaN"/>
    <n v="0.221"/>
    <s v="0.43400000000000005"/>
    <n v="0.41099999999999998"/>
    <s v="NaN"/>
    <s v="NaN"/>
    <s v="NaN"/>
    <s v="NaN"/>
    <s v="Scale-up"/>
    <n v="4.5250000000000004"/>
    <n v="0.95"/>
    <n v="0.92800000000000005"/>
    <s v="NaN"/>
    <n v="0.95399999999999996"/>
    <d v="2025-06-17T04:13:51"/>
    <x v="2"/>
  </r>
  <r>
    <x v="1355"/>
    <x v="0"/>
    <n v="2019"/>
    <x v="3835"/>
    <x v="1868"/>
    <n v="91"/>
    <n v="91"/>
    <n v="3"/>
    <n v="88"/>
    <n v="7"/>
    <n v="84"/>
    <n v="38"/>
    <n v="46"/>
    <n v="2E-3"/>
    <n v="5.6000000000000001E-2"/>
    <n v="1.167"/>
    <n v="1.7110000000000001"/>
    <n v="-1.109"/>
    <n v="5.2999999999999999E-2"/>
    <n v="-1.5429999999999999"/>
    <n v="3.4000000000000002E-2"/>
    <n v="-19.120999999999999"/>
    <n v="26.885000000000002"/>
    <s v="Start-up"/>
    <n v="0.58399999999999996"/>
    <n v="0.99099999999999999"/>
    <n v="0.94499999999999995"/>
    <n v="0.75"/>
    <n v="0.11"/>
    <d v="2025-06-17T01:51:11"/>
    <x v="2"/>
  </r>
  <r>
    <x v="351"/>
    <x v="1"/>
    <n v="83"/>
    <x v="3836"/>
    <x v="1919"/>
    <s v=" "/>
    <s v=" "/>
    <n v="2"/>
    <n v="5"/>
    <n v="1"/>
    <s v="N/A"/>
    <n v="2"/>
    <n v="4"/>
    <n v="1.2E-2"/>
    <n v="3.2000000000000001E-2"/>
    <s v="NaN"/>
    <n v="6.7000000000000004E-2"/>
    <n v="4.3999999999999997E-2"/>
    <n v="4.3999999999999997E-2"/>
    <s v="NaN"/>
    <s v="NaN"/>
    <s v="NaN"/>
    <s v="NaN"/>
    <s v="Scale-up"/>
    <n v="14.925000000000001"/>
    <n v="1"/>
    <n v="0.51900000000000002"/>
    <s v="NaN"/>
    <n v="1"/>
    <d v="2025-06-17T04:14:09"/>
    <x v="2"/>
  </r>
  <r>
    <x v="781"/>
    <x v="0"/>
    <n v="1686"/>
    <x v="3837"/>
    <x v="913"/>
    <n v="52"/>
    <n v="52"/>
    <n v="45"/>
    <n v="7"/>
    <n v="34"/>
    <n v="18"/>
    <n v="13"/>
    <n v="5"/>
    <n v="2.7E-2"/>
    <n v="4.0000000000000001E-3"/>
    <n v="3.4000000000000002E-2"/>
    <n v="7.0000000000000001E-3"/>
    <n v="-3.0000000000000001E-3"/>
    <n v="5.0000000000000001E-3"/>
    <n v="-2.3330000000000002"/>
    <n v="0.871"/>
    <n v="-9.7000000000000003E-2"/>
    <n v="714.28599999999994"/>
    <s v="Scale-up"/>
    <n v="142.857"/>
    <n v="0.59599999999999997"/>
    <n v="0.68100000000000005"/>
    <n v="0.122"/>
    <n v="0.75700000000000001"/>
    <d v="2025-06-16T21:50:42"/>
    <x v="3"/>
  </r>
  <r>
    <x v="1380"/>
    <x v="1"/>
    <n v="71"/>
    <x v="3838"/>
    <x v="1923"/>
    <s v=" "/>
    <s v=" "/>
    <n v="2"/>
    <n v="3"/>
    <n v="10"/>
    <s v="N/A"/>
    <n v="2"/>
    <n v="-8"/>
    <n v="9.0999999999999998E-2"/>
    <n v="4.5999999999999999E-2"/>
    <n v="5"/>
    <n v="2.5999999999999999E-2"/>
    <n v="-4.8629999999999898"/>
    <n v="-4.4999999999999998E-2"/>
    <n v="-5.0000000000000001E-3"/>
    <n v="0.66400000000000003"/>
    <n v="-35.496000000000002"/>
    <n v="1076.923"/>
    <s v="Scale-up"/>
    <n v="38.462000000000003"/>
    <n v="1"/>
    <n v="0.97899999999999998"/>
    <n v="0.27300000000000002"/>
    <n v="1"/>
    <d v="2025-06-17T04:14:32"/>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7:54:13"/>
    <x v="1"/>
  </r>
  <r>
    <x v="1377"/>
    <x v="1"/>
    <n v="98"/>
    <x v="3840"/>
    <x v="1914"/>
    <s v=" "/>
    <s v=" "/>
    <n v="33"/>
    <n v="5"/>
    <n v="1"/>
    <s v="N/A"/>
    <n v="21"/>
    <n v="18"/>
    <n v="0.42299999999999999"/>
    <n v="4.9000000000000002E-2"/>
    <n v="0"/>
    <n v="0.13400000000000001"/>
    <n v="0.47199999999999998"/>
    <n v="0.46400000000000002"/>
    <n v="0.28399999999999997"/>
    <n v="0.89600000000000002"/>
    <n v="1"/>
    <n v="283.58199999999999"/>
    <s v="Scale-up"/>
    <n v="7.4630000000000001"/>
    <n v="0.48299999999999998"/>
    <n v="0.92800000000000005"/>
    <n v="0"/>
    <n v="0.79300000000000004"/>
    <d v="2025-06-17T04:14:54"/>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8:09:34"/>
    <x v="1"/>
  </r>
  <r>
    <x v="464"/>
    <x v="1"/>
    <n v="0"/>
    <x v="3841"/>
    <x v="1926"/>
    <s v=" "/>
    <s v=" "/>
    <n v="1"/>
    <n v="1"/>
    <n v="1"/>
    <s v="N/A"/>
    <n v="1"/>
    <n v="-1"/>
    <s v="NaN"/>
    <s v="NaN"/>
    <s v="NaN"/>
    <s v="NaN"/>
    <n v="0"/>
    <s v="NaN"/>
    <s v="NaN"/>
    <s v="NaN"/>
    <s v="NaN"/>
    <s v="NaN"/>
    <s v="Scale-up"/>
    <s v="NaN"/>
    <s v="NaN"/>
    <s v="NaN"/>
    <s v="NaN"/>
    <s v="NaN"/>
    <d v="2025-06-17T04:15:12"/>
    <x v="2"/>
  </r>
  <r>
    <x v="743"/>
    <x v="0"/>
    <n v="801"/>
    <x v="3842"/>
    <x v="862"/>
    <n v="67"/>
    <n v="67"/>
    <n v="48"/>
    <n v="19"/>
    <n v="2"/>
    <n v="65"/>
    <n v="41"/>
    <n v="24"/>
    <n v="5.3999999999999999E-2"/>
    <n v="2.9000000000000001E-2"/>
    <n v="0.1"/>
    <n v="5.2999999999999999E-2"/>
    <n v="-1.7000000000000001E-2"/>
    <n v="7.9000000000000001E-2"/>
    <n v="-3.1179999999999999"/>
    <n v="0.65100000000000002"/>
    <n v="-0.20499999999999999"/>
    <n v="452.83"/>
    <s v="Scale-up"/>
    <n v="18.867999999999999"/>
    <n v="0.84"/>
    <n v="0.88"/>
    <n v="1"/>
    <n v="0.95499999999999996"/>
    <d v="2025-06-16T21:35:25"/>
    <x v="0"/>
  </r>
  <r>
    <x v="353"/>
    <x v="1"/>
    <n v="0"/>
    <x v="3843"/>
    <x v="966"/>
    <s v=" "/>
    <s v=" "/>
    <n v="1"/>
    <n v="1"/>
    <n v="1"/>
    <s v="N/A"/>
    <n v="1"/>
    <n v="0"/>
    <s v="NaN"/>
    <s v="NaN"/>
    <s v="NaN"/>
    <s v="NaN"/>
    <n v="0"/>
    <s v="NaN"/>
    <s v="NaN"/>
    <s v="NaN"/>
    <s v="NaN"/>
    <s v="NaN"/>
    <s v="Scale-up"/>
    <s v="NaN"/>
    <s v="NaN"/>
    <s v="NaN"/>
    <s v="NaN"/>
    <s v="NaN"/>
    <d v="2025-06-17T04:15:31"/>
    <x v="2"/>
  </r>
  <r>
    <x v="31"/>
    <x v="0"/>
    <n v="4476"/>
    <x v="3844"/>
    <x v="136"/>
    <n v="2999"/>
    <n v="2999"/>
    <n v="78"/>
    <n v="2921"/>
    <n v="1362"/>
    <n v="1637"/>
    <n v="1396"/>
    <n v="241"/>
    <n v="3.6999999999999998E-2"/>
    <n v="1.2"/>
    <n v="1.3129999999999999"/>
    <n v="1.62"/>
    <n v="-7.5999999999999998E-2"/>
    <n v="0.69799999999999995"/>
    <n v="-21.315999999999999"/>
    <n v="0.03"/>
    <n v="-6.0999999999999999E-2"/>
    <n v="148.76499999999999"/>
    <s v="Scale-up"/>
    <n v="0.61699999999999999"/>
    <n v="0.73"/>
    <n v="0.879"/>
    <n v="0.377"/>
    <n v="0.52100000000000002"/>
    <d v="2025-06-16T18:36:07"/>
    <x v="1"/>
  </r>
  <r>
    <x v="356"/>
    <x v="1"/>
    <n v="50"/>
    <x v="3845"/>
    <x v="1791"/>
    <s v=" "/>
    <s v=" "/>
    <n v="1"/>
    <n v="1"/>
    <n v="3"/>
    <s v="N/A"/>
    <n v="1"/>
    <n v="-2"/>
    <s v="NaN"/>
    <s v="NaN"/>
    <n v="0.03"/>
    <s v="NaN"/>
    <n v="0"/>
    <n v="-0.03"/>
    <s v="NaN"/>
    <s v="NaN"/>
    <s v="NaN"/>
    <s v="NaN"/>
    <s v="Scale-up"/>
    <s v="NaN"/>
    <s v="NaN"/>
    <s v="NaN"/>
    <n v="0.76500000000000001"/>
    <s v="NaN"/>
    <d v="2025-06-17T04:15:51"/>
    <x v="2"/>
  </r>
  <r>
    <x v="1222"/>
    <x v="0"/>
    <n v="1951"/>
    <x v="3846"/>
    <x v="1644"/>
    <n v="86"/>
    <n v="86"/>
    <n v="75"/>
    <n v="11"/>
    <n v="6"/>
    <n v="80"/>
    <n v="27"/>
    <n v="53"/>
    <n v="3.1E-2"/>
    <n v="4.0000000000000001E-3"/>
    <n v="4.2000000000000003E-2"/>
    <n v="0.187"/>
    <n v="-7.0000000000000001E-3"/>
    <n v="2.9000000000000001E-2"/>
    <n v="-26.713999999999999"/>
    <n v="0.88600000000000001"/>
    <n v="-0.2"/>
    <n v="283.42200000000003"/>
    <s v="Scale-up"/>
    <n v="5.3479999999999999"/>
    <n v="0.1"/>
    <n v="0.48099999999999998"/>
    <n v="0.80200000000000005"/>
    <n v="0.86599999999999999"/>
    <d v="2025-06-17T06:40:41"/>
    <x v="10"/>
  </r>
  <r>
    <x v="360"/>
    <x v="1"/>
    <n v="0"/>
    <x v="3847"/>
    <x v="420"/>
    <s v=" "/>
    <s v=" "/>
    <n v="1"/>
    <n v="1"/>
    <n v="1"/>
    <s v="N/A"/>
    <n v="1"/>
    <n v="0"/>
    <s v="NaN"/>
    <s v="NaN"/>
    <s v="NaN"/>
    <s v="NaN"/>
    <n v="0"/>
    <s v="NaN"/>
    <s v="NaN"/>
    <s v="NaN"/>
    <s v="NaN"/>
    <s v="NaN"/>
    <s v="Catch-up"/>
    <s v="NaN"/>
    <s v="NaN"/>
    <s v="NaN"/>
    <s v="NaN"/>
    <s v="NaN"/>
    <d v="2025-06-17T04:16:09"/>
    <x v="2"/>
  </r>
  <r>
    <x v="1214"/>
    <x v="0"/>
    <n v="1043"/>
    <x v="3848"/>
    <x v="1627"/>
    <n v="318"/>
    <n v="318"/>
    <n v="226"/>
    <n v="92"/>
    <n v="26"/>
    <n v="292"/>
    <n v="82"/>
    <n v="210"/>
    <n v="0.315"/>
    <n v="0.10100000000000001"/>
    <n v="0.42"/>
    <n v="1.165"/>
    <n v="-4.0000000000000001E-3"/>
    <n v="0.375"/>
    <n v="-291.25"/>
    <n v="0.75700000000000001"/>
    <n v="-0.01"/>
    <n v="180.25800000000001"/>
    <s v="Scale-up"/>
    <n v="0.85799999999999998"/>
    <n v="0.5"/>
    <n v="0.84199999999999997"/>
    <n v="0.97799999999999998"/>
    <n v="0.97499999999999998"/>
    <d v="2025-06-17T06:29:49"/>
    <x v="10"/>
  </r>
  <r>
    <x v="1383"/>
    <x v="1"/>
    <n v="99"/>
    <x v="3849"/>
    <x v="1927"/>
    <s v=" "/>
    <s v=" "/>
    <n v="166"/>
    <n v="1426"/>
    <n v="1"/>
    <s v="N/A"/>
    <n v="4"/>
    <n v="1587"/>
    <n v="1.679"/>
    <n v="13.887"/>
    <s v="NaN"/>
    <n v="2.9000000000000001E-2"/>
    <n v="15.566000000000001"/>
    <n v="15.571999999999999"/>
    <s v="NaN"/>
    <s v="NaN"/>
    <s v="NaN"/>
    <s v="NaN"/>
    <s v="Scale-up"/>
    <n v="34.482999999999997"/>
    <n v="0.998"/>
    <n v="0.98599999999999999"/>
    <s v="NaN"/>
    <n v="0.86299999999999999"/>
    <d v="2025-06-17T04:16:32"/>
    <x v="2"/>
  </r>
  <r>
    <x v="1241"/>
    <x v="0"/>
    <n v="1330"/>
    <x v="3850"/>
    <x v="1928"/>
    <n v="883"/>
    <n v="883"/>
    <n v="658"/>
    <n v="225"/>
    <n v="163"/>
    <n v="720"/>
    <n v="686"/>
    <n v="34"/>
    <n v="0.68"/>
    <n v="0.22500000000000001"/>
    <n v="0.161"/>
    <n v="0.68600000000000005"/>
    <n v="0.74399999999999999"/>
    <n v="0.72199999999999998"/>
    <n v="0.92200000000000004"/>
    <n v="0.751"/>
    <n v="0.82199999999999995"/>
    <n v="49.563000000000002"/>
    <s v="Scale-up"/>
    <n v="1.458"/>
    <n v="0.98"/>
    <d v="1899-12-30T22:46:34"/>
    <n v="0.98"/>
    <n v="0.97799999999999998"/>
    <d v="1899-12-30T00:19:24"/>
    <x v="23"/>
  </r>
  <r>
    <x v="1241"/>
    <x v="1"/>
    <n v="90"/>
    <x v="3851"/>
    <x v="1928"/>
    <s v=" "/>
    <s v=" "/>
    <n v="2"/>
    <n v="1"/>
    <n v="2"/>
    <s v="N/A"/>
    <n v="2"/>
    <n v="-1"/>
    <n v="1"/>
    <s v="NaN"/>
    <n v="1"/>
    <n v="0.5"/>
    <n v="0"/>
    <n v="0"/>
    <s v="NaN"/>
    <s v="NaN"/>
    <s v="NaN"/>
    <s v="NaN"/>
    <s v="Scale-up"/>
    <n v="2"/>
    <n v="1"/>
    <s v="NaN"/>
    <n v="1"/>
    <n v="1"/>
    <d v="1899-12-30T00:19:24"/>
    <x v="23"/>
  </r>
  <r>
    <x v="1240"/>
    <x v="0"/>
    <n v="1479"/>
    <x v="3852"/>
    <x v="1929"/>
    <n v="1697"/>
    <n v="1697"/>
    <n v="1200"/>
    <n v="497"/>
    <n v="334"/>
    <n v="1363"/>
    <n v="1300"/>
    <n v="63"/>
    <n v="1.08"/>
    <n v="0.42"/>
    <n v="0.28499999999999998"/>
    <n v="1.1220000000000001"/>
    <n v="1.2150000000000001"/>
    <n v="1.1739999999999999"/>
    <n v="0.92300000000000004"/>
    <n v="0.72"/>
    <n v="0.81"/>
    <n v="56.15"/>
    <s v="Scale-up"/>
    <n v="0.89100000000000001"/>
    <n v="0.98899999999999999"/>
    <d v="1899-12-30T23:39:50"/>
    <n v="0.98"/>
    <n v="0.99299999999999999"/>
    <d v="1899-12-30T00:19:48"/>
    <x v="23"/>
  </r>
  <r>
    <x v="1240"/>
    <x v="1"/>
    <n v="91"/>
    <x v="3853"/>
    <x v="1929"/>
    <s v=" "/>
    <s v=" "/>
    <n v="1"/>
    <n v="1"/>
    <n v="21"/>
    <s v="N/A"/>
    <n v="13"/>
    <n v="-32"/>
    <s v="NaN"/>
    <s v="NaN"/>
    <n v="0.22600000000000001"/>
    <n v="0.157"/>
    <n v="0"/>
    <n v="-0.20899999999999999"/>
    <s v="NaN"/>
    <s v="NaN"/>
    <s v="NaN"/>
    <s v="NaN"/>
    <s v="Scale-up"/>
    <n v="6.3689999999999998"/>
    <s v="NaN"/>
    <s v="NaN"/>
    <n v="0.95899999999999996"/>
    <n v="0.92200000000000004"/>
    <d v="1899-12-30T00:19:48"/>
    <x v="23"/>
  </r>
  <r>
    <x v="1384"/>
    <x v="0"/>
    <n v="1101"/>
    <x v="3854"/>
    <x v="1930"/>
    <n v="1110"/>
    <n v="1110"/>
    <n v="1110"/>
    <n v="0"/>
    <n v="216"/>
    <n v="894"/>
    <n v="68"/>
    <n v="826"/>
    <n v="1.1679999999999999"/>
    <n v="0"/>
    <n v="0.21299999999999999"/>
    <n v="7.4999999999999997E-2"/>
    <n v="0.95499999999999996"/>
    <n v="0.96099999999999997"/>
    <n v="7.9000000000000001E-2"/>
    <n v="1"/>
    <n v="0.81799999999999995"/>
    <n v="11013.333000000001"/>
    <s v="Scale-up"/>
    <n v="13.333"/>
    <n v="0.99099999999999999"/>
    <d v="1899-12-30T00:00:00"/>
    <n v="0.97199999999999998"/>
    <n v="0.98799999999999999"/>
    <d v="1899-12-30T00:20:11"/>
    <x v="23"/>
  </r>
  <r>
    <x v="1384"/>
    <x v="1"/>
    <n v="99"/>
    <x v="3855"/>
    <x v="1930"/>
    <s v=" "/>
    <s v=" "/>
    <n v="157"/>
    <n v="1"/>
    <n v="57"/>
    <s v="N/A"/>
    <n v="14"/>
    <n v="85"/>
    <n v="1.798"/>
    <n v="0"/>
    <n v="1.0309999999999999"/>
    <n v="0.193"/>
    <s v="0.7670000000000001"/>
    <n v="0.95"/>
    <n v="0.252"/>
    <n v="1"/>
    <n v="0.42699999999999999"/>
    <n v="4279.7929999999997"/>
    <s v="Scale-up"/>
    <n v="5.181"/>
    <n v="0.96399999999999997"/>
    <d v="1899-12-30T00:00:00"/>
    <n v="0.42099999999999999"/>
    <n v="0.96899999999999997"/>
    <d v="1899-12-30T00:20:16"/>
    <x v="23"/>
  </r>
  <r>
    <x v="1385"/>
    <x v="0"/>
    <n v="1380"/>
    <x v="3856"/>
    <x v="1931"/>
    <n v="1273"/>
    <n v="1273"/>
    <n v="918"/>
    <n v="355"/>
    <n v="96"/>
    <n v="1177"/>
    <n v="1013"/>
    <n v="164"/>
    <n v="0.57199999999999995"/>
    <n v="0.249"/>
    <n v="0.10299999999999999"/>
    <n v="0.64900000000000002"/>
    <n v="0.71799999999999997"/>
    <n v="0.755"/>
    <n v="0.90400000000000003"/>
    <n v="0.69699999999999995"/>
    <n v="0.875"/>
    <n v="252.696"/>
    <s v="Scale-up"/>
    <n v="1.5409999999999999"/>
    <n v="0.95199999999999996"/>
    <d v="1899-12-30T22:12:00"/>
    <n v="0.68400000000000005"/>
    <n v="0.95899999999999996"/>
    <d v="1899-12-30T00:20:37"/>
    <x v="23"/>
  </r>
  <r>
    <x v="1385"/>
    <x v="1"/>
    <n v="99"/>
    <x v="3857"/>
    <x v="1931"/>
    <s v=" "/>
    <s v=" "/>
    <n v="114"/>
    <n v="55"/>
    <n v="10"/>
    <s v="N/A"/>
    <n v="149"/>
    <n v="9"/>
    <n v="1.1759999999999999"/>
    <n v="0.60399999999999998"/>
    <n v="0.14000000000000001"/>
    <n v="1.5109999999999999"/>
    <s v="1.6399999999999997"/>
    <n v="1.6359999999999999"/>
    <n v="0.92100000000000004"/>
    <n v="0.66100000000000003"/>
    <n v="0.92100000000000004"/>
    <n v="108.53700000000001"/>
    <s v="Scale-up"/>
    <n v="0.66200000000000003"/>
    <n v="0.96899999999999997"/>
    <d v="1899-12-30T22:20:38"/>
    <n v="0.54100000000000004"/>
    <n v="0.99099999999999999"/>
    <d v="1899-12-30T00:20:41"/>
    <x v="23"/>
  </r>
  <r>
    <x v="1386"/>
    <x v="0"/>
    <n v="1173"/>
    <x v="3858"/>
    <x v="1932"/>
    <n v="8200"/>
    <n v="7174"/>
    <n v="4768"/>
    <n v="2406"/>
    <n v="776"/>
    <n v="6398"/>
    <n v="5104"/>
    <n v="1294"/>
    <n v="5.6950000000000003"/>
    <n v="2.92"/>
    <n v="1"/>
    <n v="6.569"/>
    <n v="7.6150000000000002"/>
    <n v="7.6120000000000001"/>
    <n v="0.86299999999999999"/>
    <n v="0.66100000000000003"/>
    <n v="0.88400000000000001"/>
    <n v="196.98599999999999"/>
    <s v="Scale-up"/>
    <n v="0.152"/>
    <n v="0.98"/>
    <d v="1899-12-30T23:41:17"/>
    <n v="0.98199999999999998"/>
    <n v="0.98799999999999999"/>
    <d v="1899-12-30T00:21:06"/>
    <x v="23"/>
  </r>
  <r>
    <x v="1386"/>
    <x v="1"/>
    <n v="100"/>
    <x v="3859"/>
    <x v="1932"/>
    <s v=" "/>
    <s v=" "/>
    <n v="764"/>
    <n v="291"/>
    <n v="124"/>
    <s v="N/A"/>
    <n v="876"/>
    <n v="56"/>
    <n v="7.3049999999999997"/>
    <n v="3.0009999999999999"/>
    <n v="1.306"/>
    <n v="9.202"/>
    <n v="9"/>
    <n v="9.0289999999999999"/>
    <n v="1.022"/>
    <n v="0.70899999999999996"/>
    <n v="0.873"/>
    <n v="140.62200000000001"/>
    <s v="Catch-up"/>
    <n v="0.109"/>
    <n v="0.996"/>
    <d v="1899-12-30T23:44:10"/>
    <n v="0.98199999999999998"/>
    <n v="0.996"/>
    <d v="1899-12-30T00:21:11"/>
    <x v="23"/>
  </r>
  <r>
    <x v="589"/>
    <x v="0"/>
    <n v="4676"/>
    <x v="3860"/>
    <x v="1933"/>
    <n v="7765"/>
    <n v="7765"/>
    <n v="6360"/>
    <n v="1405"/>
    <n v="2119"/>
    <n v="5646"/>
    <n v="5543"/>
    <n v="103"/>
    <n v="2.0470000000000002"/>
    <n v="0.44400000000000001"/>
    <n v="0.72199999999999998"/>
    <n v="1.7749999999999999"/>
    <n v="1.7689999999999999"/>
    <n v="1.8879999999999999"/>
    <n v="1.0029999999999999"/>
    <n v="0.82199999999999995"/>
    <n v="0.71"/>
    <n v="58.027999999999999"/>
    <s v="Catch-up"/>
    <n v="0.56299999999999994"/>
    <n v="0.95399999999999996"/>
    <d v="1899-12-30T23:21:07"/>
    <n v="0.89300000000000002"/>
    <n v="0.95199999999999996"/>
    <d v="1899-12-30T00:21:35"/>
    <x v="23"/>
  </r>
  <r>
    <x v="589"/>
    <x v="1"/>
    <n v="69"/>
    <x v="3861"/>
    <x v="1933"/>
    <s v=" "/>
    <s v=" "/>
    <n v="1"/>
    <n v="2"/>
    <n v="1"/>
    <s v="N/A"/>
    <n v="1"/>
    <n v="1"/>
    <s v="NaN"/>
    <n v="1.4E-2"/>
    <s v="NaN"/>
    <s v="NaN"/>
    <n v="0"/>
    <n v="1.4E-2"/>
    <s v="NaN"/>
    <s v="NaN"/>
    <s v="NaN"/>
    <s v="NaN"/>
    <s v="Catch-up"/>
    <s v="NaN"/>
    <s v="NaN"/>
    <d v="1899-12-31T00:00:00"/>
    <s v="NaN"/>
    <s v="NaN"/>
    <d v="1899-12-30T00:21:35"/>
    <x v="23"/>
  </r>
  <r>
    <x v="790"/>
    <x v="0"/>
    <n v="4083"/>
    <x v="3862"/>
    <x v="1934"/>
    <n v="483"/>
    <n v="483"/>
    <n v="277"/>
    <n v="206"/>
    <n v="34"/>
    <n v="449"/>
    <n v="430"/>
    <n v="19"/>
    <n v="0.11899999999999999"/>
    <n v="0.08"/>
    <n v="1.6E-2"/>
    <n v="0.16500000000000001"/>
    <n v="0.183"/>
    <n v="0.17499999999999999"/>
    <n v="0.90200000000000002"/>
    <n v="0.59799999999999998"/>
    <n v="0.92"/>
    <n v="115.152"/>
    <s v="Scale-up"/>
    <n v="6.0609999999999999"/>
    <n v="0.79900000000000004"/>
    <d v="1899-12-30T22:59:31"/>
    <n v="0.97899999999999998"/>
    <n v="0.90500000000000003"/>
    <d v="1899-12-30T00:21:54"/>
    <x v="23"/>
  </r>
  <r>
    <x v="790"/>
    <x v="1"/>
    <n v="63"/>
    <x v="3863"/>
    <x v="1934"/>
    <s v=" "/>
    <s v=" "/>
    <n v="1"/>
    <n v="1"/>
    <n v="1"/>
    <s v="N/A"/>
    <n v="1"/>
    <n v="-1"/>
    <s v="NaN"/>
    <s v="NaN"/>
    <s v="NaN"/>
    <s v="NaN"/>
    <n v="0"/>
    <s v="NaN"/>
    <s v="NaN"/>
    <s v="NaN"/>
    <s v="NaN"/>
    <s v="NaN"/>
    <s v="Scale-up"/>
    <s v="NaN"/>
    <s v="NaN"/>
    <s v="NaN"/>
    <s v="NaN"/>
    <s v="NaN"/>
    <d v="1899-12-30T00:21:54"/>
    <x v="23"/>
  </r>
  <r>
    <x v="1187"/>
    <x v="0"/>
    <n v="5579"/>
    <x v="3864"/>
    <x v="1935"/>
    <n v="2502"/>
    <n v="2502"/>
    <n v="1353"/>
    <n v="1149"/>
    <n v="401"/>
    <n v="2101"/>
    <n v="1490"/>
    <n v="611"/>
    <n v="0.50800000000000001"/>
    <n v="0.46300000000000002"/>
    <n v="0.14799999999999999"/>
    <n v="0.61899999999999999"/>
    <n v="0.82299999999999995"/>
    <n v="0.81299999999999994"/>
    <n v="0.752"/>
    <n v="0.52300000000000002"/>
    <n v="0.84799999999999998"/>
    <n v="987.07600000000002"/>
    <s v="Scale-up"/>
    <n v="1.6160000000000001"/>
    <n v="0.84899999999999998"/>
    <d v="1899-12-30T23:05:17"/>
    <n v="0.92200000000000004"/>
    <n v="0.89700000000000002"/>
    <d v="1899-12-30T00:22:14"/>
    <x v="23"/>
  </r>
  <r>
    <x v="1187"/>
    <x v="1"/>
    <n v="0"/>
    <x v="3865"/>
    <x v="1935"/>
    <s v=" "/>
    <s v=" "/>
    <n v="1"/>
    <n v="1"/>
    <n v="17"/>
    <s v="N/A"/>
    <n v="1"/>
    <n v="-16"/>
    <s v="NaN"/>
    <s v="NaN"/>
    <n v="8.5"/>
    <s v="NaN"/>
    <n v="0"/>
    <n v="-8.5"/>
    <s v="NaN"/>
    <s v="NaN"/>
    <s v="NaN"/>
    <s v="NaN"/>
    <s v="Scale-up"/>
    <s v="NaN"/>
    <s v="NaN"/>
    <s v="NaN"/>
    <n v="0.16700000000000001"/>
    <s v="NaN"/>
    <d v="1899-12-30T00:22:14"/>
    <x v="23"/>
  </r>
  <r>
    <x v="568"/>
    <x v="0"/>
    <n v="2764"/>
    <x v="3866"/>
    <x v="1936"/>
    <n v="246"/>
    <n v="246"/>
    <n v="108"/>
    <n v="138"/>
    <n v="6"/>
    <n v="240"/>
    <n v="236"/>
    <n v="5"/>
    <n v="3.3000000000000002E-2"/>
    <n v="5.1999999999999998E-2"/>
    <n v="3.0000000000000001E-3"/>
    <n v="0.08"/>
    <n v="8.2000000000000003E-2"/>
    <n v="8.1000000000000003E-2"/>
    <n v="0.97599999999999998"/>
    <n v="0.38800000000000001"/>
    <n v="0.96499999999999997"/>
    <n v="62.5"/>
    <s v="Scale-up"/>
    <n v="12.5"/>
    <n v="0.97899999999999998"/>
    <d v="1899-12-30T22:07:41"/>
    <n v="0.93799999999999994"/>
    <n v="0.95899999999999996"/>
    <d v="1899-12-30T00:22:35"/>
    <x v="23"/>
  </r>
  <r>
    <x v="568"/>
    <x v="1"/>
    <n v="96"/>
    <x v="3867"/>
    <x v="1936"/>
    <s v=" "/>
    <s v=" "/>
    <n v="5"/>
    <n v="2"/>
    <n v="1"/>
    <s v="N/A"/>
    <n v="7"/>
    <n v="0"/>
    <n v="6.3E-2"/>
    <n v="1.7999999999999999E-2"/>
    <s v="NaN"/>
    <n v="7.6999999999999999E-2"/>
    <n v="8.1000000000000003E-2"/>
    <n v="0.06"/>
    <s v="NaN"/>
    <s v="NaN"/>
    <s v="NaN"/>
    <s v="NaN"/>
    <s v="Scale-up"/>
    <n v="12.987"/>
    <n v="0.81"/>
    <d v="1899-12-31T00:00:00"/>
    <s v="NaN"/>
    <n v="0.84199999999999997"/>
    <d v="1899-12-30T00:22:35"/>
    <x v="23"/>
  </r>
  <r>
    <x v="1387"/>
    <x v="0"/>
    <n v="1051"/>
    <x v="3868"/>
    <x v="1937"/>
    <n v="756"/>
    <n v="756"/>
    <n v="730"/>
    <n v="26"/>
    <n v="164"/>
    <n v="592"/>
    <n v="373"/>
    <n v="219"/>
    <n v="0.70299999999999996"/>
    <n v="2.7E-2"/>
    <n v="0.17199999999999999"/>
    <n v="0.371"/>
    <n v="0.55800000000000005"/>
    <n v="0.56999999999999995"/>
    <n v="0.66500000000000004"/>
    <n v="0.96299999999999997"/>
    <n v="0.76400000000000001"/>
    <n v="590.29600000000005"/>
    <s v="Scale-up"/>
    <n v="2.6949999999999998"/>
    <n v="0.98299999999999998"/>
    <d v="1899-12-30T23:15:22"/>
    <n v="0.95599999999999996"/>
    <n v="0.96799999999999997"/>
    <d v="1899-12-30T00:22:55"/>
    <x v="23"/>
  </r>
  <r>
    <x v="1387"/>
    <x v="1"/>
    <n v="98"/>
    <x v="3869"/>
    <x v="1937"/>
    <s v=" "/>
    <s v=" "/>
    <n v="75"/>
    <n v="1"/>
    <n v="10"/>
    <s v="N/A"/>
    <n v="27"/>
    <n v="40"/>
    <n v="0.86499999999999999"/>
    <s v="NaN"/>
    <n v="7.0000000000000007E-2"/>
    <n v="0.23200000000000001"/>
    <s v="0.7949999999999999"/>
    <n v="0.83599999999999997"/>
    <s v="NaN"/>
    <s v="NaN"/>
    <s v="NaN"/>
    <s v="NaN"/>
    <s v="Scale-up"/>
    <n v="4.3099999999999996"/>
    <n v="0.96799999999999997"/>
    <s v="NaN"/>
    <n v="0.78400000000000003"/>
    <n v="0.94299999999999995"/>
    <d v="1899-12-30T00:22:55"/>
    <x v="23"/>
  </r>
  <r>
    <x v="1233"/>
    <x v="0"/>
    <n v="3971"/>
    <x v="3870"/>
    <x v="1938"/>
    <n v="812"/>
    <n v="812"/>
    <n v="495"/>
    <n v="317"/>
    <n v="242"/>
    <n v="570"/>
    <n v="469"/>
    <n v="101"/>
    <n v="0.17399999999999999"/>
    <n v="0.122"/>
    <n v="7.4999999999999997E-2"/>
    <n v="0.159"/>
    <n v="0.221"/>
    <n v="0.17899999999999999"/>
    <n v="0.71899999999999997"/>
    <n v="0.58799999999999997"/>
    <n v="0.747"/>
    <n v="635.22"/>
    <s v="Scale-up"/>
    <n v="6.2889999999999997"/>
    <n v="0.94599999999999995"/>
    <d v="1899-12-30T18:40:19"/>
    <n v="0.96399999999999997"/>
    <n v="0.89900000000000002"/>
    <d v="1899-12-30T00:23:15"/>
    <x v="23"/>
  </r>
  <r>
    <x v="1233"/>
    <x v="1"/>
    <n v="98"/>
    <x v="3871"/>
    <x v="1938"/>
    <s v=" "/>
    <s v=" "/>
    <n v="7"/>
    <n v="3"/>
    <n v="34"/>
    <s v="N/A"/>
    <n v="7"/>
    <n v="-32"/>
    <n v="0.04"/>
    <n v="5.8000000000000003E-2"/>
    <n v="0.20100000000000001"/>
    <n v="7.8E-2"/>
    <n v="-0.10299999999999999"/>
    <n v="-0.113"/>
    <n v="-0.75700000000000001"/>
    <n v="0.40799999999999997"/>
    <n v="-1.0509999999999999"/>
    <n v="1294.8720000000001"/>
    <s v="Scale-up"/>
    <n v="12.821"/>
    <n v="0.76200000000000001"/>
    <d v="1899-12-30T18:40:19"/>
    <n v="0.28799999999999998"/>
    <n v="0.69499999999999995"/>
    <d v="1899-12-30T00:23:19"/>
    <x v="23"/>
  </r>
  <r>
    <x v="1388"/>
    <x v="0"/>
    <n v="1396"/>
    <x v="3872"/>
    <x v="1939"/>
    <n v="311"/>
    <n v="311"/>
    <n v="300"/>
    <n v="11"/>
    <n v="31"/>
    <n v="280"/>
    <n v="216"/>
    <n v="64"/>
    <n v="0.184"/>
    <n v="2.1999999999999999E-2"/>
    <n v="2.3E-2"/>
    <n v="0.13700000000000001"/>
    <n v="0.183"/>
    <n v="0.17799999999999999"/>
    <n v="0.749"/>
    <n v="0.89300000000000002"/>
    <n v="0.88800000000000001"/>
    <n v="467.15300000000002"/>
    <s v="Scale-up"/>
    <n v="7.2990000000000004"/>
    <n v="0.95099999999999996"/>
    <d v="1899-12-30T23:06:43"/>
    <n v="0.56899999999999995"/>
    <n v="0.92300000000000004"/>
    <d v="1899-12-30T00:23:38"/>
    <x v="23"/>
  </r>
  <r>
    <x v="1388"/>
    <x v="1"/>
    <n v="95"/>
    <x v="3873"/>
    <x v="1939"/>
    <s v=" "/>
    <s v=" "/>
    <n v="42"/>
    <n v="4"/>
    <n v="14"/>
    <s v="N/A"/>
    <n v="40"/>
    <n v="-7"/>
    <n v="0.42599999999999999"/>
    <n v="6.2E-2"/>
    <n v="0.11700000000000001"/>
    <n v="0.47399999999999998"/>
    <n v="0.371"/>
    <n v="0.35799999999999998"/>
    <n v="1.278"/>
    <n v="0.873"/>
    <n v="0.76"/>
    <n v="135.02099999999999"/>
    <s v="Catch-up"/>
    <n v="2.11"/>
    <n v="0.96599999999999997"/>
    <d v="1899-12-30T22:04:48"/>
    <n v="0.70399999999999996"/>
    <n v="0.89900000000000002"/>
    <d v="1899-12-30T00:23:43"/>
    <x v="23"/>
  </r>
  <r>
    <x v="1238"/>
    <x v="0"/>
    <n v="1896"/>
    <x v="3874"/>
    <x v="1940"/>
    <n v="335"/>
    <n v="270"/>
    <n v="258"/>
    <n v="12"/>
    <n v="50"/>
    <n v="220"/>
    <n v="75"/>
    <n v="145"/>
    <n v="0.19"/>
    <n v="1.0999999999999999E-2"/>
    <n v="4.2000000000000003E-2"/>
    <n v="6.0999999999999999E-2"/>
    <n v="0.159"/>
    <n v="0.16300000000000001"/>
    <n v="0.38400000000000001"/>
    <n v="0.94499999999999995"/>
    <n v="0.79100000000000004"/>
    <n v="2377.049"/>
    <s v="Scale-up"/>
    <n v="16.393000000000001"/>
    <n v="0.85099999999999998"/>
    <d v="1899-12-30T21:57:36"/>
    <n v="0.88200000000000001"/>
    <n v="0.95899999999999996"/>
    <d v="1899-12-30T00:24:02"/>
    <x v="23"/>
  </r>
  <r>
    <x v="1238"/>
    <x v="1"/>
    <n v="98"/>
    <x v="3875"/>
    <x v="1940"/>
    <s v=" "/>
    <s v=" "/>
    <n v="32"/>
    <n v="1"/>
    <n v="3"/>
    <s v="N/A"/>
    <n v="1"/>
    <n v="27"/>
    <n v="0.29899999999999999"/>
    <s v="NaN"/>
    <s v="NaN"/>
    <s v="NaN"/>
    <n v="0"/>
    <n v="0.254"/>
    <s v="NaN"/>
    <s v="NaN"/>
    <s v="NaN"/>
    <s v="NaN"/>
    <s v="Scale-up"/>
    <s v="NaN"/>
    <n v="0.95299999999999996"/>
    <s v="NaN"/>
    <s v="NaN"/>
    <s v="NaN"/>
    <d v="1899-12-30T00:24:02"/>
    <x v="23"/>
  </r>
  <r>
    <x v="1237"/>
    <x v="0"/>
    <n v="3612"/>
    <x v="3876"/>
    <x v="1941"/>
    <n v="1197"/>
    <n v="1197"/>
    <n v="672"/>
    <n v="525"/>
    <n v="164"/>
    <n v="1033"/>
    <n v="699"/>
    <n v="334"/>
    <n v="0.56299999999999994"/>
    <n v="0.33600000000000002"/>
    <n v="0.03"/>
    <n v="0.55000000000000004"/>
    <n v="0.86899999999999999"/>
    <n v="0.29599999999999999"/>
    <n v="0.63300000000000001"/>
    <n v="0.626"/>
    <n v="0.96699999999999997"/>
    <n v="607.27300000000002"/>
    <s v="Scale-up"/>
    <n v="1.8180000000000001"/>
    <n v="0.80100000000000005"/>
    <d v="1899-12-30T15:56:10"/>
    <n v="0.83599999999999997"/>
    <n v="0.80400000000000005"/>
    <d v="1899-12-30T00:24:20"/>
    <x v="23"/>
  </r>
  <r>
    <x v="1237"/>
    <x v="1"/>
    <n v="0"/>
    <x v="3877"/>
    <x v="1941"/>
    <s v=" "/>
    <s v=" "/>
    <n v="1"/>
    <n v="1"/>
    <n v="66"/>
    <s v="N/A"/>
    <n v="1"/>
    <n v="-65"/>
    <s v="NaN"/>
    <s v="NaN"/>
    <n v="33"/>
    <s v="NaN"/>
    <n v="0"/>
    <n v="-33"/>
    <s v="NaN"/>
    <s v="NaN"/>
    <s v="NaN"/>
    <s v="NaN"/>
    <s v="Scale-up"/>
    <s v="NaN"/>
    <s v="NaN"/>
    <s v="NaN"/>
    <n v="0.32"/>
    <s v="NaN"/>
    <d v="1899-12-30T00:24:20"/>
    <x v="23"/>
  </r>
  <r>
    <x v="1079"/>
    <x v="0"/>
    <n v="1112"/>
    <x v="3878"/>
    <x v="1942"/>
    <n v="292"/>
    <n v="283"/>
    <n v="227"/>
    <n v="56"/>
    <n v="6"/>
    <n v="277"/>
    <n v="249"/>
    <n v="28"/>
    <n v="0.35599999999999998"/>
    <n v="0.126"/>
    <n v="0"/>
    <n v="0.37"/>
    <n v="0.48199999999999998"/>
    <n v="0.46700000000000003"/>
    <n v="0.76800000000000002"/>
    <n v="0.73899999999999999"/>
    <n v="1"/>
    <n v="75.676000000000002"/>
    <s v="Scale-up"/>
    <n v="2.7029999999999998"/>
    <n v="0.67700000000000005"/>
    <d v="1899-12-30T22:22:05"/>
    <n v="0"/>
    <n v="0.69399999999999995"/>
    <d v="1899-12-30T00:24:39"/>
    <x v="23"/>
  </r>
  <r>
    <x v="1079"/>
    <x v="1"/>
    <n v="70"/>
    <x v="3879"/>
    <x v="1942"/>
    <s v=" "/>
    <s v=" "/>
    <n v="2"/>
    <n v="1"/>
    <n v="1"/>
    <s v="N/A"/>
    <n v="2"/>
    <n v="-1"/>
    <n v="0.25"/>
    <s v="NaN"/>
    <s v="NaN"/>
    <n v="1.4999999999999999E-2"/>
    <n v="0"/>
    <n v="0.25"/>
    <s v="NaN"/>
    <s v="NaN"/>
    <s v="NaN"/>
    <s v="NaN"/>
    <s v="Scale-up"/>
    <n v="66.667000000000002"/>
    <n v="1"/>
    <s v="NaN"/>
    <s v="NaN"/>
    <n v="1"/>
    <d v="1899-12-30T00:24:39"/>
    <x v="23"/>
  </r>
  <r>
    <x v="1389"/>
    <x v="0"/>
    <n v="1952"/>
    <x v="3880"/>
    <x v="1943"/>
    <n v="974"/>
    <n v="872"/>
    <n v="766"/>
    <n v="106"/>
    <n v="87"/>
    <n v="785"/>
    <n v="668"/>
    <n v="117"/>
    <n v="0.46300000000000002"/>
    <n v="6.6000000000000003E-2"/>
    <n v="8.2000000000000003E-2"/>
    <n v="0.41299999999999998"/>
    <n v="0.44700000000000001"/>
    <n v="0.45400000000000001"/>
    <n v="0.92400000000000004"/>
    <n v="0.875"/>
    <n v="0.84499999999999997"/>
    <n v="283.29300000000001"/>
    <s v="Scale-up"/>
    <n v="2.4209999999999998"/>
    <n v="0.98799999999999999"/>
    <d v="1899-12-30T22:36:29"/>
    <n v="0.76200000000000001"/>
    <n v="0.99099999999999999"/>
    <d v="1899-12-30T00:24:58"/>
    <x v="23"/>
  </r>
  <r>
    <x v="1389"/>
    <x v="1"/>
    <n v="48"/>
    <x v="3881"/>
    <x v="1943"/>
    <s v=" "/>
    <s v=" "/>
    <n v="1"/>
    <n v="3"/>
    <n v="1"/>
    <s v="N/A"/>
    <n v="3"/>
    <n v="-1"/>
    <s v="NaN"/>
    <n v="4.8000000000000001E-2"/>
    <s v="NaN"/>
    <n v="4.2000000000000003E-2"/>
    <n v="0"/>
    <n v="4.8000000000000001E-2"/>
    <s v="NaN"/>
    <s v="NaN"/>
    <s v="NaN"/>
    <s v="NaN"/>
    <s v="Scale-up"/>
    <n v="23.81"/>
    <s v="NaN"/>
    <d v="1899-12-31T00:00:00"/>
    <s v="NaN"/>
    <n v="0.999"/>
    <d v="1899-12-30T00:24:58"/>
    <x v="23"/>
  </r>
  <r>
    <x v="921"/>
    <x v="0"/>
    <n v="5555"/>
    <x v="3882"/>
    <x v="1944"/>
    <n v="2140"/>
    <n v="2140"/>
    <n v="1406"/>
    <n v="734"/>
    <n v="228"/>
    <n v="1912"/>
    <n v="1456"/>
    <n v="456"/>
    <n v="0.46700000000000003"/>
    <n v="0.218"/>
    <n v="5.8000000000000003E-2"/>
    <n v="0.47299999999999998"/>
    <n v="0.627"/>
    <n v="0.58499999999999996"/>
    <n v="0.754"/>
    <n v="0.68200000000000005"/>
    <n v="0.91500000000000004"/>
    <n v="964.05899999999997"/>
    <s v="Scale-up"/>
    <n v="2.1139999999999999"/>
    <n v="0.81699999999999995"/>
    <d v="1899-12-30T20:21:07"/>
    <n v="0.83299999999999996"/>
    <n v="0.84899999999999998"/>
    <d v="1899-12-30T00:25:18"/>
    <x v="23"/>
  </r>
  <r>
    <x v="921"/>
    <x v="1"/>
    <n v="0"/>
    <x v="3883"/>
    <x v="1944"/>
    <s v=" "/>
    <s v=" "/>
    <n v="1"/>
    <n v="1"/>
    <n v="1"/>
    <s v="N/A"/>
    <n v="1"/>
    <n v="0"/>
    <s v="NaN"/>
    <s v="NaN"/>
    <s v="NaN"/>
    <s v="NaN"/>
    <n v="0"/>
    <s v="NaN"/>
    <s v="NaN"/>
    <s v="NaN"/>
    <s v="NaN"/>
    <s v="NaN"/>
    <s v="Scale-up"/>
    <s v="NaN"/>
    <s v="NaN"/>
    <s v="NaN"/>
    <s v="NaN"/>
    <s v="NaN"/>
    <d v="1899-12-30T00:25:18"/>
    <x v="23"/>
  </r>
  <r>
    <x v="480"/>
    <x v="0"/>
    <n v="2710"/>
    <x v="3884"/>
    <x v="1945"/>
    <n v="5481"/>
    <n v="5479"/>
    <n v="2376"/>
    <n v="3103"/>
    <n v="1085"/>
    <n v="4394"/>
    <n v="4394"/>
    <n v="0"/>
    <n v="2.6869999999999998"/>
    <n v="4.3049999999999997"/>
    <n v="1.56"/>
    <n v="5.8940000000000001"/>
    <n v="5.4320000000000004"/>
    <n v="5.4429999999999996"/>
    <n v="1.085"/>
    <n v="0.38400000000000001"/>
    <n v="0.77700000000000002"/>
    <n v="0"/>
    <s v="Plan-up"/>
    <n v="0.17"/>
    <n v="0.92400000000000004"/>
    <d v="1899-12-30T22:03:22"/>
    <n v="0.97199999999999998"/>
    <n v="0.96699999999999997"/>
    <d v="1899-12-30T00:49:03"/>
    <x v="23"/>
  </r>
  <r>
    <x v="480"/>
    <x v="1"/>
    <n v="76"/>
    <x v="3885"/>
    <x v="1945"/>
    <s v=" "/>
    <s v=" "/>
    <n v="1"/>
    <n v="1"/>
    <n v="1"/>
    <s v="N/A"/>
    <n v="5"/>
    <n v="-4"/>
    <s v="NaN"/>
    <s v="NaN"/>
    <s v="NaN"/>
    <n v="5.3999999999999999E-2"/>
    <n v="0"/>
    <s v="NaN"/>
    <s v="NaN"/>
    <s v="NaN"/>
    <s v="NaN"/>
    <s v="NaN"/>
    <s v="Plan-up"/>
    <n v="18.518999999999998"/>
    <s v="NaN"/>
    <s v="NaN"/>
    <s v="NaN"/>
    <n v="0.96"/>
    <d v="1899-12-30T00:49:03"/>
    <x v="23"/>
  </r>
  <r>
    <x v="1390"/>
    <x v="0"/>
    <n v="2218"/>
    <x v="3886"/>
    <x v="1946"/>
    <n v="404"/>
    <n v="366"/>
    <n v="348"/>
    <n v="18"/>
    <n v="106"/>
    <n v="260"/>
    <n v="204"/>
    <n v="56"/>
    <n v="0.27"/>
    <n v="1.6E-2"/>
    <n v="0.09"/>
    <n v="0.16800000000000001"/>
    <n v="0.19600000000000001"/>
    <n v="0.192"/>
    <n v="0.85699999999999998"/>
    <n v="0.94399999999999995"/>
    <n v="0.68500000000000005"/>
    <n v="333.33300000000003"/>
    <s v="Scale-up"/>
    <n v="5.952"/>
    <n v="0.95799999999999996"/>
    <d v="1899-12-30T19:35:02"/>
    <n v="0.94199999999999995"/>
    <n v="0.95699999999999996"/>
    <d v="1899-12-30T00:25:37"/>
    <x v="23"/>
  </r>
  <r>
    <x v="1390"/>
    <x v="1"/>
    <n v="99"/>
    <x v="3887"/>
    <x v="1946"/>
    <s v=" "/>
    <s v=" "/>
    <n v="16"/>
    <n v="1"/>
    <n v="7"/>
    <s v="N/A"/>
    <n v="13"/>
    <n v="-4"/>
    <n v="0.21099999999999999"/>
    <s v="NaN"/>
    <n v="5.7000000000000002E-2"/>
    <n v="0.156"/>
    <n v="0.154"/>
    <n v="0.14699999999999999"/>
    <s v="NaN"/>
    <s v="NaN"/>
    <s v="NaN"/>
    <s v="NaN"/>
    <s v="Scale-up"/>
    <n v="6.41"/>
    <n v="0.72599999999999998"/>
    <s v="NaN"/>
    <n v="0.88100000000000001"/>
    <n v="0.68799999999999994"/>
    <d v="1899-12-30T00:25:37"/>
    <x v="23"/>
  </r>
  <r>
    <x v="1232"/>
    <x v="0"/>
    <n v="1994"/>
    <x v="3888"/>
    <x v="1947"/>
    <n v="459"/>
    <n v="386"/>
    <n v="348"/>
    <n v="38"/>
    <n v="88"/>
    <n v="298"/>
    <n v="227"/>
    <n v="71"/>
    <n v="0.189"/>
    <n v="2.7E-2"/>
    <n v="8.8999999999999996E-2"/>
    <n v="0.13800000000000001"/>
    <n v="0.127"/>
    <n v="0.16300000000000001"/>
    <n v="1.087"/>
    <n v="0.875"/>
    <n v="0.58799999999999997"/>
    <n v="514.49300000000005"/>
    <s v="Catch-up"/>
    <n v="7.2460000000000004"/>
    <n v="0.95899999999999996"/>
    <d v="1899-12-30T15:14:24"/>
    <n v="0.94899999999999995"/>
    <n v="0.96199999999999997"/>
    <d v="1899-12-30T00:25:56"/>
    <x v="23"/>
  </r>
  <r>
    <x v="1232"/>
    <x v="1"/>
    <n v="85"/>
    <x v="3889"/>
    <x v="1947"/>
    <s v=" "/>
    <s v=" "/>
    <n v="29"/>
    <n v="7"/>
    <n v="22"/>
    <s v="N/A"/>
    <n v="19"/>
    <n v="-6"/>
    <n v="0.35699999999999998"/>
    <n v="6.8000000000000005E-2"/>
    <n v="0.41399999999999998"/>
    <n v="0.20399999999999999"/>
    <n v="1.0999999999999999E-2"/>
    <n v="0.125"/>
    <n v="18.545000000000002"/>
    <n v="0.84"/>
    <n v="2.5999999999999999E-2"/>
    <n v="348.03899999999999"/>
    <s v="Catch-up"/>
    <n v="4.9020000000000001"/>
    <n v="0.94199999999999995"/>
    <d v="1899-12-30T23:24:00"/>
    <n v="0.57899999999999996"/>
    <n v="0.94199999999999995"/>
    <d v="1899-12-30T00:26:01"/>
    <x v="23"/>
  </r>
  <r>
    <x v="1043"/>
    <x v="0"/>
    <n v="3836"/>
    <x v="1649"/>
    <x v="1948"/>
    <n v="2189"/>
    <n v="2189"/>
    <n v="1866"/>
    <n v="323"/>
    <n v="40"/>
    <n v="2149"/>
    <n v="2028"/>
    <n v="121"/>
    <n v="1.0640000000000001"/>
    <n v="0.114"/>
    <n v="4.9000000000000002E-2"/>
    <n v="0.97099999999999997"/>
    <n v="1.129"/>
    <n v="0.98399999999999999"/>
    <n v="0.86"/>
    <n v="0.90300000000000002"/>
    <n v="0.95799999999999996"/>
    <n v="124.614"/>
    <s v="Scale-up"/>
    <n v="1.03"/>
    <n v="0.90100000000000002"/>
    <d v="1899-12-30T23:09:36"/>
    <n v="0.81799999999999995"/>
    <n v="0.90100000000000002"/>
    <d v="1899-12-30T00:26:20"/>
    <x v="23"/>
  </r>
  <r>
    <x v="1043"/>
    <x v="1"/>
    <n v="0"/>
    <x v="3890"/>
    <x v="1948"/>
    <s v=" "/>
    <s v=" "/>
    <n v="1"/>
    <n v="1"/>
    <n v="1"/>
    <s v="N/A"/>
    <n v="7"/>
    <n v="-6"/>
    <s v="NaN"/>
    <s v="NaN"/>
    <s v="NaN"/>
    <s v="NaN"/>
    <n v="0"/>
    <s v="NaN"/>
    <s v="NaN"/>
    <s v="NaN"/>
    <s v="NaN"/>
    <s v="NaN"/>
    <s v="Scale-up"/>
    <s v="NaN"/>
    <s v="NaN"/>
    <s v="NaN"/>
    <s v="NaN"/>
    <s v="NaN"/>
    <d v="1899-12-30T00:26:20"/>
    <x v="23"/>
  </r>
  <r>
    <x v="932"/>
    <x v="0"/>
    <n v="5571"/>
    <x v="3891"/>
    <x v="1949"/>
    <n v="435"/>
    <n v="435"/>
    <n v="195"/>
    <n v="240"/>
    <n v="45"/>
    <n v="390"/>
    <n v="365"/>
    <n v="25"/>
    <n v="3.5999999999999997E-2"/>
    <n v="4.5999999999999999E-2"/>
    <n v="0.01"/>
    <n v="6.8000000000000005E-2"/>
    <n v="7.1999999999999995E-2"/>
    <n v="7.0999999999999994E-2"/>
    <n v="0.94399999999999995"/>
    <n v="0.439"/>
    <n v="0.878"/>
    <n v="367.64699999999999"/>
    <s v="Scale-up"/>
    <n v="14.706"/>
    <n v="0.93200000000000005"/>
    <d v="1899-12-30T21:36:00"/>
    <n v="0.97799999999999998"/>
    <n v="0.90500000000000003"/>
    <d v="1899-12-30T00:26:39"/>
    <x v="23"/>
  </r>
  <r>
    <x v="932"/>
    <x v="1"/>
    <n v="0"/>
    <x v="3892"/>
    <x v="1949"/>
    <s v=" "/>
    <s v=" "/>
    <n v="1"/>
    <n v="1"/>
    <n v="1"/>
    <s v="N/A"/>
    <n v="1"/>
    <n v="0"/>
    <s v="NaN"/>
    <s v="NaN"/>
    <s v="NaN"/>
    <s v="NaN"/>
    <n v="0"/>
    <s v="NaN"/>
    <s v="NaN"/>
    <s v="NaN"/>
    <s v="NaN"/>
    <s v="NaN"/>
    <s v="Scale-up"/>
    <s v="NaN"/>
    <s v="NaN"/>
    <s v="NaN"/>
    <s v="NaN"/>
    <s v="NaN"/>
    <d v="1899-12-30T00:26:39"/>
    <x v="23"/>
  </r>
  <r>
    <x v="1231"/>
    <x v="0"/>
    <n v="1396"/>
    <x v="3893"/>
    <x v="1950"/>
    <n v="423"/>
    <n v="370"/>
    <n v="357"/>
    <n v="13"/>
    <n v="74"/>
    <n v="296"/>
    <n v="213"/>
    <n v="83"/>
    <n v="0.25"/>
    <n v="0.01"/>
    <n v="5.0999999999999997E-2"/>
    <n v="0.14599999999999999"/>
    <n v="0.20899999999999999"/>
    <n v="0.20899999999999999"/>
    <n v="0.69899999999999995"/>
    <n v="0.96199999999999997"/>
    <n v="0.80400000000000005"/>
    <n v="568.49300000000005"/>
    <s v="Scale-up"/>
    <n v="6.8490000000000002"/>
    <n v="0.95599999999999996"/>
    <d v="1899-12-30T22:43:41"/>
    <n v="0.77600000000000002"/>
    <n v="0.91200000000000003"/>
    <d v="1899-12-30T00:26:58"/>
    <x v="23"/>
  </r>
  <r>
    <x v="1231"/>
    <x v="1"/>
    <n v="99"/>
    <x v="3894"/>
    <x v="1950"/>
    <s v=" "/>
    <s v=" "/>
    <n v="19"/>
    <n v="1"/>
    <n v="3"/>
    <s v="N/A"/>
    <n v="21"/>
    <n v="-4"/>
    <n v="0.19500000000000001"/>
    <s v="NaN"/>
    <n v="2.1999999999999999E-2"/>
    <n v="0.19500000000000001"/>
    <s v="0.17300000000000001"/>
    <n v="0.161"/>
    <s v="NaN"/>
    <s v="NaN"/>
    <s v="NaN"/>
    <s v="NaN"/>
    <s v="Scale-up"/>
    <n v="5.1280000000000001"/>
    <n v="0.92800000000000005"/>
    <s v="NaN"/>
    <n v="0.75"/>
    <n v="0.91"/>
    <d v="1899-12-30T00:26:58"/>
    <x v="23"/>
  </r>
  <r>
    <x v="941"/>
    <x v="0"/>
    <n v="4190"/>
    <x v="3895"/>
    <x v="1951"/>
    <n v="722"/>
    <n v="722"/>
    <n v="284"/>
    <n v="438"/>
    <n v="353"/>
    <n v="369"/>
    <n v="369"/>
    <n v="0"/>
    <n v="0.09"/>
    <n v="0.159"/>
    <n v="6.2E-2"/>
    <n v="0.14899999999999999"/>
    <n v="0.187"/>
    <n v="0.106"/>
    <n v="0.79700000000000004"/>
    <n v="0.36099999999999999"/>
    <n v="0.751"/>
    <n v="0"/>
    <s v="Start-up"/>
    <n v="6.7110000000000003"/>
    <n v="0.95499999999999996"/>
    <d v="1899-12-30T22:59:31"/>
    <n v="0.63300000000000001"/>
    <n v="0.92400000000000004"/>
    <d v="1899-12-30T00:27:16"/>
    <x v="23"/>
  </r>
  <r>
    <x v="941"/>
    <x v="1"/>
    <n v="0"/>
    <x v="3896"/>
    <x v="1951"/>
    <s v=" "/>
    <s v=" "/>
    <n v="1"/>
    <n v="1"/>
    <n v="249"/>
    <s v="N/A"/>
    <n v="1"/>
    <n v="-248"/>
    <s v="NaN"/>
    <s v="NaN"/>
    <n v="124.5"/>
    <s v="NaN"/>
    <n v="0"/>
    <n v="-124.5"/>
    <s v="NaN"/>
    <s v="NaN"/>
    <s v="NaN"/>
    <s v="NaN"/>
    <s v="Start-up"/>
    <s v="NaN"/>
    <s v="NaN"/>
    <s v="NaN"/>
    <n v="0.64100000000000001"/>
    <s v="NaN"/>
    <d v="1899-12-30T00:27:16"/>
    <x v="23"/>
  </r>
  <r>
    <x v="876"/>
    <x v="0"/>
    <n v="3749"/>
    <x v="3897"/>
    <x v="1952"/>
    <n v="452"/>
    <n v="452"/>
    <n v="147"/>
    <n v="305"/>
    <n v="69"/>
    <n v="383"/>
    <n v="378"/>
    <n v="5"/>
    <n v="4.5999999999999999E-2"/>
    <n v="8.1000000000000003E-2"/>
    <n v="1.7999999999999999E-2"/>
    <n v="0.113"/>
    <n v="0.109"/>
    <n v="0.108"/>
    <n v="1.0369999999999999"/>
    <n v="0.36199999999999999"/>
    <n v="0.85799999999999998"/>
    <n v="44.247999999999998"/>
    <s v="Catch-up"/>
    <n v="8.85"/>
    <n v="0.98499999999999999"/>
    <d v="1899-12-30T22:33:36"/>
    <n v="0.96799999999999997"/>
    <n v="0.97199999999999998"/>
    <d v="1899-12-30T00:27:35"/>
    <x v="23"/>
  </r>
  <r>
    <x v="876"/>
    <x v="1"/>
    <n v="77"/>
    <x v="3898"/>
    <x v="1952"/>
    <s v=" "/>
    <s v=" "/>
    <n v="1"/>
    <n v="2"/>
    <n v="1"/>
    <s v="N/A"/>
    <n v="3"/>
    <n v="-2"/>
    <s v="NaN"/>
    <n v="2.3E-2"/>
    <s v="NaN"/>
    <n v="1.9E-2"/>
    <n v="0"/>
    <n v="2.3E-2"/>
    <s v="NaN"/>
    <s v="NaN"/>
    <s v="NaN"/>
    <s v="NaN"/>
    <s v="Catch-up"/>
    <n v="52.631999999999998"/>
    <s v="NaN"/>
    <d v="1899-12-31T00:00:00"/>
    <s v="NaN"/>
    <n v="0.75"/>
    <d v="1899-12-30T00:27:35"/>
    <x v="23"/>
  </r>
  <r>
    <x v="1391"/>
    <x v="0"/>
    <n v="1306"/>
    <x v="3899"/>
    <x v="1953"/>
    <n v="606"/>
    <n v="604"/>
    <n v="331"/>
    <n v="273"/>
    <n v="51"/>
    <n v="553"/>
    <n v="520"/>
    <n v="33"/>
    <n v="0.217"/>
    <n v="0.26600000000000001"/>
    <n v="4.5999999999999999E-2"/>
    <n v="0.39400000000000002"/>
    <n v="0.437"/>
    <n v="0.35699999999999998"/>
    <n v="0.90200000000000002"/>
    <n v="0.44900000000000001"/>
    <n v="0.90500000000000003"/>
    <n v="83.756"/>
    <s v="Scale-up"/>
    <n v="2.5379999999999998"/>
    <n v="0.63800000000000001"/>
    <d v="1899-12-30T04:13:26"/>
    <n v="0.92100000000000004"/>
    <n v="0.41"/>
    <d v="1899-12-30T00:27:55"/>
    <x v="23"/>
  </r>
  <r>
    <x v="1391"/>
    <x v="1"/>
    <n v="87"/>
    <x v="3900"/>
    <x v="1953"/>
    <s v=" "/>
    <s v=" "/>
    <n v="52"/>
    <n v="3"/>
    <n v="8"/>
    <s v="N/A"/>
    <n v="25"/>
    <n v="23"/>
    <n v="0.52300000000000002"/>
    <n v="0.03"/>
    <n v="0.28399999999999997"/>
    <n v="0.32300000000000001"/>
    <s v="0.2690000000000001"/>
    <n v="0.433"/>
    <n v="1.2010000000000001"/>
    <n v="0.94599999999999995"/>
    <n v="0.48599999999999999"/>
    <n v="102.167"/>
    <s v="Catch-up"/>
    <n v="3.0960000000000001"/>
    <n v="0.89600000000000002"/>
    <d v="1899-12-30T23:47:02"/>
    <n v="0.59199999999999997"/>
    <n v="0.91800000000000004"/>
    <d v="1899-12-30T00:28:00"/>
    <x v="23"/>
  </r>
  <r>
    <x v="1392"/>
    <x v="0"/>
    <n v="1239"/>
    <x v="3901"/>
    <x v="1954"/>
    <n v="791"/>
    <n v="725"/>
    <n v="712"/>
    <n v="13"/>
    <n v="98"/>
    <n v="627"/>
    <n v="508"/>
    <n v="119"/>
    <n v="0.58599999999999997"/>
    <n v="1.0999999999999999E-2"/>
    <n v="7.6999999999999999E-2"/>
    <n v="0.436"/>
    <n v="0.52"/>
    <n v="0.51800000000000002"/>
    <n v="0.83799999999999997"/>
    <n v="0.98199999999999998"/>
    <n v="0.871"/>
    <n v="272.93599999999998"/>
    <s v="Scale-up"/>
    <n v="2.294"/>
    <n v="0.96399999999999997"/>
    <d v="1899-12-30T19:45:07"/>
    <n v="0.96499999999999997"/>
    <n v="0.96799999999999997"/>
    <d v="1899-12-30T00:28:19"/>
    <x v="23"/>
  </r>
  <r>
    <x v="1392"/>
    <x v="1"/>
    <n v="99"/>
    <x v="3902"/>
    <x v="1954"/>
    <s v=" "/>
    <s v=" "/>
    <n v="32"/>
    <n v="1"/>
    <n v="4"/>
    <s v="N/A"/>
    <n v="22"/>
    <n v="6"/>
    <n v="0.25700000000000001"/>
    <s v="NaN"/>
    <n v="7.0000000000000007E-2"/>
    <n v="0.309"/>
    <n v="0.187"/>
    <n v="0.221"/>
    <s v="NaN"/>
    <s v="NaN"/>
    <s v="NaN"/>
    <s v="NaN"/>
    <s v="Scale-up"/>
    <n v="3.2360000000000002"/>
    <n v="0.96099999999999997"/>
    <s v="NaN"/>
    <n v="0.89700000000000002"/>
    <n v="0.92900000000000005"/>
    <d v="1899-12-30T00:28:19"/>
    <x v="23"/>
  </r>
  <r>
    <x v="872"/>
    <x v="0"/>
    <n v="4138"/>
    <x v="3903"/>
    <x v="1955"/>
    <n v="602"/>
    <n v="602"/>
    <n v="95"/>
    <n v="507"/>
    <n v="47"/>
    <n v="555"/>
    <n v="531"/>
    <n v="24"/>
    <n v="3.3000000000000002E-2"/>
    <n v="0.17299999999999999"/>
    <n v="1.6E-2"/>
    <n v="0.157"/>
    <n v="0.19"/>
    <n v="0.158"/>
    <n v="0.82599999999999996"/>
    <n v="0.16"/>
    <n v="0.92200000000000004"/>
    <n v="152.86600000000001"/>
    <s v="Scale-up"/>
    <n v="6.3689999999999998"/>
    <n v="0.66400000000000003"/>
    <d v="1899-12-30T22:12:00"/>
    <n v="0.92200000000000004"/>
    <n v="0.97199999999999998"/>
    <d v="1899-12-30T00:28:40"/>
    <x v="23"/>
  </r>
  <r>
    <x v="872"/>
    <x v="1"/>
    <n v="92"/>
    <x v="3904"/>
    <x v="1955"/>
    <s v=" "/>
    <s v=" "/>
    <n v="8"/>
    <n v="4"/>
    <n v="1"/>
    <s v="N/A"/>
    <n v="5"/>
    <n v="6"/>
    <n v="6.9000000000000006E-2"/>
    <n v="3.5000000000000003E-2"/>
    <s v="NaN"/>
    <n v="8.5000000000000006E-2"/>
    <s v="0.10400000000000001"/>
    <n v="0.10299999999999999"/>
    <s v="NaN"/>
    <s v="NaN"/>
    <s v="NaN"/>
    <s v="NaN"/>
    <s v="Scale-up"/>
    <n v="11.765000000000001"/>
    <n v="0.92400000000000004"/>
    <d v="1899-12-30T20:05:17"/>
    <s v="NaN"/>
    <n v="0.77"/>
    <d v="1899-12-30T00:28:40"/>
    <x v="23"/>
  </r>
  <r>
    <x v="1072"/>
    <x v="0"/>
    <n v="2440"/>
    <x v="3905"/>
    <x v="1956"/>
    <n v="216"/>
    <n v="216"/>
    <n v="177"/>
    <n v="39"/>
    <n v="90"/>
    <n v="126"/>
    <n v="119"/>
    <n v="7"/>
    <n v="0.58199999999999996"/>
    <n v="0.02"/>
    <n v="2.9000000000000001E-2"/>
    <n v="6.3E-2"/>
    <n v="0.57299999999999995"/>
    <n v="0.06"/>
    <n v="0.11"/>
    <n v="0.96699999999999997"/>
    <n v="0.95199999999999996"/>
    <n v="111.111"/>
    <s v="Scale-up"/>
    <n v="15.872999999999999"/>
    <n v="0.97"/>
    <d v="1899-12-30T05:11:02"/>
    <n v="0.27900000000000003"/>
    <n v="0.23100000000000001"/>
    <d v="1899-12-30T00:28:58"/>
    <x v="23"/>
  </r>
  <r>
    <x v="1072"/>
    <x v="1"/>
    <n v="0"/>
    <x v="3906"/>
    <x v="1956"/>
    <s v=" "/>
    <s v=" "/>
    <n v="1"/>
    <n v="1"/>
    <n v="1"/>
    <s v="N/A"/>
    <n v="1"/>
    <n v="0"/>
    <s v="NaN"/>
    <s v="NaN"/>
    <s v="NaN"/>
    <s v="NaN"/>
    <n v="0"/>
    <s v="NaN"/>
    <s v="NaN"/>
    <s v="NaN"/>
    <s v="NaN"/>
    <s v="NaN"/>
    <s v="Scale-up"/>
    <s v="NaN"/>
    <s v="NaN"/>
    <s v="NaN"/>
    <s v="NaN"/>
    <s v="NaN"/>
    <d v="1899-12-30T00:28:58"/>
    <x v="23"/>
  </r>
  <r>
    <x v="1393"/>
    <x v="0"/>
    <n v="1788"/>
    <x v="3907"/>
    <x v="1957"/>
    <n v="89"/>
    <n v="89"/>
    <n v="72"/>
    <n v="17"/>
    <n v="3"/>
    <n v="86"/>
    <n v="14"/>
    <n v="72"/>
    <n v="0.04"/>
    <n v="3.1E-2"/>
    <n v="8.9999999999999993E-3"/>
    <n v="4.2999999999999997E-2"/>
    <n v="6.2E-2"/>
    <n v="0.05"/>
    <n v="0.69399999999999995"/>
    <n v="0.56299999999999994"/>
    <n v="0.873"/>
    <n v="1674.4190000000001"/>
    <s v="Scale-up"/>
    <n v="23.256"/>
    <n v="0.81599999999999995"/>
    <d v="1899-12-30T22:48:00"/>
    <n v="0.96499999999999997"/>
    <n v="0.85699999999999998"/>
    <d v="1899-12-30T00:29:16"/>
    <x v="23"/>
  </r>
  <r>
    <x v="1393"/>
    <x v="1"/>
    <n v="92"/>
    <x v="3908"/>
    <x v="1957"/>
    <s v=" "/>
    <s v=" "/>
    <n v="11"/>
    <n v="7"/>
    <n v="2"/>
    <s v="N/A"/>
    <n v="10"/>
    <n v="7"/>
    <n v="0.14199999999999999"/>
    <n v="7.0000000000000007E-2"/>
    <n v="1.4E-2"/>
    <n v="7.6999999999999999E-2"/>
    <s v="0.19799999999999998"/>
    <n v="0.191"/>
    <n v="0.38900000000000001"/>
    <n v="0.67"/>
    <n v="0.93400000000000005"/>
    <n v="935.06500000000005"/>
    <s v="Scale-up"/>
    <n v="12.987"/>
    <n v="0.84899999999999998"/>
    <d v="1899-12-30T18:07:12"/>
    <n v="1"/>
    <n v="0.79200000000000004"/>
    <d v="1899-12-30T00:29:20"/>
    <x v="23"/>
  </r>
  <r>
    <x v="1394"/>
    <x v="0"/>
    <n v="1161"/>
    <x v="3909"/>
    <x v="1958"/>
    <n v="166"/>
    <n v="166"/>
    <n v="163"/>
    <n v="3"/>
    <n v="9"/>
    <n v="157"/>
    <n v="91"/>
    <n v="66"/>
    <n v="0.28199999999999997"/>
    <n v="1.4E-2"/>
    <n v="3.7999999999999999E-2"/>
    <n v="0.318"/>
    <n v="0.25800000000000001"/>
    <n v="0.27800000000000002"/>
    <n v="1.2330000000000001"/>
    <n v="0.95299999999999996"/>
    <n v="0.872"/>
    <n v="207.547"/>
    <s v="Catch-up"/>
    <n v="3.145"/>
    <n v="0.72599999999999998"/>
    <d v="1899-12-30T23:19:41"/>
    <n v="0.88700000000000001"/>
    <n v="0.98299999999999998"/>
    <d v="1899-12-30T00:29:39"/>
    <x v="23"/>
  </r>
  <r>
    <x v="1394"/>
    <x v="1"/>
    <n v="98"/>
    <x v="3910"/>
    <x v="1958"/>
    <s v=" "/>
    <s v=" "/>
    <n v="37"/>
    <n v="1"/>
    <n v="4"/>
    <s v="N/A"/>
    <n v="36"/>
    <n v="-4"/>
    <n v="0.374"/>
    <s v="NaN"/>
    <n v="2.3E-2"/>
    <n v="0.33600000000000002"/>
    <n v="0.35099999999999998"/>
    <n v="0.35"/>
    <s v="NaN"/>
    <s v="NaN"/>
    <s v="NaN"/>
    <s v="NaN"/>
    <s v="Catch-up"/>
    <n v="2.976"/>
    <n v="0.95499999999999996"/>
    <s v="NaN"/>
    <n v="0.8"/>
    <n v="0.94899999999999995"/>
    <d v="1899-12-30T00:29:39"/>
    <x v="23"/>
  </r>
  <r>
    <x v="1093"/>
    <x v="0"/>
    <n v="3464"/>
    <x v="3911"/>
    <x v="1959"/>
    <n v="1333"/>
    <n v="1333"/>
    <n v="193"/>
    <n v="1140"/>
    <n v="161"/>
    <n v="1172"/>
    <n v="840"/>
    <n v="332"/>
    <n v="8.3000000000000004E-2"/>
    <n v="0.48599999999999999"/>
    <n v="7.2999999999999995E-2"/>
    <n v="0.34200000000000003"/>
    <n v="0.496"/>
    <n v="0.48799999999999999"/>
    <n v="0.69"/>
    <n v="0.14599999999999999"/>
    <n v="0.872"/>
    <n v="970.76"/>
    <s v="Scale-up"/>
    <n v="2.9239999999999999"/>
    <n v="0.89400000000000002"/>
    <d v="1899-12-30T20:42:43"/>
    <n v="0.89800000000000002"/>
    <n v="0.83699999999999997"/>
    <d v="1899-12-30T00:29:59"/>
    <x v="23"/>
  </r>
  <r>
    <x v="1093"/>
    <x v="1"/>
    <n v="90"/>
    <x v="3912"/>
    <x v="1959"/>
    <s v=" "/>
    <s v=" "/>
    <n v="1"/>
    <n v="3"/>
    <n v="1"/>
    <s v="N/A"/>
    <n v="4"/>
    <n v="-1"/>
    <s v="NaN"/>
    <n v="5.1999999999999998E-2"/>
    <s v="NaN"/>
    <n v="0.09"/>
    <n v="0"/>
    <n v="2.7E-2"/>
    <s v="NaN"/>
    <s v="NaN"/>
    <s v="NaN"/>
    <s v="NaN"/>
    <s v="Scale-up"/>
    <n v="11.111000000000001"/>
    <s v="NaN"/>
    <d v="1899-12-30T18:00:00"/>
    <s v="NaN"/>
    <n v="0.81699999999999995"/>
    <d v="1899-12-30T00:29:59"/>
    <x v="23"/>
  </r>
  <r>
    <x v="1395"/>
    <x v="0"/>
    <n v="1183"/>
    <x v="3913"/>
    <x v="1960"/>
    <n v="164"/>
    <n v="164"/>
    <n v="141"/>
    <n v="23"/>
    <n v="6"/>
    <n v="158"/>
    <n v="112"/>
    <n v="46"/>
    <n v="0.16700000000000001"/>
    <n v="1.7999999999999999E-2"/>
    <n v="1.0999999999999999E-2"/>
    <n v="0.14099999999999999"/>
    <n v="0.17399999999999999"/>
    <n v="0.17299999999999999"/>
    <n v="0.81"/>
    <n v="0.90300000000000002"/>
    <n v="0.94099999999999995"/>
    <n v="326.24099999999999"/>
    <s v="Scale-up"/>
    <n v="7.0919999999999996"/>
    <n v="0.78700000000000003"/>
    <d v="1899-12-30T22:43:41"/>
    <n v="0.77300000000000002"/>
    <n v="0.89600000000000002"/>
    <d v="1899-12-30T00:30:18"/>
    <x v="23"/>
  </r>
  <r>
    <x v="1395"/>
    <x v="1"/>
    <n v="91"/>
    <x v="3914"/>
    <x v="1960"/>
    <s v=" "/>
    <s v=" "/>
    <n v="7"/>
    <n v="4"/>
    <n v="1"/>
    <s v="N/A"/>
    <n v="9"/>
    <n v="1"/>
    <n v="7.9000000000000001E-2"/>
    <n v="3.4000000000000002E-2"/>
    <s v="NaN"/>
    <n v="9.8000000000000004E-2"/>
    <n v="0.113"/>
    <n v="0.112"/>
    <s v="NaN"/>
    <s v="NaN"/>
    <s v="NaN"/>
    <s v="NaN"/>
    <s v="Scale-up"/>
    <n v="10.204000000000001"/>
    <n v="0.94699999999999995"/>
    <d v="1899-12-30T21:34:34"/>
    <s v="NaN"/>
    <n v="0.91700000000000004"/>
    <d v="1899-12-30T00:30:18"/>
    <x v="23"/>
  </r>
  <r>
    <x v="1396"/>
    <x v="0"/>
    <n v="495"/>
    <x v="3915"/>
    <x v="1961"/>
    <n v="111"/>
    <n v="99"/>
    <n v="93"/>
    <n v="6"/>
    <n v="33"/>
    <n v="66"/>
    <n v="41"/>
    <n v="25"/>
    <n v="0.442"/>
    <n v="3.6999999999999998E-2"/>
    <n v="5.3999999999999999E-2"/>
    <n v="0.155"/>
    <n v="0.42499999999999999"/>
    <n v="0.36699999999999999"/>
    <n v="0.36499999999999999"/>
    <n v="0.92300000000000004"/>
    <n v="0.88700000000000001"/>
    <n v="161.29"/>
    <s v="Scale-up"/>
    <n v="6.452"/>
    <n v="0.91700000000000004"/>
    <d v="1899-12-30T18:57:36"/>
    <n v="9.8000000000000004E-2"/>
    <n v="0.749"/>
    <d v="1899-12-30T00:30:36"/>
    <x v="23"/>
  </r>
  <r>
    <x v="1396"/>
    <x v="1"/>
    <n v="0"/>
    <x v="3916"/>
    <x v="1961"/>
    <s v=" "/>
    <s v=" "/>
    <n v="1"/>
    <n v="1"/>
    <n v="1"/>
    <s v="N/A"/>
    <n v="1"/>
    <n v="0"/>
    <s v="NaN"/>
    <s v="NaN"/>
    <s v="NaN"/>
    <s v="NaN"/>
    <n v="0"/>
    <s v="NaN"/>
    <s v="NaN"/>
    <s v="NaN"/>
    <s v="NaN"/>
    <s v="NaN"/>
    <s v="Scale-up"/>
    <s v="NaN"/>
    <s v="NaN"/>
    <s v="NaN"/>
    <s v="NaN"/>
    <s v="NaN"/>
    <d v="1899-12-30T00:30:36"/>
    <x v="23"/>
  </r>
  <r>
    <x v="1397"/>
    <x v="0"/>
    <n v="1350"/>
    <x v="3917"/>
    <x v="1962"/>
    <n v="250"/>
    <n v="250"/>
    <n v="154"/>
    <n v="96"/>
    <n v="113"/>
    <n v="137"/>
    <n v="136"/>
    <n v="1"/>
    <n v="0.152"/>
    <n v="0.104"/>
    <n v="0.161"/>
    <n v="0.24399999999999999"/>
    <n v="9.5000000000000001E-2"/>
    <n v="0.20200000000000001"/>
    <n v="2.5680000000000001"/>
    <n v="0.59399999999999997"/>
    <n v="0.371"/>
    <n v="4.0979999999999999"/>
    <s v="Plan-up"/>
    <n v="4.0979999999999999"/>
    <n v="0.83499999999999996"/>
    <d v="1899-12-30T22:07:41"/>
    <n v="0.53200000000000003"/>
    <n v="0.96199999999999997"/>
    <d v="1899-12-30T00:30:55"/>
    <x v="23"/>
  </r>
  <r>
    <x v="1397"/>
    <x v="1"/>
    <n v="93"/>
    <x v="3918"/>
    <x v="1962"/>
    <s v=" "/>
    <s v=" "/>
    <n v="1"/>
    <n v="3"/>
    <n v="81"/>
    <s v="N/A"/>
    <n v="7"/>
    <n v="-83"/>
    <s v="NaN"/>
    <n v="3.4000000000000002E-2"/>
    <n v="1.923"/>
    <n v="4.4999999999999998E-2"/>
    <n v="-1.889"/>
    <n v="-1.0009999999999999"/>
    <s v="NaN"/>
    <s v="NaN"/>
    <s v="NaN"/>
    <s v="NaN"/>
    <s v="Plan-up"/>
    <n v="22.222000000000001"/>
    <s v="NaN"/>
    <d v="1899-12-30T21:18:43"/>
    <n v="0.17599999999999999"/>
    <n v="0.78700000000000003"/>
    <d v="1899-12-30T00:30:55"/>
    <x v="23"/>
  </r>
  <r>
    <x v="1229"/>
    <x v="0"/>
    <n v="1431"/>
    <x v="3919"/>
    <x v="1963"/>
    <n v="798"/>
    <n v="798"/>
    <n v="749"/>
    <n v="49"/>
    <n v="59"/>
    <n v="739"/>
    <n v="587"/>
    <n v="152"/>
    <n v="0.504"/>
    <n v="3.3000000000000002E-2"/>
    <n v="5.2999999999999999E-2"/>
    <n v="0.41399999999999998"/>
    <n v="0.48399999999999999"/>
    <n v="0.48499999999999999"/>
    <n v="0.85499999999999998"/>
    <n v="0.93899999999999995"/>
    <n v="0.90100000000000002"/>
    <n v="367.15"/>
    <s v="Scale-up"/>
    <n v="2.415"/>
    <n v="0.99"/>
    <d v="1899-12-30T19:32:10"/>
    <n v="0.97499999999999998"/>
    <n v="0.99399999999999999"/>
    <d v="1899-12-30T00:31:15"/>
    <x v="23"/>
  </r>
  <r>
    <x v="1229"/>
    <x v="1"/>
    <n v="94"/>
    <x v="3920"/>
    <x v="1963"/>
    <s v=" "/>
    <s v=" "/>
    <n v="53"/>
    <n v="10"/>
    <n v="4"/>
    <s v="N/A"/>
    <n v="39"/>
    <n v="19"/>
    <n v="0.54800000000000004"/>
    <n v="0.107"/>
    <n v="8.5999999999999993E-2"/>
    <n v="0.38800000000000001"/>
    <s v="0.5690000000000001"/>
    <n v="0.60099999999999998"/>
    <n v="0.68200000000000005"/>
    <n v="0.83699999999999997"/>
    <n v="0.86899999999999999"/>
    <n v="391.75299999999999"/>
    <s v="Scale-up"/>
    <n v="2.577"/>
    <n v="0.91100000000000003"/>
    <d v="1899-12-30T22:46:34"/>
    <n v="0.876"/>
    <n v="0.97"/>
    <d v="1899-12-30T00:31:19"/>
    <x v="23"/>
  </r>
  <r>
    <x v="727"/>
    <x v="0"/>
    <n v="3196"/>
    <x v="3921"/>
    <x v="1964"/>
    <n v="351"/>
    <n v="351"/>
    <n v="155"/>
    <n v="196"/>
    <n v="38"/>
    <n v="313"/>
    <n v="302"/>
    <n v="11"/>
    <n v="4.2999999999999997E-2"/>
    <n v="6.6000000000000003E-2"/>
    <n v="1.2999999999999999E-2"/>
    <n v="9.1999999999999998E-2"/>
    <n v="9.6000000000000002E-2"/>
    <n v="9.4E-2"/>
    <n v="0.95799999999999996"/>
    <n v="0.39400000000000002"/>
    <n v="0.88100000000000001"/>
    <n v="119.565"/>
    <s v="Scale-up"/>
    <n v="10.87"/>
    <n v="0.82299999999999995"/>
    <d v="1899-12-30T21:44:38"/>
    <n v="0.93"/>
    <n v="0.871"/>
    <d v="1899-12-30T00:31:38"/>
    <x v="23"/>
  </r>
  <r>
    <x v="727"/>
    <x v="1"/>
    <n v="91"/>
    <x v="3922"/>
    <x v="1964"/>
    <s v=" "/>
    <s v=" "/>
    <n v="5"/>
    <n v="1"/>
    <n v="1"/>
    <s v="N/A"/>
    <n v="4"/>
    <n v="2"/>
    <n v="2.8000000000000001E-2"/>
    <s v="NaN"/>
    <s v="NaN"/>
    <n v="2.1999999999999999E-2"/>
    <n v="0"/>
    <n v="2.8000000000000001E-2"/>
    <s v="NaN"/>
    <s v="NaN"/>
    <s v="NaN"/>
    <s v="NaN"/>
    <s v="Scale-up"/>
    <n v="45.454999999999998"/>
    <n v="0.755"/>
    <s v="NaN"/>
    <s v="NaN"/>
    <n v="0.8"/>
    <d v="1899-12-30T00:31:38"/>
    <x v="23"/>
  </r>
  <r>
    <x v="1227"/>
    <x v="0"/>
    <n v="1417"/>
    <x v="3923"/>
    <x v="1965"/>
    <n v="78"/>
    <n v="78"/>
    <n v="72"/>
    <n v="6"/>
    <n v="0"/>
    <n v="78"/>
    <n v="42"/>
    <n v="36"/>
    <n v="5.8000000000000003E-2"/>
    <n v="5.0000000000000001E-3"/>
    <n v="0"/>
    <n v="3.4000000000000002E-2"/>
    <n v="6.3E-2"/>
    <n v="6.4000000000000001E-2"/>
    <n v="0.54"/>
    <n v="0.92100000000000004"/>
    <n v="1"/>
    <n v="1058.8240000000001"/>
    <s v="Scale-up"/>
    <n v="29.411999999999999"/>
    <n v="0.84599999999999997"/>
    <d v="1899-12-30T18:00:00"/>
    <n v="0"/>
    <n v="0.94199999999999995"/>
    <d v="1899-12-30T00:31:57"/>
    <x v="23"/>
  </r>
  <r>
    <x v="1227"/>
    <x v="1"/>
    <n v="1"/>
    <x v="3924"/>
    <x v="1965"/>
    <s v=" "/>
    <s v=" "/>
    <n v="1"/>
    <n v="1"/>
    <n v="1"/>
    <s v="N/A"/>
    <n v="1"/>
    <n v="-1"/>
    <s v="NaN"/>
    <s v="NaN"/>
    <n v="0"/>
    <s v="NaN"/>
    <n v="0"/>
    <s v="NaN"/>
    <s v="NaN"/>
    <s v="NaN"/>
    <s v="NaN"/>
    <s v="NaN"/>
    <s v="Scale-up"/>
    <s v="NaN"/>
    <s v="NaN"/>
    <s v="NaN"/>
    <n v="0"/>
    <s v="NaN"/>
    <d v="1899-12-30T00:31:57"/>
    <x v="23"/>
  </r>
  <r>
    <x v="1398"/>
    <x v="0"/>
    <n v="2079"/>
    <x v="3925"/>
    <x v="1966"/>
    <n v="11789"/>
    <n v="10975"/>
    <n v="7472"/>
    <n v="3503"/>
    <n v="1484"/>
    <n v="9491"/>
    <n v="7065"/>
    <n v="2426"/>
    <n v="8.7899999999999991"/>
    <n v="3.226"/>
    <n v="1.871"/>
    <n v="8.1519999999999992"/>
    <n v="10.145"/>
    <n v="9.5380000000000003"/>
    <n v="0.80400000000000005"/>
    <n v="0.73199999999999998"/>
    <n v="0.84399999999999997"/>
    <n v="297.596"/>
    <s v="Scale-up"/>
    <n v="0.123"/>
    <n v="0.98199999999999998"/>
    <d v="1899-12-30T22:12:00"/>
    <n v="0.91800000000000004"/>
    <n v="0.95499999999999996"/>
    <d v="1899-12-30T00:32:24"/>
    <x v="23"/>
  </r>
  <r>
    <x v="1398"/>
    <x v="1"/>
    <n v="100"/>
    <x v="3926"/>
    <x v="1966"/>
    <s v=" "/>
    <s v=" "/>
    <n v="1582"/>
    <n v="330"/>
    <n v="153"/>
    <s v="N/A"/>
    <n v="1480"/>
    <n v="280"/>
    <n v="14.394"/>
    <n v="3.1619999999999999"/>
    <n v="1.454"/>
    <n v="13.811999999999999"/>
    <n v="16.102"/>
    <n v="16.058"/>
    <n v="0.85799999999999998"/>
    <n v="0.82"/>
    <n v="0.91700000000000004"/>
    <n v="175.64400000000001"/>
    <s v="Scale-up"/>
    <n v="7.1999999999999995E-2"/>
    <n v="0.96"/>
    <d v="1899-12-30T23:42:43"/>
    <n v="0.97899999999999998"/>
    <n v="0.996"/>
    <d v="1899-12-30T00:32:29"/>
    <x v="23"/>
  </r>
  <r>
    <x v="1399"/>
    <x v="0"/>
    <n v="1702"/>
    <x v="3927"/>
    <x v="1967"/>
    <n v="167"/>
    <n v="167"/>
    <n v="162"/>
    <n v="5"/>
    <n v="25"/>
    <n v="142"/>
    <n v="97"/>
    <n v="45"/>
    <n v="0.13300000000000001"/>
    <n v="1.2E-2"/>
    <n v="3.9E-2"/>
    <n v="8.1000000000000003E-2"/>
    <n v="0.106"/>
    <n v="0.125"/>
    <n v="0.76400000000000001"/>
    <n v="0.91700000000000004"/>
    <n v="0.73099999999999998"/>
    <n v="555.55600000000004"/>
    <s v="Scale-up"/>
    <n v="12.346"/>
    <n v="0.748"/>
    <d v="1899-12-30T22:30:43"/>
    <n v="0.70399999999999996"/>
    <n v="0.70799999999999996"/>
    <d v="1899-12-30T00:32:48"/>
    <x v="23"/>
  </r>
  <r>
    <x v="1399"/>
    <x v="1"/>
    <n v="99"/>
    <x v="3928"/>
    <x v="1967"/>
    <s v=" "/>
    <s v=" "/>
    <n v="19"/>
    <n v="1"/>
    <n v="4"/>
    <s v="N/A"/>
    <n v="20"/>
    <n v="-3"/>
    <n v="0.158"/>
    <s v="NaN"/>
    <n v="3.3000000000000002E-2"/>
    <n v="0.216"/>
    <n v="0.125"/>
    <n v="0.14799999999999999"/>
    <s v="NaN"/>
    <s v="NaN"/>
    <s v="NaN"/>
    <s v="NaN"/>
    <s v="Scale-up"/>
    <n v="4.63"/>
    <n v="0.96199999999999997"/>
    <s v="NaN"/>
    <n v="0.86799999999999999"/>
    <n v="0.98199999999999998"/>
    <d v="1899-12-30T00:32:48"/>
    <x v="23"/>
  </r>
  <r>
    <x v="1400"/>
    <x v="0"/>
    <n v="664"/>
    <x v="3929"/>
    <x v="1968"/>
    <n v="117"/>
    <n v="117"/>
    <n v="90"/>
    <n v="27"/>
    <n v="5"/>
    <n v="112"/>
    <n v="66"/>
    <n v="46"/>
    <n v="0.13700000000000001"/>
    <n v="4.2999999999999997E-2"/>
    <n v="1.7999999999999999E-2"/>
    <n v="0.1"/>
    <n v="0.16200000000000001"/>
    <n v="0.16900000000000001"/>
    <n v="0.61699999999999999"/>
    <n v="0.76100000000000001"/>
    <n v="0.9"/>
    <n v="460"/>
    <s v="Scale-up"/>
    <n v="10"/>
    <n v="0.98299999999999998"/>
    <d v="1899-12-30T22:43:41"/>
    <n v="0.95599999999999996"/>
    <n v="0.98799999999999999"/>
    <d v="1899-12-30T00:33:07"/>
    <x v="23"/>
  </r>
  <r>
    <x v="1400"/>
    <x v="1"/>
    <n v="85"/>
    <x v="3930"/>
    <x v="1968"/>
    <s v=" "/>
    <s v=" "/>
    <n v="11"/>
    <n v="6"/>
    <n v="1"/>
    <s v="N/A"/>
    <n v="12"/>
    <n v="3"/>
    <n v="0.126"/>
    <n v="0.17499999999999999"/>
    <s v="NaN"/>
    <n v="0.14099999999999999"/>
    <n v="0.30099999999999999"/>
    <n v="0.16"/>
    <s v="NaN"/>
    <s v="NaN"/>
    <s v="NaN"/>
    <s v="NaN"/>
    <s v="Scale-up"/>
    <n v="7.0919999999999996"/>
    <n v="0.89"/>
    <d v="1899-12-30T22:36:29"/>
    <s v="NaN"/>
    <n v="0.96599999999999997"/>
    <d v="1899-12-30T00:33:07"/>
    <x v="23"/>
  </r>
  <r>
    <x v="1199"/>
    <x v="0"/>
    <n v="2395"/>
    <x v="3931"/>
    <x v="1969"/>
    <n v="1331"/>
    <n v="1218"/>
    <n v="1169"/>
    <n v="49"/>
    <n v="194"/>
    <n v="1024"/>
    <n v="650"/>
    <n v="374"/>
    <n v="0.70299999999999996"/>
    <n v="4.5999999999999999E-2"/>
    <n v="0.14199999999999999"/>
    <n v="0.42899999999999999"/>
    <n v="0.60699999999999998"/>
    <n v="0.60599999999999998"/>
    <n v="0.70699999999999996"/>
    <n v="0.93899999999999995"/>
    <n v="0.81"/>
    <n v="871.79499999999996"/>
    <s v="Scale-up"/>
    <n v="2.331"/>
    <n v="0.97799999999999998"/>
    <d v="1899-12-30T22:26:24"/>
    <n v="0.96299999999999997"/>
    <n v="0.96699999999999997"/>
    <d v="1899-12-30T00:33:27"/>
    <x v="23"/>
  </r>
  <r>
    <x v="1199"/>
    <x v="1"/>
    <n v="99"/>
    <x v="3932"/>
    <x v="1969"/>
    <s v=" "/>
    <s v=" "/>
    <n v="107"/>
    <n v="3"/>
    <n v="9"/>
    <s v="N/A"/>
    <n v="63"/>
    <n v="37"/>
    <n v="0.96899999999999997"/>
    <n v="4.3999999999999997E-2"/>
    <n v="9.8000000000000004E-2"/>
    <n v="0.59199999999999997"/>
    <s v="0.9149999999999999"/>
    <n v="0.92600000000000005"/>
    <n v="0.64700000000000002"/>
    <n v="0.95699999999999996"/>
    <n v="0.90300000000000002"/>
    <n v="631.75699999999995"/>
    <s v="Scale-up"/>
    <n v="1.6890000000000001"/>
    <n v="0.97799999999999998"/>
    <d v="1899-12-30T23:58:34"/>
    <n v="0.84199999999999997"/>
    <n v="0.93500000000000005"/>
    <d v="1899-12-30T00:33:32"/>
    <x v="23"/>
  </r>
  <r>
    <x v="1401"/>
    <x v="0"/>
    <n v="734"/>
    <x v="3933"/>
    <x v="1970"/>
    <n v="263"/>
    <n v="263"/>
    <n v="157"/>
    <n v="106"/>
    <n v="13"/>
    <n v="250"/>
    <n v="186"/>
    <n v="64"/>
    <n v="0.498"/>
    <n v="0.20300000000000001"/>
    <n v="4.2999999999999997E-2"/>
    <n v="0.63900000000000001"/>
    <n v="0.65800000000000003"/>
    <n v="0.6"/>
    <n v="0.97099999999999997"/>
    <n v="0.71"/>
    <n v="0.93899999999999995"/>
    <n v="100.15600000000001"/>
    <s v="Scale-up"/>
    <n v="1.5649999999999999"/>
    <n v="0.97099999999999997"/>
    <d v="1899-12-30T18:33:07"/>
    <n v="0.92200000000000004"/>
    <n v="0.98"/>
    <d v="1899-12-30T00:33:51"/>
    <x v="23"/>
  </r>
  <r>
    <x v="1401"/>
    <x v="1"/>
    <n v="98"/>
    <x v="3934"/>
    <x v="1970"/>
    <s v=" "/>
    <s v=" "/>
    <n v="74"/>
    <n v="33"/>
    <n v="5"/>
    <s v="N/A"/>
    <n v="83"/>
    <n v="18"/>
    <n v="0.77"/>
    <n v="0.33800000000000002"/>
    <n v="7.0999999999999994E-2"/>
    <n v="0.84499999999999997"/>
    <s v="1.0370000000000001"/>
    <n v="1.0660000000000001"/>
    <n v="0.81499999999999995"/>
    <n v="0.69499999999999995"/>
    <n v="0.93600000000000005"/>
    <n v="75.739999999999995"/>
    <s v="Scale-up"/>
    <n v="1.1830000000000001"/>
    <n v="0.93300000000000005"/>
    <d v="1899-12-30T22:58:05"/>
    <n v="0.97399999999999998"/>
    <n v="0.90700000000000003"/>
    <d v="1899-12-30T00:33:56"/>
    <x v="23"/>
  </r>
  <r>
    <x v="1225"/>
    <x v="0"/>
    <n v="1743"/>
    <x v="3935"/>
    <x v="1971"/>
    <n v="1637"/>
    <n v="1364"/>
    <n v="1324"/>
    <n v="40"/>
    <n v="367"/>
    <n v="997"/>
    <n v="657"/>
    <n v="340"/>
    <n v="1.056"/>
    <n v="2.5000000000000001E-2"/>
    <n v="0.35"/>
    <n v="0.53100000000000003"/>
    <n v="0.73099999999999998"/>
    <n v="0.77600000000000002"/>
    <n v="0.72599999999999998"/>
    <n v="0.97699999999999998"/>
    <n v="0.67600000000000005"/>
    <n v="640.30100000000004"/>
    <s v="Scale-up"/>
    <n v="1.883"/>
    <n v="0.89200000000000002"/>
    <d v="1899-12-30T17:39:50"/>
    <n v="0.85199999999999998"/>
    <n v="0.95899999999999996"/>
    <d v="1899-12-30T00:34:16"/>
    <x v="23"/>
  </r>
  <r>
    <x v="1225"/>
    <x v="1"/>
    <n v="99"/>
    <x v="3936"/>
    <x v="1971"/>
    <s v=" "/>
    <s v=" "/>
    <n v="99"/>
    <n v="5"/>
    <n v="13"/>
    <s v="N/A"/>
    <n v="63"/>
    <n v="29"/>
    <n v="1.0329999999999999"/>
    <n v="9.5000000000000001E-2"/>
    <n v="0.11700000000000001"/>
    <n v="0.63700000000000001"/>
    <n v="1.0109999999999999"/>
    <n v="0.96299999999999997"/>
    <n v="0.63"/>
    <n v="0.91600000000000004"/>
    <n v="0.89600000000000002"/>
    <n v="533.75199999999995"/>
    <s v="Scale-up"/>
    <n v="1.57"/>
    <n v="0.97699999999999998"/>
    <d v="1899-12-30T20:39:50"/>
    <n v="0.92200000000000004"/>
    <n v="0.97"/>
    <d v="1899-12-30T00:34:20"/>
    <x v="23"/>
  </r>
  <r>
    <x v="1402"/>
    <x v="0"/>
    <n v="1346"/>
    <x v="3937"/>
    <x v="1972"/>
    <n v="1315"/>
    <n v="1315"/>
    <n v="1289"/>
    <n v="26"/>
    <n v="69"/>
    <n v="1246"/>
    <n v="959"/>
    <n v="287"/>
    <n v="1.3260000000000001"/>
    <n v="3.5999999999999997E-2"/>
    <n v="8.5000000000000006E-2"/>
    <n v="1.0369999999999999"/>
    <n v="1.2769999999999999"/>
    <n v="1.276"/>
    <n v="0.81200000000000006"/>
    <n v="0.97399999999999998"/>
    <n v="0.93799999999999994"/>
    <n v="276.76"/>
    <s v="Scale-up"/>
    <n v="0.96399999999999997"/>
    <n v="0.99299999999999999"/>
    <d v="1899-12-30T20:05:17"/>
    <n v="0.96099999999999997"/>
    <n v="0.996"/>
    <d v="1899-12-30T00:35:07"/>
    <x v="23"/>
  </r>
  <r>
    <x v="1402"/>
    <x v="1"/>
    <n v="100"/>
    <x v="3938"/>
    <x v="1972"/>
    <s v=" "/>
    <s v=" "/>
    <n v="138"/>
    <n v="1"/>
    <n v="3"/>
    <s v="N/A"/>
    <n v="99"/>
    <n v="38"/>
    <n v="1.3560000000000001"/>
    <s v="NaN"/>
    <n v="8.3000000000000004E-2"/>
    <n v="0.96599999999999997"/>
    <s v="1.2730000000000001"/>
    <n v="1.3280000000000001"/>
    <s v="NaN"/>
    <s v="NaN"/>
    <s v="NaN"/>
    <s v="NaN"/>
    <s v="Scale-up"/>
    <n v="1.0349999999999999"/>
    <n v="0.97499999999999998"/>
    <s v="NaN"/>
    <n v="0.75"/>
    <n v="0.97799999999999998"/>
    <d v="1899-12-30T00:35:07"/>
    <x v="23"/>
  </r>
  <r>
    <x v="1224"/>
    <x v="0"/>
    <n v="1750"/>
    <x v="3939"/>
    <x v="1973"/>
    <n v="3508"/>
    <n v="3508"/>
    <n v="2441"/>
    <n v="1067"/>
    <n v="417"/>
    <n v="3091"/>
    <n v="2394"/>
    <n v="697"/>
    <n v="1.4139999999999999"/>
    <n v="0.66500000000000004"/>
    <n v="0.28499999999999998"/>
    <n v="1.5780000000000001"/>
    <n v="1.794"/>
    <n v="1.77"/>
    <n v="0.88"/>
    <n v="0.68"/>
    <n v="0.86299999999999999"/>
    <n v="441.69799999999998"/>
    <s v="Scale-up"/>
    <n v="0.63400000000000001"/>
    <n v="0.98099999999999998"/>
    <d v="1899-12-30T23:21:07"/>
    <n v="0.94"/>
    <n v="0.99299999999999999"/>
    <d v="1899-12-30T00:34:42"/>
    <x v="23"/>
  </r>
  <r>
    <x v="1224"/>
    <x v="1"/>
    <n v="99"/>
    <x v="3940"/>
    <x v="1973"/>
    <s v=" "/>
    <s v=" "/>
    <n v="148"/>
    <n v="46"/>
    <n v="45"/>
    <s v="N/A"/>
    <n v="149"/>
    <n v="1"/>
    <n v="1.6040000000000001"/>
    <n v="0.438"/>
    <n v="0.51900000000000002"/>
    <n v="1.6870000000000001"/>
    <s v="1.5230000000000001"/>
    <n v="1.655"/>
    <n v="1.1080000000000001"/>
    <n v="0.78600000000000003"/>
    <n v="0.746"/>
    <n v="413.15899999999999"/>
    <s v="Catch-up"/>
    <n v="0.59299999999999997"/>
    <n v="0.98099999999999998"/>
    <d v="1899-12-30T23:52:48"/>
    <n v="0.79300000000000004"/>
    <n v="0.97799999999999998"/>
    <d v="1899-12-30T00:34:47"/>
    <x v="23"/>
  </r>
  <r>
    <x v="1403"/>
    <x v="0"/>
    <n v="333"/>
    <x v="3941"/>
    <x v="1974"/>
    <n v="1247"/>
    <n v="1247"/>
    <n v="1247"/>
    <n v="0"/>
    <n v="0"/>
    <n v="1247"/>
    <n v="1070"/>
    <n v="177"/>
    <n v="3.528"/>
    <n v="0"/>
    <n v="0"/>
    <n v="3.4329999999999998"/>
    <n v="3.528"/>
    <n v="3.528"/>
    <n v="0.97299999999999998"/>
    <n v="1"/>
    <n v="1"/>
    <n v="51.558"/>
    <s v="Scale-up"/>
    <n v="0.29099999999999998"/>
    <n v="0.996"/>
    <d v="1899-12-30T00:00:00"/>
    <n v="0"/>
    <n v="0.99399999999999999"/>
    <d v="1899-12-30T00:35:26"/>
    <x v="23"/>
  </r>
  <r>
    <x v="1403"/>
    <x v="1"/>
    <n v="100"/>
    <x v="3942"/>
    <x v="1974"/>
    <s v=" "/>
    <s v=" "/>
    <n v="373"/>
    <n v="1"/>
    <n v="1"/>
    <s v="N/A"/>
    <n v="378"/>
    <n v="-6"/>
    <n v="3.7410000000000001"/>
    <n v="0"/>
    <n v="0"/>
    <n v="3.944"/>
    <n v="3.7410000000000001"/>
    <n v="3.7410000000000001"/>
    <n v="1.054"/>
    <n v="1"/>
    <n v="1"/>
    <n v="44.878"/>
    <s v="Catch-up"/>
    <n v="0.254"/>
    <n v="0.997"/>
    <d v="1899-12-30T00:00:00"/>
    <n v="0"/>
    <n v="0.995"/>
    <d v="1899-12-30T00:35:29"/>
    <x v="23"/>
  </r>
  <r>
    <x v="1078"/>
    <x v="0"/>
    <n v="2388"/>
    <x v="3943"/>
    <x v="1975"/>
    <n v="3804"/>
    <n v="3687"/>
    <n v="2126"/>
    <n v="1561"/>
    <n v="649"/>
    <n v="3038"/>
    <n v="2700"/>
    <n v="338"/>
    <n v="1.0940000000000001"/>
    <n v="0.84899999999999998"/>
    <n v="0.372"/>
    <n v="1.4279999999999999"/>
    <n v="1.571"/>
    <n v="1.5660000000000001"/>
    <n v="0.90900000000000003"/>
    <n v="0.56299999999999994"/>
    <n v="0.80900000000000005"/>
    <n v="236.69499999999999"/>
    <s v="Scale-up"/>
    <n v="0.7"/>
    <n v="0.98699999999999999"/>
    <d v="1899-12-30T23:31:12"/>
    <n v="0.97099999999999997"/>
    <n v="0.98899999999999999"/>
    <d v="1899-12-30T00:35:51"/>
    <x v="23"/>
  </r>
  <r>
    <x v="1078"/>
    <x v="1"/>
    <n v="100"/>
    <x v="3944"/>
    <x v="1975"/>
    <s v=" "/>
    <s v=" "/>
    <n v="109"/>
    <n v="39"/>
    <n v="19"/>
    <s v="N/A"/>
    <n v="103"/>
    <n v="25"/>
    <n v="1.115"/>
    <n v="0.503"/>
    <n v="0.255"/>
    <n v="1.095"/>
    <n v="1.363"/>
    <n v="1.3340000000000001"/>
    <n v="0.80300000000000005"/>
    <n v="0.68899999999999995"/>
    <n v="0.84199999999999997"/>
    <n v="308.67599999999999"/>
    <s v="Scale-up"/>
    <n v="0.91300000000000003"/>
    <n v="0.96699999999999997"/>
    <d v="1899-12-30T23:31:12"/>
    <n v="0.84399999999999997"/>
    <n v="0.98799999999999999"/>
    <d v="1899-12-30T00:35:56"/>
    <x v="23"/>
  </r>
  <r>
    <x v="369"/>
    <x v="0"/>
    <n v="1725"/>
    <x v="3945"/>
    <x v="1976"/>
    <n v="1804"/>
    <n v="1804"/>
    <n v="1489"/>
    <n v="315"/>
    <n v="130"/>
    <n v="1674"/>
    <n v="1585"/>
    <n v="89"/>
    <n v="0.84699999999999998"/>
    <n v="0.23300000000000001"/>
    <n v="0.17499999999999999"/>
    <n v="0.94699999999999995"/>
    <n v="0.90500000000000003"/>
    <n v="0.96799999999999997"/>
    <n v="1.046"/>
    <n v="0.78400000000000003"/>
    <n v="0.83799999999999997"/>
    <n v="93.980999999999995"/>
    <s v="Catch-up"/>
    <n v="1.056"/>
    <n v="0.879"/>
    <d v="1899-12-30T22:45:07"/>
    <n v="0.97"/>
    <n v="0.90400000000000003"/>
    <d v="1899-12-30T00:36:41"/>
    <x v="23"/>
  </r>
  <r>
    <x v="369"/>
    <x v="1"/>
    <n v="99"/>
    <x v="3946"/>
    <x v="1976"/>
    <s v=" "/>
    <s v=" "/>
    <n v="125"/>
    <n v="30"/>
    <n v="21"/>
    <s v="N/A"/>
    <n v="114"/>
    <n v="19"/>
    <n v="1.2430000000000001"/>
    <n v="0.26500000000000001"/>
    <n v="0.24399999999999999"/>
    <n v="1.143"/>
    <n v="1.264"/>
    <n v="1.2549999999999999"/>
    <n v="0.90400000000000003"/>
    <n v="0.82399999999999995"/>
    <n v="0.83799999999999997"/>
    <n v="77.864999999999995"/>
    <s v="Scale-up"/>
    <n v="0.875"/>
    <n v="0.96399999999999997"/>
    <d v="1899-12-30T23:24:00"/>
    <n v="0.94799999999999995"/>
    <n v="0.92200000000000004"/>
    <d v="1899-12-30T00:36:45"/>
    <x v="23"/>
  </r>
  <r>
    <x v="1404"/>
    <x v="0"/>
    <n v="1008"/>
    <x v="3947"/>
    <x v="1977"/>
    <n v="797"/>
    <n v="755"/>
    <n v="650"/>
    <n v="105"/>
    <n v="126"/>
    <n v="629"/>
    <n v="560"/>
    <n v="69"/>
    <n v="0.77400000000000002"/>
    <n v="0.113"/>
    <n v="0.157"/>
    <n v="0.68700000000000006"/>
    <n v="0.73"/>
    <n v="0.74099999999999999"/>
    <n v="0.94099999999999995"/>
    <n v="0.873"/>
    <n v="0.82299999999999995"/>
    <n v="100.437"/>
    <s v="Scale-up"/>
    <n v="1.456"/>
    <n v="0.98399999999999999"/>
    <d v="1899-12-30T23:16:48"/>
    <n v="0.93700000000000006"/>
    <n v="0.99"/>
    <d v="1899-12-30T00:36:15"/>
    <x v="23"/>
  </r>
  <r>
    <x v="1404"/>
    <x v="1"/>
    <n v="86"/>
    <x v="3948"/>
    <x v="1977"/>
    <s v=" "/>
    <s v=" "/>
    <n v="68"/>
    <n v="11"/>
    <n v="22"/>
    <s v="N/A"/>
    <n v="56"/>
    <n v="2"/>
    <n v="0.76200000000000001"/>
    <n v="0.11799999999999999"/>
    <n v="0.25600000000000001"/>
    <n v="0.64800000000000002"/>
    <n v="0.624"/>
    <n v="0.61099999999999999"/>
    <n v="1.038"/>
    <n v="0.86599999999999999"/>
    <n v="0.70899999999999996"/>
    <n v="106.48099999999999"/>
    <s v="Catch-up"/>
    <n v="1.5429999999999999"/>
    <n v="0.91300000000000003"/>
    <d v="1899-12-30T23:29:46"/>
    <n v="0.91"/>
    <n v="0.96399999999999997"/>
    <d v="1899-12-30T00:36:20"/>
    <x v="23"/>
  </r>
  <r>
    <x v="990"/>
    <x v="0"/>
    <n v="1013"/>
    <x v="3949"/>
    <x v="1978"/>
    <n v="760"/>
    <n v="760"/>
    <n v="589"/>
    <n v="171"/>
    <n v="71"/>
    <n v="689"/>
    <n v="523"/>
    <n v="166"/>
    <n v="0.88"/>
    <n v="0.33300000000000002"/>
    <n v="0.127"/>
    <n v="0.7"/>
    <n v="1.0860000000000001"/>
    <n v="1.0629999999999999"/>
    <n v="0.64500000000000002"/>
    <n v="0.72499999999999998"/>
    <n v="0.89500000000000002"/>
    <n v="237.143"/>
    <s v="Scale-up"/>
    <n v="1.429"/>
    <n v="0.96"/>
    <d v="1899-12-30T23:15:22"/>
    <n v="0.91300000000000003"/>
    <n v="0.96599999999999997"/>
    <d v="1899-12-30T00:37:04"/>
    <x v="23"/>
  </r>
  <r>
    <x v="990"/>
    <x v="1"/>
    <n v="0"/>
    <x v="3950"/>
    <x v="1978"/>
    <s v=" "/>
    <s v=" "/>
    <n v="1"/>
    <n v="1"/>
    <n v="1"/>
    <s v="N/A"/>
    <n v="3"/>
    <n v="-3"/>
    <s v="NaN"/>
    <s v="NaN"/>
    <s v="NaN"/>
    <s v="NaN"/>
    <n v="0"/>
    <s v="NaN"/>
    <s v="NaN"/>
    <s v="NaN"/>
    <s v="NaN"/>
    <s v="NaN"/>
    <s v="Scale-up"/>
    <s v="NaN"/>
    <s v="NaN"/>
    <s v="NaN"/>
    <s v="NaN"/>
    <s v="NaN"/>
    <d v="1899-12-30T00:37:04"/>
    <x v="23"/>
  </r>
  <r>
    <x v="1114"/>
    <x v="0"/>
    <n v="3211"/>
    <x v="3951"/>
    <x v="1979"/>
    <n v="7640"/>
    <n v="7640"/>
    <n v="4133"/>
    <n v="3507"/>
    <n v="1521"/>
    <n v="6119"/>
    <n v="5014"/>
    <n v="1105"/>
    <n v="1.5780000000000001"/>
    <n v="1.327"/>
    <n v="0.60199999999999998"/>
    <n v="1.8859999999999999"/>
    <n v="2.3029999999999999"/>
    <n v="2.3769999999999998"/>
    <n v="0.81899999999999995"/>
    <n v="0.54300000000000004"/>
    <n v="0.79300000000000004"/>
    <n v="585.89599999999996"/>
    <s v="Scale-up"/>
    <n v="0.53"/>
    <n v="0.96299999999999997"/>
    <d v="1899-12-30T22:56:38"/>
    <n v="0.96399999999999997"/>
    <n v="0.95199999999999996"/>
    <d v="1899-12-30T00:37:28"/>
    <x v="23"/>
  </r>
  <r>
    <x v="1114"/>
    <x v="1"/>
    <n v="99"/>
    <x v="3952"/>
    <x v="1979"/>
    <s v=" "/>
    <s v=" "/>
    <n v="133"/>
    <n v="122"/>
    <n v="220"/>
    <s v="N/A"/>
    <n v="200"/>
    <n v="-166"/>
    <n v="1.3480000000000001"/>
    <n v="1.331"/>
    <n v="3.2810000000000001"/>
    <n v="2.0459999999999998"/>
    <n v="-0.60199999999999998"/>
    <n v="-0.223"/>
    <n v="-3.399"/>
    <n v="0.503"/>
    <n v="-0.22500000000000001"/>
    <n v="540.07799999999997"/>
    <s v="Scale-up"/>
    <n v="0.48899999999999999"/>
    <n v="0.998"/>
    <d v="1899-12-30T23:41:17"/>
    <n v="0.48399999999999999"/>
    <n v="0.99199999999999999"/>
    <d v="1899-12-30T00:37:33"/>
    <x v="23"/>
  </r>
  <r>
    <x v="785"/>
    <x v="0"/>
    <n v="6370"/>
    <x v="3953"/>
    <x v="1980"/>
    <n v="1856"/>
    <n v="1700"/>
    <n v="1670"/>
    <n v="30"/>
    <n v="174"/>
    <n v="1526"/>
    <n v="1438"/>
    <n v="88"/>
    <n v="0.33"/>
    <n v="7.0000000000000001E-3"/>
    <n v="4.8000000000000001E-2"/>
    <n v="0.28199999999999997"/>
    <n v="0.28899999999999998"/>
    <n v="0.29599999999999999"/>
    <n v="0.97599999999999998"/>
    <n v="0.97899999999999998"/>
    <n v="0.85799999999999998"/>
    <n v="312.05700000000002"/>
    <s v="Scale-up"/>
    <n v="3.5459999999999998"/>
    <n v="0.95"/>
    <d v="1899-12-30T23:03:50"/>
    <n v="0.71499999999999997"/>
    <n v="0.94099999999999995"/>
    <d v="1899-12-30T00:37:53"/>
    <x v="23"/>
  </r>
  <r>
    <x v="785"/>
    <x v="1"/>
    <n v="81"/>
    <x v="3954"/>
    <x v="1980"/>
    <s v=" "/>
    <s v=" "/>
    <n v="17"/>
    <n v="1"/>
    <n v="1"/>
    <s v="N/A"/>
    <n v="15"/>
    <n v="1"/>
    <n v="0.13300000000000001"/>
    <s v="NaN"/>
    <s v="NaN"/>
    <n v="0.13400000000000001"/>
    <n v="0"/>
    <n v="0.13300000000000001"/>
    <s v="NaN"/>
    <s v="NaN"/>
    <s v="NaN"/>
    <s v="NaN"/>
    <s v="Scale-up"/>
    <n v="7.4630000000000001"/>
    <n v="0.501"/>
    <s v="NaN"/>
    <s v="NaN"/>
    <n v="0.85299999999999998"/>
    <d v="1899-12-30T00:37:53"/>
    <x v="23"/>
  </r>
  <r>
    <x v="1405"/>
    <x v="0"/>
    <n v="1888"/>
    <x v="3955"/>
    <x v="1981"/>
    <n v="74"/>
    <n v="74"/>
    <n v="9"/>
    <n v="65"/>
    <n v="10"/>
    <n v="64"/>
    <n v="12"/>
    <n v="52"/>
    <n v="4.0000000000000001E-3"/>
    <n v="0.04"/>
    <n v="6.3E-2"/>
    <n v="2.8000000000000001E-2"/>
    <n v="-1.9E-2"/>
    <n v="4.3999999999999997E-2"/>
    <n v="-1.474"/>
    <n v="9.0999999999999998E-2"/>
    <n v="-0.432"/>
    <n v="1857.143"/>
    <s v="Scale-up"/>
    <n v="35.713999999999999"/>
    <n v="0.84699999999999998"/>
    <d v="1899-12-30T18:10:05"/>
    <n v="0.755"/>
    <n v="0.71799999999999997"/>
    <d v="1899-12-30T00:38:12"/>
    <x v="23"/>
  </r>
  <r>
    <x v="1405"/>
    <x v="1"/>
    <n v="71"/>
    <x v="3956"/>
    <x v="1981"/>
    <s v=" "/>
    <s v=" "/>
    <n v="1"/>
    <n v="13"/>
    <n v="9"/>
    <s v="N/A"/>
    <n v="5"/>
    <n v="1"/>
    <s v="NaN"/>
    <n v="0.20100000000000001"/>
    <n v="0.115"/>
    <n v="5.5E-2"/>
    <n v="8.5999999999999993E-2"/>
    <n v="7.4999999999999997E-2"/>
    <s v="NaN"/>
    <s v="NaN"/>
    <s v="NaN"/>
    <s v="NaN"/>
    <s v="Scale-up"/>
    <n v="18.181999999999999"/>
    <s v="NaN"/>
    <d v="1899-12-30T21:34:34"/>
    <n v="0.91500000000000004"/>
    <n v="0.88300000000000001"/>
    <d v="1899-12-30T00:38:12"/>
    <x v="23"/>
  </r>
  <r>
    <x v="615"/>
    <x v="0"/>
    <n v="4213"/>
    <x v="3957"/>
    <x v="1982"/>
    <n v="43"/>
    <n v="43"/>
    <n v="27"/>
    <n v="16"/>
    <n v="5"/>
    <n v="38"/>
    <n v="33"/>
    <n v="5"/>
    <n v="6.0000000000000001E-3"/>
    <n v="5.0000000000000001E-3"/>
    <n v="3.0000000000000001E-3"/>
    <n v="8.0000000000000002E-3"/>
    <n v="8.0000000000000002E-3"/>
    <n v="8.9999999999999993E-3"/>
    <n v="1"/>
    <n v="0.54500000000000004"/>
    <n v="0.72699999999999998"/>
    <n v="625"/>
    <s v="Catch-up"/>
    <n v="125"/>
    <n v="0.95099999999999996"/>
    <d v="1899-12-30T22:36:29"/>
    <n v="0.72699999999999998"/>
    <n v="0.91800000000000004"/>
    <d v="1899-12-30T00:38:30"/>
    <x v="23"/>
  </r>
  <r>
    <x v="615"/>
    <x v="1"/>
    <n v="47"/>
    <x v="3958"/>
    <x v="1982"/>
    <s v=" "/>
    <s v=" "/>
    <n v="4"/>
    <n v="1"/>
    <n v="1"/>
    <s v="N/A"/>
    <n v="4"/>
    <n v="-1"/>
    <s v="NaN"/>
    <s v="NaN"/>
    <s v="NaN"/>
    <n v="4.2999999999999997E-2"/>
    <n v="0"/>
    <s v="NaN"/>
    <s v="NaN"/>
    <s v="NaN"/>
    <s v="NaN"/>
    <s v="NaN"/>
    <s v="Catch-up"/>
    <n v="23.256"/>
    <s v="NaN"/>
    <s v="NaN"/>
    <s v="NaN"/>
    <n v="0.6"/>
    <d v="1899-12-30T00:38:30"/>
    <x v="23"/>
  </r>
  <r>
    <x v="99"/>
    <x v="0"/>
    <n v="6692"/>
    <x v="3959"/>
    <x v="1983"/>
    <n v="5632"/>
    <n v="5632"/>
    <n v="2538"/>
    <n v="3094"/>
    <n v="1228"/>
    <n v="4404"/>
    <n v="3866"/>
    <n v="538"/>
    <n v="0.66900000000000004"/>
    <n v="0.82799999999999996"/>
    <n v="0.36499999999999999"/>
    <n v="1.083"/>
    <n v="1.1319999999999999"/>
    <n v="1.1910000000000001"/>
    <n v="0.95699999999999996"/>
    <n v="0.44700000000000001"/>
    <n v="0.75600000000000001"/>
    <n v="496.76799999999997"/>
    <s v="Scale-up"/>
    <n v="0.92300000000000004"/>
    <n v="0.91900000000000004"/>
    <d v="1899-12-30T23:35:31"/>
    <n v="0.94499999999999995"/>
    <n v="0.96699999999999997"/>
    <d v="1899-12-30T00:38:53"/>
    <x v="23"/>
  </r>
  <r>
    <x v="99"/>
    <x v="1"/>
    <n v="98"/>
    <x v="3960"/>
    <x v="1983"/>
    <s v=" "/>
    <s v=" "/>
    <n v="4"/>
    <n v="9"/>
    <n v="7"/>
    <s v="N/A"/>
    <n v="3"/>
    <n v="4"/>
    <n v="6.2E-2"/>
    <n v="0.155"/>
    <n v="5.8000000000000003E-2"/>
    <n v="0.13300000000000001"/>
    <n v="0.159"/>
    <n v="7.9000000000000001E-2"/>
    <n v="0.83599999999999997"/>
    <n v="0.28599999999999998"/>
    <n v="0.73299999999999998"/>
    <n v="4045.1129999999998"/>
    <s v="Scale-up"/>
    <n v="7.5190000000000001"/>
    <n v="0.84299999999999997"/>
    <d v="1899-12-30T22:19:12"/>
    <n v="0.81699999999999995"/>
    <n v="0.999"/>
    <d v="1899-12-30T00:38:57"/>
    <x v="23"/>
  </r>
  <r>
    <x v="1406"/>
    <x v="0"/>
    <n v="1321"/>
    <x v="3961"/>
    <x v="1984"/>
    <n v="459"/>
    <n v="459"/>
    <n v="408"/>
    <n v="51"/>
    <n v="64"/>
    <n v="395"/>
    <n v="235"/>
    <n v="160"/>
    <n v="0.439"/>
    <n v="5.1999999999999998E-2"/>
    <n v="0.06"/>
    <n v="0.25600000000000001"/>
    <n v="0.43099999999999999"/>
    <n v="0.42699999999999999"/>
    <n v="0.59399999999999997"/>
    <n v="0.89400000000000002"/>
    <n v="0.878"/>
    <n v="625"/>
    <s v="Scale-up"/>
    <n v="3.9060000000000001"/>
    <n v="0.97599999999999998"/>
    <d v="1899-12-30T19:40:48"/>
    <n v="0.95499999999999996"/>
    <n v="0.95399999999999996"/>
    <d v="1899-12-30T00:39:17"/>
    <x v="23"/>
  </r>
  <r>
    <x v="1406"/>
    <x v="1"/>
    <n v="98"/>
    <x v="3962"/>
    <x v="1984"/>
    <s v=" "/>
    <s v=" "/>
    <n v="12"/>
    <n v="7"/>
    <n v="1"/>
    <s v="N/A"/>
    <n v="12"/>
    <n v="7"/>
    <n v="0.115"/>
    <n v="8.1000000000000003E-2"/>
    <s v="NaN"/>
    <n v="9.5000000000000001E-2"/>
    <n v="0.19600000000000001"/>
    <n v="0.17699999999999999"/>
    <s v="NaN"/>
    <s v="NaN"/>
    <s v="NaN"/>
    <s v="NaN"/>
    <s v="Scale-up"/>
    <n v="10.526"/>
    <n v="0.93100000000000005"/>
    <d v="1899-12-30T20:41:17"/>
    <s v="NaN"/>
    <n v="0.95199999999999996"/>
    <d v="1899-12-30T00:39:17"/>
    <x v="23"/>
  </r>
  <r>
    <x v="937"/>
    <x v="0"/>
    <n v="4767"/>
    <x v="1803"/>
    <x v="1985"/>
    <n v="456"/>
    <n v="456"/>
    <n v="198"/>
    <n v="258"/>
    <n v="35"/>
    <n v="421"/>
    <n v="370"/>
    <n v="52"/>
    <n v="0.04"/>
    <n v="6.6000000000000003E-2"/>
    <n v="8.0000000000000002E-3"/>
    <n v="8.4000000000000005E-2"/>
    <n v="9.8000000000000004E-2"/>
    <n v="9.5000000000000001E-2"/>
    <n v="0.85699999999999998"/>
    <n v="0.377"/>
    <n v="0.92500000000000004"/>
    <n v="619.048"/>
    <s v="Scale-up"/>
    <n v="11.904999999999999"/>
    <n v="0.98299999999999998"/>
    <d v="1899-12-30T22:56:38"/>
    <n v="0.98799999999999999"/>
    <n v="0.96599999999999997"/>
    <d v="1899-12-30T00:39:36"/>
    <x v="23"/>
  </r>
  <r>
    <x v="937"/>
    <x v="1"/>
    <n v="97"/>
    <x v="3963"/>
    <x v="1985"/>
    <s v=" "/>
    <s v=" "/>
    <n v="2"/>
    <n v="2"/>
    <n v="1"/>
    <s v="N/A"/>
    <n v="4"/>
    <n v="-1"/>
    <n v="2.4E-2"/>
    <n v="1.2E-2"/>
    <s v="NaN"/>
    <n v="3.7999999999999999E-2"/>
    <s v="0.036000000000000004"/>
    <n v="3.3000000000000002E-2"/>
    <s v="NaN"/>
    <s v="NaN"/>
    <s v="NaN"/>
    <s v="NaN"/>
    <s v="Scale-up"/>
    <n v="26.315999999999999"/>
    <n v="1"/>
    <d v="1899-12-31T00:00:00"/>
    <s v="NaN"/>
    <n v="0.89400000000000002"/>
    <d v="1899-12-30T00:39:36"/>
    <x v="23"/>
  </r>
  <r>
    <x v="789"/>
    <x v="0"/>
    <n v="6876"/>
    <x v="2542"/>
    <x v="1986"/>
    <n v="2068"/>
    <n v="2068"/>
    <n v="961"/>
    <n v="1107"/>
    <n v="333"/>
    <n v="1735"/>
    <n v="1341"/>
    <n v="394"/>
    <n v="0.43099999999999999"/>
    <n v="0.49099999999999999"/>
    <n v="0.05"/>
    <n v="0.60599999999999998"/>
    <n v="0.872"/>
    <n v="0.53200000000000003"/>
    <n v="0.69499999999999995"/>
    <n v="0.46700000000000003"/>
    <n v="0.94599999999999995"/>
    <n v="650.16499999999996"/>
    <s v="Scale-up"/>
    <n v="1.65"/>
    <n v="0.97899999999999998"/>
    <d v="1899-12-30T23:00:58"/>
    <n v="0.65200000000000002"/>
    <n v="0.98599999999999999"/>
    <d v="1899-12-30T00:39:55"/>
    <x v="23"/>
  </r>
  <r>
    <x v="789"/>
    <x v="1"/>
    <n v="0"/>
    <x v="3964"/>
    <x v="1986"/>
    <s v=" "/>
    <s v=" "/>
    <n v="1"/>
    <n v="1"/>
    <n v="18"/>
    <s v="N/A"/>
    <n v="1"/>
    <n v="-17"/>
    <s v="NaN"/>
    <s v="NaN"/>
    <n v="9"/>
    <s v="NaN"/>
    <n v="0"/>
    <n v="-9"/>
    <s v="NaN"/>
    <s v="NaN"/>
    <s v="NaN"/>
    <s v="NaN"/>
    <s v="Scale-up"/>
    <s v="NaN"/>
    <s v="NaN"/>
    <s v="NaN"/>
    <n v="0.71499999999999997"/>
    <s v="NaN"/>
    <d v="1899-12-30T00:39:55"/>
    <x v="23"/>
  </r>
  <r>
    <x v="983"/>
    <x v="0"/>
    <n v="4816"/>
    <x v="3965"/>
    <x v="1987"/>
    <n v="2576"/>
    <n v="2576"/>
    <n v="1629"/>
    <n v="947"/>
    <n v="297"/>
    <n v="2279"/>
    <n v="1970"/>
    <n v="309"/>
    <n v="0.40200000000000002"/>
    <n v="0.30299999999999999"/>
    <n v="8.8999999999999996E-2"/>
    <n v="0.54300000000000004"/>
    <n v="0.61599999999999999"/>
    <n v="0.59399999999999997"/>
    <n v="0.88100000000000001"/>
    <n v="0.56999999999999995"/>
    <n v="0.874"/>
    <n v="569.06100000000004"/>
    <s v="Scale-up"/>
    <n v="1.8420000000000001"/>
    <n v="0.97899999999999998"/>
    <d v="1899-12-30T19:50:53"/>
    <n v="0.86299999999999999"/>
    <n v="0.95199999999999996"/>
    <d v="1899-12-30T00:40:53"/>
    <x v="23"/>
  </r>
  <r>
    <x v="983"/>
    <x v="1"/>
    <n v="99"/>
    <x v="3966"/>
    <x v="1987"/>
    <s v=" "/>
    <s v=" "/>
    <n v="62"/>
    <n v="7"/>
    <n v="1"/>
    <s v="N/A"/>
    <n v="45"/>
    <n v="24"/>
    <n v="1.0960000000000001"/>
    <n v="7.1999999999999995E-2"/>
    <s v="NaN"/>
    <n v="0.58099999999999996"/>
    <s v="1.1680000000000001"/>
    <n v="1.038"/>
    <s v="NaN"/>
    <s v="NaN"/>
    <s v="NaN"/>
    <s v="NaN"/>
    <s v="Scale-up"/>
    <n v="1.7210000000000001"/>
    <n v="0.66800000000000004"/>
    <d v="1899-12-30T23:06:43"/>
    <s v="NaN"/>
    <n v="0.80800000000000005"/>
    <d v="1899-12-30T00:40:53"/>
    <x v="23"/>
  </r>
  <r>
    <x v="1407"/>
    <x v="0"/>
    <n v="1098"/>
    <x v="3967"/>
    <x v="1988"/>
    <n v="45"/>
    <n v="45"/>
    <n v="33"/>
    <n v="12"/>
    <n v="0"/>
    <n v="45"/>
    <n v="41"/>
    <n v="4"/>
    <n v="2.9000000000000001E-2"/>
    <n v="2.3E-2"/>
    <n v="0"/>
    <n v="0.04"/>
    <n v="5.1999999999999998E-2"/>
    <n v="4.2999999999999997E-2"/>
    <n v="0.76900000000000002"/>
    <n v="0.55800000000000005"/>
    <n v="1"/>
    <n v="100"/>
    <s v="Scale-up"/>
    <n v="25"/>
    <n v="0.96499999999999997"/>
    <d v="1899-12-30T20:12:29"/>
    <n v="0"/>
    <n v="0.88700000000000001"/>
    <d v="1899-12-30T00:40:13"/>
    <x v="23"/>
  </r>
  <r>
    <x v="1407"/>
    <x v="1"/>
    <n v="87"/>
    <x v="3968"/>
    <x v="1988"/>
    <s v=" "/>
    <s v=" "/>
    <n v="6"/>
    <n v="1"/>
    <n v="1"/>
    <s v="N/A"/>
    <n v="5"/>
    <n v="0"/>
    <n v="0.107"/>
    <s v="NaN"/>
    <n v="0"/>
    <n v="0.03"/>
    <n v="0.107"/>
    <n v="0.107"/>
    <s v="NaN"/>
    <s v="NaN"/>
    <s v="NaN"/>
    <s v="NaN"/>
    <s v="Scale-up"/>
    <n v="33.332999999999998"/>
    <n v="0.84099999999999997"/>
    <s v="NaN"/>
    <n v="0"/>
    <n v="0.75"/>
    <d v="1899-12-30T00:40:13"/>
    <x v="23"/>
  </r>
  <r>
    <x v="663"/>
    <x v="0"/>
    <n v="2319"/>
    <x v="3969"/>
    <x v="1989"/>
    <n v="231"/>
    <n v="231"/>
    <n v="208"/>
    <n v="23"/>
    <n v="4"/>
    <n v="227"/>
    <n v="210"/>
    <n v="17"/>
    <n v="9.2999999999999999E-2"/>
    <n v="1.0999999999999999E-2"/>
    <n v="6.0000000000000001E-3"/>
    <n v="9.7000000000000003E-2"/>
    <n v="9.8000000000000004E-2"/>
    <n v="0.10100000000000001"/>
    <n v="0.99"/>
    <n v="0.89400000000000002"/>
    <n v="0.94199999999999995"/>
    <n v="175.25800000000001"/>
    <s v="Scale-up"/>
    <n v="10.308999999999999"/>
    <n v="0.98499999999999999"/>
    <d v="1899-12-30T21:53:17"/>
    <n v="0.86499999999999999"/>
    <n v="0.97499999999999998"/>
    <d v="1899-12-30T00:40:32"/>
    <x v="23"/>
  </r>
  <r>
    <x v="663"/>
    <x v="1"/>
    <n v="1"/>
    <x v="3970"/>
    <x v="1989"/>
    <s v=" "/>
    <s v=" "/>
    <n v="1"/>
    <n v="1"/>
    <n v="1"/>
    <s v="N/A"/>
    <n v="1"/>
    <n v="-1"/>
    <s v="NaN"/>
    <s v="NaN"/>
    <s v="NaN"/>
    <s v="NaN"/>
    <n v="0"/>
    <s v="NaN"/>
    <s v="NaN"/>
    <s v="NaN"/>
    <s v="NaN"/>
    <s v="NaN"/>
    <s v="Scale-up"/>
    <s v="NaN"/>
    <s v="NaN"/>
    <s v="NaN"/>
    <s v="NaN"/>
    <s v="NaN"/>
    <d v="1899-12-30T00:40:32"/>
    <x v="23"/>
  </r>
  <r>
    <x v="717"/>
    <x v="0"/>
    <n v="5004"/>
    <x v="3971"/>
    <x v="1990"/>
    <n v="15610"/>
    <n v="15434"/>
    <n v="6185"/>
    <n v="9249"/>
    <n v="4058"/>
    <n v="11376"/>
    <n v="11351"/>
    <n v="25"/>
    <n v="1.4610000000000001"/>
    <n v="2.7879999999999998"/>
    <n v="1.091"/>
    <n v="2.794"/>
    <n v="3.1579999999999999"/>
    <n v="2.7589999999999999"/>
    <n v="0.88500000000000001"/>
    <n v="0.34399999999999997"/>
    <n v="0.74299999999999999"/>
    <n v="8.9480000000000004"/>
    <s v="Start-up"/>
    <n v="0.35799999999999998"/>
    <n v="0.95099999999999996"/>
    <d v="1899-12-30T23:18:14"/>
    <n v="0.99299999999999999"/>
    <n v="0.99299999999999999"/>
    <d v="1899-12-30T00:41:23"/>
    <x v="23"/>
  </r>
  <r>
    <x v="717"/>
    <x v="1"/>
    <n v="94"/>
    <x v="3972"/>
    <x v="1990"/>
    <s v=" "/>
    <s v=" "/>
    <n v="9"/>
    <n v="4"/>
    <n v="4"/>
    <s v="N/A"/>
    <n v="20"/>
    <n v="-10"/>
    <n v="0.42199999999999999"/>
    <n v="3.6999999999999998E-2"/>
    <n v="3.2000000000000001E-2"/>
    <n v="0.36499999999999999"/>
    <s v="0.42699999999999994"/>
    <n v="8.8999999999999996E-2"/>
    <n v="0.85499999999999998"/>
    <n v="0.91900000000000004"/>
    <n v="0.93"/>
    <n v="68.492999999999995"/>
    <s v="Scale-up"/>
    <n v="2.74"/>
    <n v="0.746"/>
    <d v="1899-12-30T22:12:00"/>
    <n v="0.95899999999999996"/>
    <n v="0.85399999999999998"/>
    <d v="1899-12-30T00:41:27"/>
    <x v="23"/>
  </r>
  <r>
    <x v="572"/>
    <x v="0"/>
    <n v="4675"/>
    <x v="3973"/>
    <x v="1991"/>
    <n v="1448"/>
    <n v="1448"/>
    <n v="316"/>
    <n v="1132"/>
    <n v="344"/>
    <n v="1104"/>
    <n v="1096"/>
    <n v="8"/>
    <n v="0.104"/>
    <n v="0.42399999999999999"/>
    <n v="0.123"/>
    <n v="0.41799999999999998"/>
    <n v="0.40500000000000003"/>
    <n v="0.377"/>
    <n v="1.032"/>
    <n v="0.19700000000000001"/>
    <n v="0.76700000000000002"/>
    <n v="19.138999999999999"/>
    <s v="Plan-up"/>
    <n v="2.3919999999999999"/>
    <n v="0.84499999999999997"/>
    <d v="1899-12-30T22:10:34"/>
    <n v="0.95199999999999996"/>
    <n v="0.92100000000000004"/>
    <d v="1899-12-30T00:43:38"/>
    <x v="23"/>
  </r>
  <r>
    <x v="572"/>
    <x v="1"/>
    <n v="0"/>
    <x v="3974"/>
    <x v="1991"/>
    <s v=" "/>
    <s v=" "/>
    <n v="1"/>
    <n v="1"/>
    <n v="1"/>
    <s v="N/A"/>
    <n v="1"/>
    <n v="0"/>
    <s v="NaN"/>
    <s v="NaN"/>
    <s v="NaN"/>
    <s v="NaN"/>
    <n v="0"/>
    <s v="NaN"/>
    <s v="NaN"/>
    <s v="NaN"/>
    <s v="NaN"/>
    <s v="NaN"/>
    <s v="Plan-up"/>
    <s v="NaN"/>
    <s v="NaN"/>
    <s v="NaN"/>
    <s v="NaN"/>
    <s v="NaN"/>
    <d v="1899-12-30T00:43:38"/>
    <x v="23"/>
  </r>
  <r>
    <x v="1111"/>
    <x v="0"/>
    <n v="5028"/>
    <x v="3975"/>
    <x v="1992"/>
    <n v="5415"/>
    <n v="5415"/>
    <n v="2595"/>
    <n v="2820"/>
    <n v="1382"/>
    <n v="4033"/>
    <n v="3374"/>
    <n v="659"/>
    <n v="0.90700000000000003"/>
    <n v="0.90800000000000003"/>
    <n v="0.44900000000000001"/>
    <n v="1.208"/>
    <n v="1.3660000000000001"/>
    <n v="1.37"/>
    <n v="0.88400000000000001"/>
    <n v="0.5"/>
    <n v="0.753"/>
    <n v="545.53"/>
    <s v="Scale-up"/>
    <n v="0.82799999999999996"/>
    <n v="0.97399999999999998"/>
    <d v="1899-12-30T23:45:36"/>
    <n v="0.98099999999999998"/>
    <n v="0.98499999999999999"/>
    <d v="1899-12-30T00:41:50"/>
    <x v="23"/>
  </r>
  <r>
    <x v="1111"/>
    <x v="1"/>
    <n v="99"/>
    <x v="3976"/>
    <x v="1992"/>
    <s v=" "/>
    <s v=" "/>
    <n v="50"/>
    <n v="56"/>
    <n v="89"/>
    <s v="N/A"/>
    <n v="110"/>
    <n v="-94"/>
    <n v="0.46700000000000003"/>
    <n v="0.66700000000000004"/>
    <n v="1.2290000000000001"/>
    <n v="1.385"/>
    <n v="-9.5000000000000001E-2"/>
    <n v="8.5999999999999993E-2"/>
    <n v="-14.579000000000001"/>
    <n v="0.41199999999999998"/>
    <n v="-8.4000000000000005E-2"/>
    <n v="475.81200000000001"/>
    <s v="Scale-up"/>
    <n v="0.72199999999999998"/>
    <n v="0.89500000000000002"/>
    <d v="1899-12-30T23:15:22"/>
    <n v="0.61399999999999999"/>
    <n v="0.94299999999999995"/>
    <d v="1899-12-30T00:41:55"/>
    <x v="23"/>
  </r>
  <r>
    <x v="1103"/>
    <x v="0"/>
    <n v="3548"/>
    <x v="3977"/>
    <x v="1993"/>
    <n v="479"/>
    <n v="479"/>
    <n v="206"/>
    <n v="273"/>
    <n v="119"/>
    <n v="360"/>
    <n v="297"/>
    <n v="63"/>
    <n v="7.1999999999999995E-2"/>
    <n v="0.10100000000000001"/>
    <n v="3.5000000000000003E-2"/>
    <n v="0.115"/>
    <n v="0.13800000000000001"/>
    <n v="0.13400000000000001"/>
    <n v="0.83299999999999996"/>
    <n v="0.41599999999999998"/>
    <n v="0.79800000000000004"/>
    <n v="547.82600000000002"/>
    <s v="Scale-up"/>
    <n v="8.6959999999999997"/>
    <n v="0.96699999999999997"/>
    <d v="1899-12-30T23:19:41"/>
    <n v="0.98799999999999999"/>
    <n v="0.95899999999999996"/>
    <d v="1899-12-30T00:42:14"/>
    <x v="23"/>
  </r>
  <r>
    <x v="1103"/>
    <x v="1"/>
    <n v="85"/>
    <x v="3978"/>
    <x v="1993"/>
    <s v=" "/>
    <s v=" "/>
    <n v="2"/>
    <n v="1"/>
    <n v="6"/>
    <s v="N/A"/>
    <n v="8"/>
    <n v="-10"/>
    <s v="NaN"/>
    <s v="NaN"/>
    <n v="7.4999999999999997E-2"/>
    <n v="6.3E-2"/>
    <n v="0"/>
    <n v="-8.0000000000000002E-3"/>
    <s v="NaN"/>
    <s v="NaN"/>
    <s v="NaN"/>
    <s v="NaN"/>
    <s v="Scale-up"/>
    <n v="15.872999999999999"/>
    <s v="NaN"/>
    <s v="NaN"/>
    <n v="0.91100000000000003"/>
    <n v="0.873"/>
    <d v="1899-12-30T00:42:14"/>
    <x v="23"/>
  </r>
  <r>
    <x v="1203"/>
    <x v="0"/>
    <n v="3339"/>
    <x v="3979"/>
    <x v="1994"/>
    <n v="690"/>
    <n v="690"/>
    <n v="476"/>
    <n v="214"/>
    <n v="59"/>
    <n v="631"/>
    <n v="563"/>
    <n v="68"/>
    <n v="0.29899999999999999"/>
    <n v="8.6999999999999994E-2"/>
    <n v="2.1999999999999999E-2"/>
    <n v="0.308"/>
    <n v="0.36399999999999999"/>
    <n v="0.32100000000000001"/>
    <n v="0.84599999999999997"/>
    <n v="0.77500000000000002"/>
    <n v="0.94299999999999995"/>
    <n v="220.779"/>
    <s v="Scale-up"/>
    <n v="3.2469999999999999"/>
    <n v="0.93799999999999994"/>
    <d v="1899-12-30T23:31:12"/>
    <n v="0.98199999999999998"/>
    <n v="0.91800000000000004"/>
    <d v="1899-12-30T00:42:34"/>
    <x v="23"/>
  </r>
  <r>
    <x v="1203"/>
    <x v="1"/>
    <n v="62"/>
    <x v="3980"/>
    <x v="1994"/>
    <s v=" "/>
    <s v=" "/>
    <n v="1"/>
    <n v="1"/>
    <n v="1"/>
    <s v="N/A"/>
    <n v="2"/>
    <n v="-1"/>
    <s v="NaN"/>
    <s v="NaN"/>
    <s v="NaN"/>
    <n v="1.6E-2"/>
    <n v="0"/>
    <n v="0.02"/>
    <s v="NaN"/>
    <s v="NaN"/>
    <s v="NaN"/>
    <s v="NaN"/>
    <s v="Scale-up"/>
    <n v="62.5"/>
    <s v="NaN"/>
    <s v="NaN"/>
    <s v="NaN"/>
    <n v="1"/>
    <d v="1899-12-30T00:42:34"/>
    <x v="23"/>
  </r>
  <r>
    <x v="920"/>
    <x v="0"/>
    <n v="2703"/>
    <x v="3981"/>
    <x v="1995"/>
    <n v="1962"/>
    <n v="1962"/>
    <n v="1640"/>
    <n v="322"/>
    <n v="252"/>
    <n v="1710"/>
    <n v="1533"/>
    <n v="177"/>
    <n v="1.0429999999999999"/>
    <n v="0.29199999999999998"/>
    <n v="0.111"/>
    <n v="1.0649999999999999"/>
    <n v="1.224"/>
    <n v="1.0429999999999999"/>
    <n v="0.87"/>
    <n v="0.78100000000000003"/>
    <n v="0.91700000000000004"/>
    <n v="166.197"/>
    <s v="Scale-up"/>
    <n v="0.93899999999999995"/>
    <n v="0.93600000000000005"/>
    <d v="1899-12-30T22:00:29"/>
    <n v="0.84399999999999997"/>
    <n v="0.91400000000000003"/>
    <d v="1899-12-30T00:42:53"/>
    <x v="23"/>
  </r>
  <r>
    <x v="920"/>
    <x v="1"/>
    <n v="71"/>
    <x v="3982"/>
    <x v="1995"/>
    <s v=" "/>
    <s v=" "/>
    <n v="1"/>
    <n v="1"/>
    <n v="28"/>
    <s v="N/A"/>
    <n v="1"/>
    <n v="-27"/>
    <s v="NaN"/>
    <s v="NaN"/>
    <n v="0.19400000000000001"/>
    <s v="NaN"/>
    <n v="0"/>
    <n v="-0.19400000000000001"/>
    <s v="NaN"/>
    <s v="NaN"/>
    <s v="NaN"/>
    <s v="NaN"/>
    <s v="Scale-up"/>
    <s v="NaN"/>
    <s v="NaN"/>
    <s v="NaN"/>
    <n v="0.61299999999999999"/>
    <s v="NaN"/>
    <d v="1899-12-30T00:42:53"/>
    <x v="23"/>
  </r>
  <r>
    <x v="802"/>
    <x v="0"/>
    <n v="2499"/>
    <x v="3983"/>
    <x v="1996"/>
    <n v="3691"/>
    <n v="3691"/>
    <n v="3026"/>
    <n v="665"/>
    <n v="374"/>
    <n v="3317"/>
    <n v="3046"/>
    <n v="271"/>
    <n v="1.244"/>
    <n v="0.28000000000000003"/>
    <n v="0.17499999999999999"/>
    <n v="1.3140000000000001"/>
    <n v="1.349"/>
    <n v="1.3520000000000001"/>
    <n v="0.97399999999999998"/>
    <n v="0.81599999999999995"/>
    <n v="0.88500000000000001"/>
    <n v="206.24"/>
    <s v="Scale-up"/>
    <n v="0.76100000000000001"/>
    <n v="0.999"/>
    <d v="1899-12-30T23:15:22"/>
    <n v="0.98899999999999999"/>
    <n v="0.996"/>
    <d v="1899-12-30T00:43:15"/>
    <x v="23"/>
  </r>
  <r>
    <x v="802"/>
    <x v="1"/>
    <n v="99"/>
    <x v="3984"/>
    <x v="1996"/>
    <s v=" "/>
    <s v=" "/>
    <n v="71"/>
    <n v="22"/>
    <n v="6"/>
    <s v="N/A"/>
    <n v="84"/>
    <n v="4"/>
    <n v="0.74299999999999999"/>
    <n v="0.22"/>
    <n v="6.0999999999999999E-2"/>
    <n v="0.86899999999999999"/>
    <s v="0.9019999999999999"/>
    <n v="0.91"/>
    <n v="0.96299999999999997"/>
    <n v="0.77200000000000002"/>
    <n v="0.93700000000000006"/>
    <n v="311.85300000000001"/>
    <s v="Scale-up"/>
    <n v="1.151"/>
    <n v="0.98299999999999998"/>
    <d v="1899-12-30T23:19:41"/>
    <n v="0.91400000000000003"/>
    <n v="0.96799999999999997"/>
    <d v="1899-12-30T00:43:19"/>
    <x v="23"/>
  </r>
  <r>
    <x v="1150"/>
    <x v="0"/>
    <n v="2434"/>
    <x v="3985"/>
    <x v="1997"/>
    <n v="254"/>
    <n v="254"/>
    <n v="160"/>
    <n v="94"/>
    <n v="38"/>
    <n v="216"/>
    <n v="189"/>
    <n v="27"/>
    <n v="6.7000000000000004E-2"/>
    <n v="5.0999999999999997E-2"/>
    <n v="1.4999999999999999E-2"/>
    <n v="8.5000000000000006E-2"/>
    <n v="0.10299999999999999"/>
    <n v="0.1"/>
    <n v="0.82499999999999996"/>
    <n v="0.56799999999999995"/>
    <n v="0.873"/>
    <n v="317.64699999999999"/>
    <s v="Scale-up"/>
    <n v="11.765000000000001"/>
    <n v="0.97499999999999998"/>
    <d v="1899-12-30T23:21:07"/>
    <n v="0.9"/>
    <n v="0.98499999999999999"/>
    <d v="1899-12-30T00:43:57"/>
    <x v="23"/>
  </r>
  <r>
    <x v="1150"/>
    <x v="1"/>
    <n v="86"/>
    <x v="3986"/>
    <x v="1997"/>
    <s v=" "/>
    <s v=" "/>
    <n v="9"/>
    <n v="3"/>
    <n v="9"/>
    <s v="N/A"/>
    <n v="19"/>
    <n v="-17"/>
    <n v="8.2000000000000003E-2"/>
    <n v="1.9E-2"/>
    <s v="NaN"/>
    <n v="0.182"/>
    <n v="0.10100000000000001"/>
    <n v="-2.1999999999999999E-2"/>
    <s v="NaN"/>
    <s v="NaN"/>
    <s v="NaN"/>
    <s v="NaN"/>
    <s v="Scale-up"/>
    <n v="5.4950000000000001"/>
    <n v="0.68200000000000005"/>
    <d v="1899-12-30T18:00:00"/>
    <s v="NaN"/>
    <n v="0.72699999999999998"/>
    <d v="1899-12-30T00:43:57"/>
    <x v="23"/>
  </r>
  <r>
    <x v="1047"/>
    <x v="0"/>
    <n v="2577"/>
    <x v="3987"/>
    <x v="1998"/>
    <n v="71"/>
    <n v="71"/>
    <n v="71"/>
    <n v="0"/>
    <n v="8"/>
    <n v="63"/>
    <n v="62"/>
    <n v="1"/>
    <n v="2.9000000000000001E-2"/>
    <n v="0"/>
    <n v="3.0000000000000001E-3"/>
    <n v="2.5999999999999999E-2"/>
    <n v="2.5999999999999999E-2"/>
    <n v="2.5999999999999999E-2"/>
    <n v="1"/>
    <n v="1"/>
    <n v="0.89700000000000002"/>
    <n v="38.462000000000003"/>
    <s v="Catch-up"/>
    <n v="38.462000000000003"/>
    <n v="0.97899999999999998"/>
    <d v="1899-12-30T00:00:00"/>
    <n v="0.84799999999999998"/>
    <n v="0.97499999999999998"/>
    <d v="1899-12-30T00:44:14"/>
    <x v="23"/>
  </r>
  <r>
    <x v="1047"/>
    <x v="1"/>
    <n v="0"/>
    <x v="3988"/>
    <x v="1998"/>
    <s v=" "/>
    <s v=" "/>
    <n v="1"/>
    <n v="1"/>
    <n v="1"/>
    <s v="N/A"/>
    <n v="1"/>
    <n v="0"/>
    <s v="NaN"/>
    <n v="0"/>
    <s v="NaN"/>
    <s v="NaN"/>
    <n v="0"/>
    <s v="NaN"/>
    <s v="NaN"/>
    <s v="NaN"/>
    <s v="NaN"/>
    <s v="NaN"/>
    <s v="Catch-up"/>
    <s v="NaN"/>
    <s v="NaN"/>
    <d v="1899-12-30T00:00:00"/>
    <s v="NaN"/>
    <s v="NaN"/>
    <d v="1899-12-30T00:44:14"/>
    <x v="23"/>
  </r>
  <r>
    <x v="1408"/>
    <x v="0"/>
    <n v="1373"/>
    <x v="3989"/>
    <x v="1999"/>
    <n v="349"/>
    <n v="305"/>
    <n v="296"/>
    <n v="9"/>
    <n v="38"/>
    <n v="267"/>
    <n v="182"/>
    <n v="85"/>
    <n v="0.22800000000000001"/>
    <n v="1.2E-2"/>
    <n v="3.5000000000000003E-2"/>
    <n v="0.14799999999999999"/>
    <n v="0.20499999999999999"/>
    <n v="0.21"/>
    <n v="0.72199999999999998"/>
    <n v="0.95"/>
    <n v="0.85399999999999998"/>
    <n v="574.32399999999996"/>
    <s v="Scale-up"/>
    <n v="6.7569999999999997"/>
    <n v="0.89900000000000002"/>
    <d v="1899-12-30T18:47:31"/>
    <n v="0.96699999999999997"/>
    <n v="0.88"/>
    <d v="1899-12-30T00:44:33"/>
    <x v="23"/>
  </r>
  <r>
    <x v="1408"/>
    <x v="1"/>
    <n v="92"/>
    <x v="3990"/>
    <x v="1999"/>
    <s v=" "/>
    <s v=" "/>
    <n v="47"/>
    <n v="1"/>
    <n v="4"/>
    <s v="N/A"/>
    <n v="37"/>
    <n v="5"/>
    <n v="0.50800000000000001"/>
    <s v="NaN"/>
    <n v="7.3999999999999996E-2"/>
    <n v="0.43099999999999999"/>
    <n v="0.434"/>
    <n v="0.47599999999999998"/>
    <s v="NaN"/>
    <s v="NaN"/>
    <s v="NaN"/>
    <s v="NaN"/>
    <s v="Scale-up"/>
    <n v="2.3199999999999998"/>
    <n v="0.98799999999999999"/>
    <s v="NaN"/>
    <n v="0.6"/>
    <n v="0.92"/>
    <d v="1899-12-30T00:44:33"/>
    <x v="23"/>
  </r>
  <r>
    <x v="1216"/>
    <x v="0"/>
    <n v="1579"/>
    <x v="3991"/>
    <x v="2000"/>
    <n v="716"/>
    <n v="716"/>
    <n v="634"/>
    <n v="82"/>
    <n v="0"/>
    <n v="716"/>
    <n v="553"/>
    <n v="163"/>
    <n v="0.51"/>
    <n v="0.152"/>
    <n v="0"/>
    <n v="0.46700000000000003"/>
    <n v="0.66200000000000003"/>
    <n v="0.60399999999999998"/>
    <n v="0.70499999999999996"/>
    <n v="0.77"/>
    <n v="1"/>
    <n v="349.036"/>
    <s v="Scale-up"/>
    <n v="2.141"/>
    <n v="0.98899999999999999"/>
    <d v="1899-12-30T22:32:10"/>
    <n v="0"/>
    <n v="0.98599999999999999"/>
    <d v="1899-12-30T00:44:51"/>
    <x v="23"/>
  </r>
  <r>
    <x v="1216"/>
    <x v="1"/>
    <n v="8"/>
    <x v="3992"/>
    <x v="2000"/>
    <s v=" "/>
    <s v=" "/>
    <n v="2"/>
    <n v="1"/>
    <n v="1"/>
    <s v="N/A"/>
    <n v="1"/>
    <n v="1"/>
    <n v="0.111"/>
    <s v="NaN"/>
    <n v="0"/>
    <s v="NaN"/>
    <n v="0.111"/>
    <n v="0.111"/>
    <s v="NaN"/>
    <s v="NaN"/>
    <s v="NaN"/>
    <s v="NaN"/>
    <s v="Scale-up"/>
    <s v="NaN"/>
    <n v="1"/>
    <s v="NaN"/>
    <n v="0"/>
    <s v="NaN"/>
    <d v="1899-12-30T00:44:51"/>
    <x v="23"/>
  </r>
  <r>
    <x v="1409"/>
    <x v="0"/>
    <n v="1816"/>
    <x v="3993"/>
    <x v="2001"/>
    <n v="760"/>
    <n v="760"/>
    <n v="205"/>
    <n v="555"/>
    <n v="111"/>
    <n v="649"/>
    <n v="318"/>
    <n v="331"/>
    <n v="0.17299999999999999"/>
    <n v="0.84299999999999997"/>
    <n v="0.248"/>
    <n v="0.71"/>
    <n v="0.76800000000000002"/>
    <n v="0.877"/>
    <n v="0.92400000000000004"/>
    <n v="0.17"/>
    <n v="0.75600000000000001"/>
    <n v="466.197"/>
    <s v="Scale-up"/>
    <n v="1.4079999999999999"/>
    <n v="0.63100000000000001"/>
    <d v="1899-12-30T17:52:48"/>
    <n v="0.69699999999999995"/>
    <n v="0.97399999999999998"/>
    <d v="1899-12-30T00:45:10"/>
    <x v="23"/>
  </r>
  <r>
    <x v="1409"/>
    <x v="1"/>
    <n v="99"/>
    <x v="3994"/>
    <x v="2001"/>
    <s v=" "/>
    <s v=" "/>
    <n v="53"/>
    <n v="101"/>
    <n v="79"/>
    <s v="N/A"/>
    <n v="98"/>
    <n v="-22"/>
    <n v="0.66400000000000003"/>
    <n v="1.097"/>
    <n v="0.83499999999999996"/>
    <n v="0.89200000000000002"/>
    <s v="0.9260000000000002"/>
    <n v="0.90600000000000003"/>
    <n v="0.96299999999999997"/>
    <n v="0.377"/>
    <n v="0.52600000000000002"/>
    <n v="371.07600000000002"/>
    <s v="Scale-up"/>
    <n v="1.121"/>
    <n v="0.97399999999999998"/>
    <d v="1899-12-30T23:32:38"/>
    <n v="0.57499999999999996"/>
    <n v="0.91600000000000004"/>
    <d v="1899-12-30T00:45:15"/>
    <x v="23"/>
  </r>
  <r>
    <x v="1410"/>
    <x v="0"/>
    <n v="640"/>
    <x v="3995"/>
    <x v="2002"/>
    <n v="1518"/>
    <n v="1518"/>
    <n v="1109"/>
    <n v="409"/>
    <n v="295"/>
    <n v="1223"/>
    <n v="963"/>
    <n v="260"/>
    <n v="1.627"/>
    <n v="0.77900000000000003"/>
    <n v="0.59599999999999997"/>
    <n v="1.55"/>
    <n v="1.81"/>
    <n v="1.8959999999999999"/>
    <n v="0.85599999999999998"/>
    <n v="0.67600000000000005"/>
    <n v="0.752"/>
    <n v="167.74199999999999"/>
    <s v="Scale-up"/>
    <n v="0.64500000000000002"/>
    <n v="0.995"/>
    <d v="1899-12-30T20:49:55"/>
    <n v="0.86899999999999999"/>
    <n v="0.98099999999999998"/>
    <d v="1899-12-30T00:45:36"/>
    <x v="23"/>
  </r>
  <r>
    <x v="1410"/>
    <x v="1"/>
    <n v="99"/>
    <x v="3996"/>
    <x v="2002"/>
    <s v=" "/>
    <s v=" "/>
    <n v="163"/>
    <n v="89"/>
    <n v="122"/>
    <s v="N/A"/>
    <n v="159"/>
    <n v="-28"/>
    <n v="1.613"/>
    <n v="0.86699999999999999"/>
    <n v="1.631"/>
    <n v="1.71"/>
    <n v="0.84899999999999998"/>
    <n v="0.86299999999999999"/>
    <n v="2.0139999999999998"/>
    <n v="0.65"/>
    <n v="0.34200000000000003"/>
    <n v="152.047"/>
    <s v="Catch-up"/>
    <n v="0.58499999999999996"/>
    <n v="0.99099999999999999"/>
    <d v="1899-12-30T23:19:41"/>
    <n v="0.44900000000000001"/>
    <n v="0.94699999999999995"/>
    <d v="1899-12-30T00:45:40"/>
    <x v="23"/>
  </r>
  <r>
    <x v="786"/>
    <x v="0"/>
    <n v="4820"/>
    <x v="3997"/>
    <x v="2003"/>
    <n v="2300"/>
    <n v="2300"/>
    <n v="1452"/>
    <n v="848"/>
    <n v="426"/>
    <n v="1874"/>
    <n v="1638"/>
    <n v="236"/>
    <n v="0.64200000000000002"/>
    <n v="0.38400000000000001"/>
    <n v="0.11899999999999999"/>
    <n v="0.749"/>
    <n v="0.90700000000000003"/>
    <n v="0.75"/>
    <n v="0.82599999999999996"/>
    <n v="0.626"/>
    <n v="0.88400000000000001"/>
    <n v="315.08699999999999"/>
    <s v="Scale-up"/>
    <n v="1.335"/>
    <n v="0.91300000000000003"/>
    <d v="1899-12-30T21:47:31"/>
    <n v="0.81100000000000005"/>
    <n v="0.92700000000000005"/>
    <d v="1899-12-30T00:46:00"/>
    <x v="23"/>
  </r>
  <r>
    <x v="786"/>
    <x v="1"/>
    <n v="0"/>
    <x v="3998"/>
    <x v="2003"/>
    <s v=" "/>
    <s v=" "/>
    <n v="1"/>
    <n v="1"/>
    <n v="2"/>
    <s v="N/A"/>
    <n v="1"/>
    <n v="-1"/>
    <s v="NaN"/>
    <s v="NaN"/>
    <n v="1"/>
    <s v="NaN"/>
    <n v="0"/>
    <n v="-1"/>
    <s v="NaN"/>
    <s v="NaN"/>
    <s v="NaN"/>
    <s v="NaN"/>
    <s v="Scale-up"/>
    <s v="NaN"/>
    <s v="NaN"/>
    <s v="NaN"/>
    <n v="1"/>
    <s v="NaN"/>
    <d v="1899-12-30T00:46:00"/>
    <x v="23"/>
  </r>
  <r>
    <x v="178"/>
    <x v="0"/>
    <n v="5710"/>
    <x v="3999"/>
    <x v="2004"/>
    <n v="303"/>
    <n v="303"/>
    <n v="155"/>
    <n v="148"/>
    <n v="31"/>
    <n v="272"/>
    <n v="266"/>
    <n v="6"/>
    <n v="0.04"/>
    <n v="0.04"/>
    <n v="1.7000000000000001E-2"/>
    <n v="6.9000000000000006E-2"/>
    <n v="6.3E-2"/>
    <n v="6.9000000000000006E-2"/>
    <n v="1.095"/>
    <n v="0.5"/>
    <n v="0.78800000000000003"/>
    <n v="86.956999999999994"/>
    <s v="Catch-up"/>
    <n v="14.493"/>
    <n v="0.75600000000000001"/>
    <d v="1899-12-30T22:14:53"/>
    <n v="0.91700000000000004"/>
    <n v="0.94"/>
    <d v="1899-12-30T00:46:17"/>
    <x v="23"/>
  </r>
  <r>
    <x v="178"/>
    <x v="1"/>
    <n v="0"/>
    <x v="4000"/>
    <x v="2004"/>
    <s v=" "/>
    <s v=" "/>
    <n v="1"/>
    <n v="1"/>
    <n v="3"/>
    <s v="N/A"/>
    <n v="1"/>
    <n v="-2"/>
    <s v="NaN"/>
    <s v="NaN"/>
    <s v="NaN"/>
    <s v="NaN"/>
    <n v="0"/>
    <s v="NaN"/>
    <s v="NaN"/>
    <s v="NaN"/>
    <s v="NaN"/>
    <s v="NaN"/>
    <s v="Catch-up"/>
    <s v="NaN"/>
    <s v="NaN"/>
    <s v="NaN"/>
    <s v="NaN"/>
    <s v="NaN"/>
    <d v="1899-12-30T00:46:17"/>
    <x v="23"/>
  </r>
  <r>
    <x v="1196"/>
    <x v="0"/>
    <n v="4688"/>
    <x v="4001"/>
    <x v="2005"/>
    <n v="3025"/>
    <n v="3025"/>
    <n v="1629"/>
    <n v="1396"/>
    <n v="610"/>
    <n v="2415"/>
    <n v="1925"/>
    <n v="490"/>
    <n v="0.39700000000000002"/>
    <n v="0.39900000000000002"/>
    <n v="0.17399999999999999"/>
    <n v="0.47399999999999998"/>
    <n v="0.622"/>
    <n v="0.61599999999999999"/>
    <n v="0.76200000000000001"/>
    <n v="0.499"/>
    <n v="0.78100000000000003"/>
    <n v="1033.7550000000001"/>
    <s v="Scale-up"/>
    <n v="2.11"/>
    <n v="0.95699999999999996"/>
    <d v="1899-12-30T22:56:38"/>
    <n v="0.94099999999999995"/>
    <n v="0.97"/>
    <d v="1899-12-30T00:46:38"/>
    <x v="23"/>
  </r>
  <r>
    <x v="1196"/>
    <x v="1"/>
    <n v="0"/>
    <x v="4002"/>
    <x v="2005"/>
    <s v=" "/>
    <s v=" "/>
    <n v="1"/>
    <n v="1"/>
    <n v="1"/>
    <s v="N/A"/>
    <n v="1"/>
    <n v="0"/>
    <s v="NaN"/>
    <s v="NaN"/>
    <s v="NaN"/>
    <s v="NaN"/>
    <n v="0"/>
    <s v="NaN"/>
    <s v="NaN"/>
    <s v="NaN"/>
    <s v="NaN"/>
    <s v="NaN"/>
    <s v="Scale-up"/>
    <s v="NaN"/>
    <s v="NaN"/>
    <s v="NaN"/>
    <s v="NaN"/>
    <s v="NaN"/>
    <d v="1899-12-30T00:46:38"/>
    <x v="23"/>
  </r>
  <r>
    <x v="1215"/>
    <x v="0"/>
    <n v="1546"/>
    <x v="4003"/>
    <x v="2006"/>
    <n v="4060"/>
    <n v="3604"/>
    <n v="2764"/>
    <n v="840"/>
    <n v="832"/>
    <n v="2772"/>
    <n v="2454"/>
    <n v="318"/>
    <n v="1.919"/>
    <n v="0.65900000000000003"/>
    <n v="0.57899999999999996"/>
    <n v="1.8440000000000001"/>
    <n v="1.9990000000000001"/>
    <n v="2.0550000000000002"/>
    <n v="0.92200000000000004"/>
    <n v="0.74399999999999999"/>
    <n v="0.77500000000000002"/>
    <n v="172.45099999999999"/>
    <s v="Scale-up"/>
    <n v="0.54200000000000004"/>
    <n v="0.98299999999999998"/>
    <d v="1899-12-30T23:42:43"/>
    <n v="0.92900000000000005"/>
    <n v="0.99099999999999999"/>
    <d v="1899-12-30T00:47:00"/>
    <x v="23"/>
  </r>
  <r>
    <x v="1215"/>
    <x v="1"/>
    <n v="99"/>
    <x v="4004"/>
    <x v="2006"/>
    <s v=" "/>
    <s v=" "/>
    <n v="352"/>
    <n v="56"/>
    <n v="248"/>
    <s v="N/A"/>
    <n v="253"/>
    <n v="-92"/>
    <n v="3.319"/>
    <n v="0.58699999999999997"/>
    <n v="3.34"/>
    <n v="2.7080000000000002"/>
    <s v="0.5659999999999998"/>
    <n v="0.39900000000000002"/>
    <n v="4.7839999999999998"/>
    <n v="0.85"/>
    <n v="0.14499999999999999"/>
    <n v="117.43"/>
    <s v="Catch-up"/>
    <n v="0.36899999999999999"/>
    <n v="0.89900000000000002"/>
    <d v="1899-12-30T23:25:26"/>
    <n v="0.49299999999999999"/>
    <n v="0.97199999999999998"/>
    <d v="1899-12-30T00:47:05"/>
    <x v="23"/>
  </r>
  <r>
    <x v="1109"/>
    <x v="0"/>
    <n v="1327"/>
    <x v="4005"/>
    <x v="2007"/>
    <n v="183"/>
    <n v="182"/>
    <n v="176"/>
    <n v="6"/>
    <n v="27"/>
    <n v="155"/>
    <n v="154"/>
    <n v="1"/>
    <n v="0.317"/>
    <n v="0.02"/>
    <n v="0.09"/>
    <n v="0.27800000000000002"/>
    <n v="0.247"/>
    <n v="0.29699999999999999"/>
    <n v="1.1259999999999999"/>
    <n v="0.94099999999999995"/>
    <n v="0.73299999999999998"/>
    <n v="3.597"/>
    <s v="Plan-up"/>
    <n v="3.597"/>
    <n v="0.61"/>
    <d v="1899-12-30T21:08:38"/>
    <n v="0.96899999999999997"/>
    <n v="0.65300000000000002"/>
    <d v="1899-12-30T00:47:22"/>
    <x v="23"/>
  </r>
  <r>
    <x v="1109"/>
    <x v="1"/>
    <n v="0"/>
    <x v="4006"/>
    <x v="2007"/>
    <s v=" "/>
    <s v=" "/>
    <n v="1"/>
    <n v="1"/>
    <n v="1"/>
    <s v="N/A"/>
    <n v="1"/>
    <n v="0"/>
    <s v="NaN"/>
    <s v="NaN"/>
    <s v="NaN"/>
    <s v="NaN"/>
    <n v="0"/>
    <s v="NaN"/>
    <s v="NaN"/>
    <s v="NaN"/>
    <s v="NaN"/>
    <s v="NaN"/>
    <s v="Plan-up"/>
    <s v="NaN"/>
    <s v="NaN"/>
    <s v="NaN"/>
    <s v="NaN"/>
    <s v="NaN"/>
    <d v="1899-12-30T00:47:22"/>
    <x v="23"/>
  </r>
  <r>
    <x v="40"/>
    <x v="0"/>
    <n v="4862"/>
    <x v="4007"/>
    <x v="2008"/>
    <n v="1702"/>
    <n v="1702"/>
    <n v="661"/>
    <n v="1041"/>
    <n v="300"/>
    <n v="1402"/>
    <n v="1298"/>
    <n v="104"/>
    <n v="0.16600000000000001"/>
    <n v="0.25900000000000001"/>
    <n v="9.2999999999999999E-2"/>
    <n v="0.33500000000000002"/>
    <n v="0.33200000000000002"/>
    <n v="0.34499999999999997"/>
    <n v="1.0089999999999999"/>
    <n v="0.39100000000000001"/>
    <n v="0.78100000000000003"/>
    <n v="310.44799999999998"/>
    <s v="Catch-up"/>
    <n v="2.9849999999999999"/>
    <n v="0.89800000000000002"/>
    <d v="1899-12-30T20:51:22"/>
    <n v="0.83899999999999997"/>
    <n v="0.91400000000000003"/>
    <d v="1899-12-30T00:47:43"/>
    <x v="23"/>
  </r>
  <r>
    <x v="40"/>
    <x v="1"/>
    <n v="79"/>
    <x v="4008"/>
    <x v="2008"/>
    <s v=" "/>
    <s v=" "/>
    <n v="3"/>
    <n v="6"/>
    <n v="1"/>
    <s v="N/A"/>
    <n v="7"/>
    <n v="1"/>
    <n v="2.4E-2"/>
    <n v="5.8000000000000003E-2"/>
    <s v="NaN"/>
    <n v="5.1999999999999998E-2"/>
    <n v="8.2000000000000003E-2"/>
    <n v="7.8E-2"/>
    <s v="NaN"/>
    <s v="NaN"/>
    <s v="NaN"/>
    <s v="NaN"/>
    <s v="Catch-up"/>
    <n v="19.231000000000002"/>
    <n v="0.84499999999999997"/>
    <d v="1899-12-30T18:57:36"/>
    <s v="NaN"/>
    <n v="0.85799999999999998"/>
    <d v="1899-12-30T00:47:43"/>
    <x v="23"/>
  </r>
  <r>
    <x v="1014"/>
    <x v="0"/>
    <n v="3462"/>
    <x v="4009"/>
    <x v="2009"/>
    <n v="1105"/>
    <n v="1105"/>
    <n v="543"/>
    <n v="562"/>
    <n v="308"/>
    <n v="797"/>
    <n v="756"/>
    <n v="41"/>
    <n v="0.436"/>
    <n v="0.70199999999999996"/>
    <n v="0.17899999999999999"/>
    <n v="0.54800000000000004"/>
    <n v="0.95899999999999996"/>
    <n v="0.59499999999999997"/>
    <n v="0.57099999999999995"/>
    <n v="0.38300000000000001"/>
    <n v="0.84299999999999997"/>
    <n v="74.817999999999998"/>
    <s v="Scale-up"/>
    <n v="1.825"/>
    <n v="0.66400000000000003"/>
    <d v="1899-12-30T17:57:07"/>
    <n v="0.59199999999999997"/>
    <n v="0.53"/>
    <d v="1899-12-30T00:48:03"/>
    <x v="23"/>
  </r>
  <r>
    <x v="1014"/>
    <x v="1"/>
    <n v="96"/>
    <x v="4010"/>
    <x v="2009"/>
    <s v=" "/>
    <s v=" "/>
    <n v="1"/>
    <n v="1"/>
    <n v="1"/>
    <s v="N/A"/>
    <n v="1"/>
    <n v="-1"/>
    <s v="NaN"/>
    <s v="NaN"/>
    <s v="NaN"/>
    <s v="NaN"/>
    <n v="0"/>
    <s v="NaN"/>
    <s v="NaN"/>
    <s v="NaN"/>
    <s v="NaN"/>
    <s v="NaN"/>
    <s v="Scale-up"/>
    <s v="NaN"/>
    <s v="NaN"/>
    <s v="NaN"/>
    <s v="NaN"/>
    <s v="NaN"/>
    <d v="1899-12-30T00:48:03"/>
    <x v="23"/>
  </r>
  <r>
    <x v="1411"/>
    <x v="0"/>
    <n v="799"/>
    <x v="4011"/>
    <x v="2010"/>
    <n v="261"/>
    <n v="261"/>
    <n v="241"/>
    <n v="20"/>
    <n v="207"/>
    <n v="54"/>
    <n v="39"/>
    <n v="15"/>
    <n v="0.73399999999999999"/>
    <n v="2.5999999999999999E-2"/>
    <n v="0.55800000000000005"/>
    <n v="8.6999999999999994E-2"/>
    <n v="0.20200000000000001"/>
    <n v="0.13100000000000001"/>
    <n v="0.43099999999999999"/>
    <n v="0.96599999999999997"/>
    <n v="0.26600000000000001"/>
    <n v="172.41399999999999"/>
    <s v="Scale-up"/>
    <n v="11.494"/>
    <n v="0.76400000000000001"/>
    <d v="1899-12-30T14:00:58"/>
    <n v="0.16800000000000001"/>
    <n v="0.97199999999999998"/>
    <d v="1899-12-30T00:48:22"/>
    <x v="23"/>
  </r>
  <r>
    <x v="1411"/>
    <x v="1"/>
    <n v="77"/>
    <x v="4012"/>
    <x v="2010"/>
    <s v=" "/>
    <s v=" "/>
    <n v="4"/>
    <n v="9"/>
    <n v="6"/>
    <s v="N/A"/>
    <n v="8"/>
    <n v="-2"/>
    <n v="0.115"/>
    <n v="0.58599999999999997"/>
    <n v="7.0999999999999994E-2"/>
    <n v="0.114"/>
    <n v="0.63"/>
    <n v="7.4999999999999997E-2"/>
    <n v="0.18099999999999999"/>
    <n v="0.16400000000000001"/>
    <n v="0.89900000000000002"/>
    <n v="131.57900000000001"/>
    <s v="Scale-up"/>
    <n v="8.7720000000000002"/>
    <n v="0.89700000000000002"/>
    <d v="1899-12-30T20:36:58"/>
    <n v="0.69"/>
    <n v="0.74099999999999999"/>
    <d v="1899-12-30T00:48:26"/>
    <x v="23"/>
  </r>
  <r>
    <x v="1412"/>
    <x v="0"/>
    <n v="879"/>
    <x v="4013"/>
    <x v="2011"/>
    <n v="128"/>
    <n v="128"/>
    <n v="88"/>
    <n v="40"/>
    <n v="27"/>
    <n v="101"/>
    <n v="101"/>
    <n v="0"/>
    <n v="0.151"/>
    <n v="4.5999999999999999E-2"/>
    <n v="3.2000000000000001E-2"/>
    <n v="0.14099999999999999"/>
    <n v="0.16500000000000001"/>
    <n v="0.13400000000000001"/>
    <n v="0.85499999999999998"/>
    <n v="0.76600000000000001"/>
    <n v="0.83799999999999997"/>
    <n v="0"/>
    <s v="Start-up"/>
    <n v="7.0919999999999996"/>
    <n v="0.93"/>
    <d v="1899-12-30T21:53:17"/>
    <n v="0.97499999999999998"/>
    <n v="0.86099999999999999"/>
    <d v="1899-12-30T00:48:45"/>
    <x v="23"/>
  </r>
  <r>
    <x v="1412"/>
    <x v="1"/>
    <n v="86"/>
    <x v="4014"/>
    <x v="2011"/>
    <s v=" "/>
    <s v=" "/>
    <n v="1"/>
    <n v="3"/>
    <n v="2"/>
    <s v="N/A"/>
    <n v="5"/>
    <n v="-2"/>
    <s v="NaN"/>
    <n v="3.6999999999999998E-2"/>
    <n v="3.3000000000000002E-2"/>
    <n v="4.3999999999999997E-2"/>
    <n v="4.0000000000000001E-3"/>
    <n v="3.6999999999999998E-2"/>
    <s v="NaN"/>
    <s v="NaN"/>
    <s v="NaN"/>
    <s v="NaN"/>
    <s v="Start-up"/>
    <n v="22.727"/>
    <s v="NaN"/>
    <d v="1899-12-30T23:45:36"/>
    <n v="1"/>
    <n v="0.98299999999999998"/>
    <d v="1899-12-30T00:48:45"/>
    <x v="23"/>
  </r>
  <r>
    <x v="1413"/>
    <x v="0"/>
    <n v="1176"/>
    <x v="4015"/>
    <x v="2012"/>
    <n v="422"/>
    <n v="422"/>
    <n v="243"/>
    <n v="179"/>
    <n v="57"/>
    <n v="365"/>
    <n v="216"/>
    <n v="149"/>
    <n v="0.308"/>
    <n v="0.34100000000000003"/>
    <n v="0.16600000000000001"/>
    <n v="0.63300000000000001"/>
    <n v="0.48299999999999998"/>
    <n v="0.51800000000000002"/>
    <n v="1.3109999999999999"/>
    <n v="0.47499999999999998"/>
    <n v="0.74399999999999999"/>
    <n v="235.387"/>
    <s v="Catch-up"/>
    <n v="1.58"/>
    <n v="0.77"/>
    <d v="1899-12-30T21:51:50"/>
    <n v="0.92500000000000004"/>
    <n v="0.98699999999999999"/>
    <d v="1899-12-30T00:49:04"/>
    <x v="23"/>
  </r>
  <r>
    <x v="1413"/>
    <x v="1"/>
    <n v="99"/>
    <x v="4016"/>
    <x v="2012"/>
    <s v=" "/>
    <s v=" "/>
    <n v="66"/>
    <n v="55"/>
    <n v="10"/>
    <s v="N/A"/>
    <n v="64"/>
    <n v="46"/>
    <n v="0.82899999999999996"/>
    <n v="0.67200000000000004"/>
    <n v="0.14499999999999999"/>
    <n v="0.72099999999999997"/>
    <s v="1.3559999999999999"/>
    <n v="1.3819999999999999"/>
    <n v="0.53200000000000003"/>
    <n v="0.55200000000000005"/>
    <n v="0.90300000000000002"/>
    <n v="206.65700000000001"/>
    <s v="Scale-up"/>
    <n v="1.387"/>
    <n v="0.89400000000000002"/>
    <d v="1899-12-30T22:56:38"/>
    <n v="0.92"/>
    <n v="0.95599999999999996"/>
    <d v="1899-12-30T00:49:09"/>
    <x v="23"/>
  </r>
  <r>
    <x v="1060"/>
    <x v="0"/>
    <n v="1735"/>
    <x v="4017"/>
    <x v="2013"/>
    <n v="419"/>
    <n v="419"/>
    <n v="344"/>
    <n v="75"/>
    <n v="33"/>
    <n v="386"/>
    <n v="324"/>
    <n v="62"/>
    <n v="0.28699999999999998"/>
    <n v="7.5999999999999998E-2"/>
    <n v="0.03"/>
    <n v="0.31"/>
    <n v="0.33300000000000002"/>
    <n v="0.33200000000000002"/>
    <n v="0.93100000000000005"/>
    <n v="0.79100000000000004"/>
    <n v="0.91700000000000004"/>
    <n v="200"/>
    <s v="Scale-up"/>
    <n v="3.226"/>
    <n v="0.95199999999999996"/>
    <d v="1899-12-30T22:14:53"/>
    <n v="0.73699999999999999"/>
    <n v="0.96499999999999997"/>
    <d v="1899-12-30T00:49:28"/>
    <x v="23"/>
  </r>
  <r>
    <x v="1060"/>
    <x v="1"/>
    <n v="97"/>
    <x v="4018"/>
    <x v="2013"/>
    <s v=" "/>
    <s v=" "/>
    <n v="5"/>
    <n v="1"/>
    <n v="1"/>
    <s v="N/A"/>
    <n v="2"/>
    <n v="1"/>
    <n v="3.2000000000000001E-2"/>
    <s v="NaN"/>
    <s v="NaN"/>
    <n v="1"/>
    <n v="0"/>
    <n v="2.1999999999999999E-2"/>
    <s v="NaN"/>
    <s v="NaN"/>
    <s v="NaN"/>
    <s v="NaN"/>
    <s v="Scale-up"/>
    <n v="1"/>
    <n v="0.90100000000000002"/>
    <s v="NaN"/>
    <s v="NaN"/>
    <n v="1"/>
    <d v="1899-12-30T00:49:28"/>
    <x v="23"/>
  </r>
  <r>
    <x v="252"/>
    <x v="0"/>
    <n v="2300"/>
    <x v="4019"/>
    <x v="2014"/>
    <n v="1079"/>
    <n v="998"/>
    <n v="822"/>
    <n v="176"/>
    <n v="190"/>
    <n v="808"/>
    <n v="569"/>
    <n v="239"/>
    <n v="0.55600000000000005"/>
    <n v="0.124"/>
    <n v="0.13100000000000001"/>
    <n v="0.38300000000000001"/>
    <n v="0.54900000000000004"/>
    <n v="0.55000000000000004"/>
    <n v="0.69799999999999995"/>
    <n v="0.81799999999999995"/>
    <n v="0.80700000000000005"/>
    <n v="624.02099999999996"/>
    <s v="Scale-up"/>
    <n v="2.6110000000000002"/>
    <n v="0.98899999999999999"/>
    <d v="1899-12-30T23:39:50"/>
    <n v="0.99099999999999999"/>
    <n v="0.997"/>
    <d v="1899-12-30T00:49:48"/>
    <x v="23"/>
  </r>
  <r>
    <x v="252"/>
    <x v="1"/>
    <n v="99"/>
    <x v="4020"/>
    <x v="2014"/>
    <s v=" "/>
    <s v=" "/>
    <n v="55"/>
    <n v="5"/>
    <n v="18"/>
    <s v="N/A"/>
    <n v="48"/>
    <n v="-5"/>
    <n v="0.47699999999999998"/>
    <n v="0.09"/>
    <n v="0.16400000000000001"/>
    <n v="0.47099999999999997"/>
    <s v="0.4029999999999999"/>
    <n v="0.36499999999999999"/>
    <n v="1.169"/>
    <n v="0.84099999999999997"/>
    <n v="0.71099999999999997"/>
    <n v="507.43099999999998"/>
    <s v="Catch-up"/>
    <n v="2.1230000000000002"/>
    <n v="0.97399999999999998"/>
    <d v="1899-12-30T23:13:55"/>
    <n v="0.95499999999999996"/>
    <n v="0.98299999999999998"/>
    <d v="1899-12-30T00:49:52"/>
    <x v="23"/>
  </r>
  <r>
    <x v="1414"/>
    <x v="0"/>
    <n v="1038"/>
    <x v="4021"/>
    <x v="2015"/>
    <n v="2069"/>
    <n v="2069"/>
    <n v="1581"/>
    <n v="488"/>
    <n v="207"/>
    <n v="1862"/>
    <n v="1615"/>
    <n v="247"/>
    <n v="2.0659999999999998"/>
    <n v="0.64500000000000002"/>
    <n v="0.26100000000000001"/>
    <n v="2.2530000000000001"/>
    <n v="2.4500000000000002"/>
    <n v="2.472"/>
    <n v="0.92"/>
    <n v="0.76200000000000001"/>
    <n v="0.90400000000000003"/>
    <n v="109.63200000000001"/>
    <s v="Scale-up"/>
    <n v="0.44400000000000001"/>
    <n v="0.99399999999999999"/>
    <d v="1899-12-30T23:54:14"/>
    <n v="0.94399999999999995"/>
    <n v="0.99399999999999999"/>
    <d v="1899-12-30T00:50:14"/>
    <x v="23"/>
  </r>
  <r>
    <x v="1414"/>
    <x v="1"/>
    <n v="99"/>
    <x v="4022"/>
    <x v="2015"/>
    <s v=" "/>
    <s v=" "/>
    <n v="214"/>
    <n v="60"/>
    <n v="69"/>
    <s v="N/A"/>
    <n v="232"/>
    <n v="-28"/>
    <n v="1.974"/>
    <n v="0.58299999999999996"/>
    <n v="0.70799999999999996"/>
    <n v="2.3610000000000002"/>
    <n v="1.849"/>
    <n v="1.8220000000000001"/>
    <n v="1.2769999999999999"/>
    <n v="0.77200000000000002"/>
    <n v="0.72299999999999998"/>
    <n v="104.617"/>
    <s v="Catch-up"/>
    <n v="0.42399999999999999"/>
    <n v="0.99199999999999999"/>
    <d v="1899-12-30T23:42:43"/>
    <n v="0.747"/>
    <n v="0.995"/>
    <d v="1899-12-30T00:50:19"/>
    <x v="23"/>
  </r>
  <r>
    <x v="1211"/>
    <x v="0"/>
    <n v="1755"/>
    <x v="4023"/>
    <x v="2016"/>
    <n v="1665"/>
    <n v="1442"/>
    <n v="1304"/>
    <n v="138"/>
    <n v="235"/>
    <n v="1207"/>
    <n v="818"/>
    <n v="389"/>
    <n v="0.78300000000000003"/>
    <n v="0.11700000000000001"/>
    <n v="0.13900000000000001"/>
    <n v="0.53900000000000003"/>
    <n v="0.76100000000000001"/>
    <n v="0.752"/>
    <n v="0.70799999999999996"/>
    <n v="0.87"/>
    <n v="0.84599999999999997"/>
    <n v="721.70699999999999"/>
    <s v="Scale-up"/>
    <n v="1.855"/>
    <n v="0.90900000000000003"/>
    <d v="1899-12-30T22:06:14"/>
    <n v="0.92300000000000004"/>
    <n v="0.93700000000000006"/>
    <d v="1899-12-30T00:50:39"/>
    <x v="23"/>
  </r>
  <r>
    <x v="1211"/>
    <x v="1"/>
    <n v="99"/>
    <x v="4024"/>
    <x v="2016"/>
    <s v=" "/>
    <s v=" "/>
    <n v="249"/>
    <n v="4"/>
    <n v="54"/>
    <s v="N/A"/>
    <n v="106"/>
    <n v="92"/>
    <n v="2.0840000000000001"/>
    <n v="3.1E-2"/>
    <n v="0.56899999999999995"/>
    <n v="0.97299999999999998"/>
    <s v="1.5460000000000003"/>
    <n v="1.464"/>
    <n v="0.629"/>
    <n v="0.98499999999999999"/>
    <n v="0.73099999999999998"/>
    <n v="399.79399999999998"/>
    <s v="Scale-up"/>
    <n v="1.028"/>
    <n v="0.92200000000000004"/>
    <d v="1899-12-30T14:24:00"/>
    <n v="0.63600000000000001"/>
    <n v="0.98899999999999999"/>
    <d v="1899-12-30T00:50:44"/>
    <x v="23"/>
  </r>
  <r>
    <x v="585"/>
    <x v="0"/>
    <n v="3527"/>
    <x v="4025"/>
    <x v="2017"/>
    <n v="482"/>
    <n v="482"/>
    <n v="260"/>
    <n v="222"/>
    <n v="35"/>
    <n v="447"/>
    <n v="422"/>
    <n v="25"/>
    <n v="0.111"/>
    <n v="8.7999999999999995E-2"/>
    <n v="6.0000000000000001E-3"/>
    <n v="0.159"/>
    <n v="0.193"/>
    <n v="0.154"/>
    <n v="0.82399999999999995"/>
    <n v="0.55800000000000005"/>
    <n v="0.97"/>
    <n v="157.233"/>
    <s v="Scale-up"/>
    <n v="6.2889999999999997"/>
    <n v="0.93799999999999994"/>
    <d v="1899-12-30T21:44:38"/>
    <n v="0.81499999999999995"/>
    <n v="0.90600000000000003"/>
    <d v="1899-12-30T00:51:03"/>
    <x v="23"/>
  </r>
  <r>
    <x v="585"/>
    <x v="1"/>
    <n v="67"/>
    <x v="4026"/>
    <x v="2017"/>
    <s v=" "/>
    <s v=" "/>
    <n v="1"/>
    <n v="1"/>
    <n v="19"/>
    <s v="N/A"/>
    <n v="6"/>
    <n v="-22"/>
    <s v="NaN"/>
    <s v="NaN"/>
    <s v="NaN"/>
    <n v="4.4999999999999998E-2"/>
    <n v="0"/>
    <n v="-0.127"/>
    <s v="NaN"/>
    <s v="NaN"/>
    <s v="NaN"/>
    <s v="NaN"/>
    <s v="Scale-up"/>
    <n v="22.222000000000001"/>
    <s v="NaN"/>
    <s v="NaN"/>
    <s v="NaN"/>
    <n v="0.42899999999999999"/>
    <d v="1899-12-30T00:51:03"/>
    <x v="23"/>
  </r>
  <r>
    <x v="1415"/>
    <x v="0"/>
    <n v="1700"/>
    <x v="4027"/>
    <x v="2018"/>
    <n v="135"/>
    <n v="120"/>
    <n v="97"/>
    <n v="23"/>
    <n v="5"/>
    <n v="115"/>
    <n v="59"/>
    <n v="56"/>
    <n v="9.4E-2"/>
    <n v="0.10199999999999999"/>
    <n v="1.6E-2"/>
    <n v="0.25700000000000001"/>
    <n v="0.18"/>
    <n v="0.127"/>
    <n v="1.4279999999999999"/>
    <n v="0.48"/>
    <n v="0.91800000000000004"/>
    <n v="217.899"/>
    <s v="Catch-up"/>
    <n v="3.891"/>
    <n v="0.35"/>
    <d v="1899-12-30T22:59:31"/>
    <n v="0.83399999999999996"/>
    <n v="0.98799999999999999"/>
    <d v="1899-12-30T00:51:22"/>
    <x v="23"/>
  </r>
  <r>
    <x v="1415"/>
    <x v="1"/>
    <n v="97"/>
    <x v="4028"/>
    <x v="2018"/>
    <s v=" "/>
    <s v=" "/>
    <n v="41"/>
    <n v="12"/>
    <n v="3"/>
    <s v="N/A"/>
    <n v="29"/>
    <n v="20"/>
    <n v="0.47599999999999998"/>
    <n v="0.15"/>
    <n v="0.13500000000000001"/>
    <n v="0.315"/>
    <n v="0.49099999999999999"/>
    <n v="0.58599999999999997"/>
    <n v="0.64200000000000002"/>
    <n v="0.76"/>
    <n v="0.78400000000000003"/>
    <n v="177.77799999999999"/>
    <s v="Scale-up"/>
    <n v="3.1749999999999998"/>
    <n v="0.93500000000000005"/>
    <d v="1899-12-30T22:43:41"/>
    <n v="0.94199999999999995"/>
    <n v="0.97799999999999998"/>
    <d v="1899-12-30T00:51:26"/>
    <x v="23"/>
  </r>
  <r>
    <x v="1206"/>
    <x v="0"/>
    <n v="1988"/>
    <x v="4029"/>
    <x v="2019"/>
    <n v="278"/>
    <n v="227"/>
    <n v="220"/>
    <n v="7"/>
    <n v="66"/>
    <n v="161"/>
    <n v="116"/>
    <n v="45"/>
    <n v="0.129"/>
    <n v="3.0000000000000001E-3"/>
    <n v="5.5E-2"/>
    <n v="8.4000000000000005E-2"/>
    <n v="7.6999999999999999E-2"/>
    <n v="8.7999999999999995E-2"/>
    <n v="1.091"/>
    <n v="0.97699999999999998"/>
    <n v="0.58299999999999996"/>
    <n v="535.71400000000006"/>
    <s v="Catch-up"/>
    <n v="11.904999999999999"/>
    <n v="0.95299999999999996"/>
    <d v="1899-12-30T22:32:10"/>
    <n v="0.92600000000000005"/>
    <n v="0.93"/>
    <d v="1899-12-30T00:51:46"/>
    <x v="23"/>
  </r>
  <r>
    <x v="1206"/>
    <x v="1"/>
    <n v="84"/>
    <x v="4030"/>
    <x v="2019"/>
    <s v=" "/>
    <s v=" "/>
    <n v="14"/>
    <n v="2"/>
    <n v="3"/>
    <s v="N/A"/>
    <n v="7"/>
    <n v="7"/>
    <n v="0.17899999999999999"/>
    <n v="5.2999999999999999E-2"/>
    <n v="3.1E-2"/>
    <n v="6.7000000000000004E-2"/>
    <s v="0.20099999999999998"/>
    <n v="0.16900000000000001"/>
    <n v="0.33300000000000002"/>
    <n v="0.77200000000000002"/>
    <n v="0.86599999999999999"/>
    <n v="671.64200000000005"/>
    <s v="Scale-up"/>
    <n v="14.925000000000001"/>
    <n v="0.92500000000000004"/>
    <d v="1899-12-31T00:00:00"/>
    <n v="0.75"/>
    <n v="0.78500000000000003"/>
    <d v="1899-12-30T00:51:50"/>
    <x v="23"/>
  </r>
  <r>
    <x v="907"/>
    <x v="0"/>
    <n v="5729"/>
    <x v="4031"/>
    <x v="2020"/>
    <n v="15138"/>
    <n v="15138"/>
    <n v="7709"/>
    <n v="7429"/>
    <n v="2851"/>
    <n v="12287"/>
    <n v="10821"/>
    <n v="1466"/>
    <n v="1.369"/>
    <n v="1.4690000000000001"/>
    <n v="0.51300000000000001"/>
    <n v="2.0049999999999999"/>
    <n v="2.3250000000000002"/>
    <n v="2.3279999999999998"/>
    <n v="0.86199999999999999"/>
    <n v="0.48199999999999998"/>
    <n v="0.81899999999999995"/>
    <n v="731.17200000000003"/>
    <s v="Scale-up"/>
    <n v="0.499"/>
    <n v="0.99299999999999999"/>
    <d v="1899-12-30T23:45:36"/>
    <n v="0.96699999999999997"/>
    <n v="0.998"/>
    <d v="1899-12-30T00:52:18"/>
    <x v="23"/>
  </r>
  <r>
    <x v="907"/>
    <x v="1"/>
    <n v="99"/>
    <x v="4032"/>
    <x v="2020"/>
    <s v=" "/>
    <s v=" "/>
    <n v="199"/>
    <n v="270"/>
    <n v="251"/>
    <s v="N/A"/>
    <n v="320"/>
    <n v="-101"/>
    <n v="2.5449999999999999"/>
    <n v="2.9590000000000001"/>
    <n v="5.2110000000000003"/>
    <n v="3.742"/>
    <s v="0.29299999999999926"/>
    <n v="2.464"/>
    <n v="12.771000000000001"/>
    <n v="0.46200000000000002"/>
    <n v="5.2999999999999999E-2"/>
    <n v="391.76900000000001"/>
    <s v="Catch-up"/>
    <n v="0.26700000000000002"/>
    <n v="0.95799999999999996"/>
    <d v="1899-12-30T23:31:12"/>
    <n v="0.24099999999999999"/>
    <n v="0.95599999999999996"/>
    <d v="1899-12-30T00:52:23"/>
    <x v="23"/>
  </r>
  <r>
    <x v="954"/>
    <x v="0"/>
    <n v="4550"/>
    <x v="4033"/>
    <x v="2021"/>
    <n v="49"/>
    <n v="49"/>
    <n v="22"/>
    <n v="27"/>
    <n v="10"/>
    <n v="39"/>
    <n v="39"/>
    <n v="0"/>
    <n v="7.0000000000000001E-3"/>
    <n v="7.0000000000000001E-3"/>
    <n v="2E-3"/>
    <n v="8.9999999999999993E-3"/>
    <n v="1.2E-2"/>
    <n v="0.01"/>
    <n v="0.75"/>
    <n v="0.5"/>
    <n v="0.85699999999999998"/>
    <n v="0"/>
    <s v="Start-up"/>
    <n v="111.111"/>
    <n v="0.94399999999999995"/>
    <d v="1899-12-30T21:41:46"/>
    <n v="0.90200000000000002"/>
    <n v="0.88800000000000001"/>
    <d v="1899-12-30T00:52:42"/>
    <x v="23"/>
  </r>
  <r>
    <x v="954"/>
    <x v="1"/>
    <n v="0"/>
    <x v="4034"/>
    <x v="2021"/>
    <s v=" "/>
    <s v=" "/>
    <n v="1"/>
    <n v="1"/>
    <n v="1"/>
    <s v="N/A"/>
    <n v="1"/>
    <n v="-1"/>
    <s v="NaN"/>
    <s v="NaN"/>
    <s v="NaN"/>
    <s v="NaN"/>
    <n v="0"/>
    <s v="NaN"/>
    <s v="NaN"/>
    <s v="NaN"/>
    <s v="NaN"/>
    <s v="NaN"/>
    <s v="Start-up"/>
    <s v="NaN"/>
    <s v="NaN"/>
    <s v="NaN"/>
    <s v="NaN"/>
    <s v="NaN"/>
    <d v="1899-12-30T00:52:42"/>
    <x v="23"/>
  </r>
  <r>
    <x v="463"/>
    <x v="0"/>
    <n v="8223"/>
    <x v="4035"/>
    <x v="2022"/>
    <n v="6835"/>
    <n v="6835"/>
    <n v="2518"/>
    <n v="4317"/>
    <n v="2546"/>
    <n v="4289"/>
    <n v="4007"/>
    <n v="282"/>
    <n v="0.91200000000000003"/>
    <n v="1.3"/>
    <n v="0.72499999999999998"/>
    <n v="1.548"/>
    <n v="1.4870000000000001"/>
    <n v="1.5389999999999999"/>
    <n v="1.0409999999999999"/>
    <n v="0.41199999999999998"/>
    <n v="0.67200000000000004"/>
    <n v="182.17099999999999"/>
    <s v="Catch-up"/>
    <n v="0.64600000000000002"/>
    <n v="0.94499999999999995"/>
    <d v="1899-12-30T23:31:12"/>
    <n v="0.91700000000000004"/>
    <n v="0.96899999999999997"/>
    <d v="1899-12-30T00:53:08"/>
    <x v="23"/>
  </r>
  <r>
    <x v="463"/>
    <x v="1"/>
    <n v="0"/>
    <x v="4036"/>
    <x v="2022"/>
    <s v=" "/>
    <s v=" "/>
    <n v="1"/>
    <n v="1"/>
    <n v="1"/>
    <s v="N/A"/>
    <n v="1"/>
    <n v="0"/>
    <s v="NaN"/>
    <s v="NaN"/>
    <s v="NaN"/>
    <s v="NaN"/>
    <n v="0"/>
    <s v="NaN"/>
    <s v="NaN"/>
    <s v="NaN"/>
    <s v="NaN"/>
    <s v="NaN"/>
    <s v="Catch-up"/>
    <s v="NaN"/>
    <s v="NaN"/>
    <s v="NaN"/>
    <s v="NaN"/>
    <s v="NaN"/>
    <d v="1899-12-30T00:53:08"/>
    <x v="23"/>
  </r>
  <r>
    <x v="1053"/>
    <x v="0"/>
    <n v="3554"/>
    <x v="4037"/>
    <x v="2023"/>
    <n v="635"/>
    <n v="635"/>
    <n v="104"/>
    <n v="531"/>
    <n v="154"/>
    <n v="481"/>
    <n v="445"/>
    <n v="36"/>
    <n v="4.4999999999999998E-2"/>
    <n v="0.18"/>
    <n v="5.8000000000000003E-2"/>
    <n v="0.13400000000000001"/>
    <n v="0.16700000000000001"/>
    <n v="0.13200000000000001"/>
    <n v="0.80200000000000005"/>
    <n v="0.2"/>
    <n v="0.74199999999999999"/>
    <n v="268.65699999999998"/>
    <s v="Scale-up"/>
    <n v="7.4630000000000001"/>
    <n v="0.83799999999999997"/>
    <d v="1899-12-30T21:12:58"/>
    <n v="0.91600000000000004"/>
    <n v="0.97599999999999998"/>
    <d v="1899-12-30T00:53:31"/>
    <x v="23"/>
  </r>
  <r>
    <x v="1053"/>
    <x v="1"/>
    <n v="89"/>
    <x v="4038"/>
    <x v="2023"/>
    <s v=" "/>
    <s v=" "/>
    <n v="10"/>
    <n v="5"/>
    <n v="1"/>
    <s v="N/A"/>
    <n v="8"/>
    <n v="7"/>
    <n v="0.122"/>
    <n v="5.8999999999999997E-2"/>
    <s v="NaN"/>
    <n v="8.1000000000000003E-2"/>
    <n v="0.18099999999999999"/>
    <n v="0.17499999999999999"/>
    <s v="NaN"/>
    <s v="NaN"/>
    <s v="NaN"/>
    <s v="NaN"/>
    <s v="Scale-up"/>
    <n v="12.346"/>
    <n v="0.74399999999999999"/>
    <d v="1899-12-30T22:48:00"/>
    <s v="NaN"/>
    <n v="0.64400000000000002"/>
    <d v="1899-12-30T00:53:31"/>
    <x v="23"/>
  </r>
  <r>
    <x v="779"/>
    <x v="0"/>
    <n v="6186"/>
    <x v="4039"/>
    <x v="2024"/>
    <n v="3954"/>
    <n v="3886"/>
    <n v="1685"/>
    <n v="2201"/>
    <n v="918"/>
    <n v="2968"/>
    <n v="2841"/>
    <n v="127"/>
    <n v="0.378"/>
    <n v="0.53300000000000003"/>
    <n v="0.214"/>
    <n v="0.63300000000000001"/>
    <n v="0.69699999999999995"/>
    <n v="0.67700000000000005"/>
    <n v="0.90800000000000003"/>
    <n v="0.41499999999999998"/>
    <n v="0.76500000000000001"/>
    <n v="200.63200000000001"/>
    <s v="Scale-up"/>
    <n v="1.58"/>
    <n v="0.97799999999999998"/>
    <d v="1899-12-30T23:22:34"/>
    <n v="0.97099999999999997"/>
    <n v="0.97899999999999998"/>
    <d v="1899-12-30T00:53:54"/>
    <x v="23"/>
  </r>
  <r>
    <x v="779"/>
    <x v="1"/>
    <n v="0"/>
    <x v="4040"/>
    <x v="2024"/>
    <s v=" "/>
    <s v=" "/>
    <n v="1"/>
    <n v="2"/>
    <n v="2"/>
    <s v="N/A"/>
    <n v="1"/>
    <n v="-1"/>
    <s v="NaN"/>
    <n v="1"/>
    <s v="NaN"/>
    <s v="NaN"/>
    <n v="0"/>
    <n v="0"/>
    <s v="NaN"/>
    <s v="NaN"/>
    <s v="NaN"/>
    <s v="NaN"/>
    <s v="Scale-up"/>
    <s v="NaN"/>
    <s v="NaN"/>
    <d v="1899-12-31T00:00:00"/>
    <s v="NaN"/>
    <s v="NaN"/>
    <d v="1899-12-30T00:53:54"/>
    <x v="23"/>
  </r>
  <r>
    <x v="908"/>
    <x v="0"/>
    <n v="4311"/>
    <x v="4041"/>
    <x v="2025"/>
    <n v="21678"/>
    <n v="21649"/>
    <n v="5868"/>
    <n v="15781"/>
    <n v="4822"/>
    <n v="16827"/>
    <n v="16160"/>
    <n v="667"/>
    <n v="1.7030000000000001"/>
    <n v="4.6950000000000003"/>
    <n v="1.4490000000000001"/>
    <n v="4.7590000000000003"/>
    <n v="4.9489999999999998"/>
    <n v="4.6769999999999996"/>
    <n v="0.96199999999999997"/>
    <n v="0.26600000000000001"/>
    <n v="0.77400000000000002"/>
    <n v="140.155"/>
    <s v="Scale-up"/>
    <n v="0.21"/>
    <n v="0.96799999999999997"/>
    <d v="1899-12-30T19:27:50"/>
    <n v="0.97599999999999998"/>
    <n v="0.85899999999999999"/>
    <d v="1899-12-30T00:54:29"/>
    <x v="23"/>
  </r>
  <r>
    <x v="908"/>
    <x v="1"/>
    <n v="99"/>
    <x v="4042"/>
    <x v="2025"/>
    <s v=" "/>
    <s v=" "/>
    <n v="133"/>
    <n v="128"/>
    <n v="68"/>
    <s v="N/A"/>
    <n v="257"/>
    <n v="-63"/>
    <n v="1.357"/>
    <n v="1.3640000000000001"/>
    <n v="0.70599999999999996"/>
    <n v="2.4510000000000001"/>
    <n v="2.0150000000000001"/>
    <n v="2.012"/>
    <n v="1.216"/>
    <n v="0.499"/>
    <n v="0.74099999999999999"/>
    <n v="272.13400000000001"/>
    <s v="Catch-up"/>
    <n v="0.40799999999999997"/>
    <n v="0.98799999999999999"/>
    <d v="1899-12-30T23:16:48"/>
    <n v="0.97099999999999997"/>
    <n v="0.97899999999999998"/>
    <d v="1899-12-30T00:54:34"/>
    <x v="23"/>
  </r>
  <r>
    <x v="777"/>
    <x v="0"/>
    <n v="5917"/>
    <x v="4043"/>
    <x v="2026"/>
    <n v="231"/>
    <n v="231"/>
    <n v="140"/>
    <n v="91"/>
    <n v="22"/>
    <n v="209"/>
    <n v="189"/>
    <n v="20"/>
    <n v="2.3E-2"/>
    <n v="1.9E-2"/>
    <n v="4.0000000000000001E-3"/>
    <n v="3.5999999999999997E-2"/>
    <n v="3.7999999999999999E-2"/>
    <n v="3.6999999999999998E-2"/>
    <n v="0.94699999999999995"/>
    <n v="0.54800000000000004"/>
    <n v="0.90500000000000003"/>
    <n v="555.55600000000004"/>
    <s v="Scale-up"/>
    <n v="27.777999999999999"/>
    <n v="0.89300000000000002"/>
    <d v="1899-12-30T23:18:14"/>
    <n v="0.93400000000000005"/>
    <n v="0.94299999999999995"/>
    <d v="1899-12-30T00:54:53"/>
    <x v="23"/>
  </r>
  <r>
    <x v="777"/>
    <x v="1"/>
    <n v="0"/>
    <x v="4044"/>
    <x v="2026"/>
    <s v=" "/>
    <s v=" "/>
    <n v="1"/>
    <n v="1"/>
    <n v="1"/>
    <s v="N/A"/>
    <n v="1"/>
    <n v="-1"/>
    <s v="NaN"/>
    <s v="NaN"/>
    <s v="NaN"/>
    <s v="NaN"/>
    <n v="0"/>
    <s v="NaN"/>
    <s v="NaN"/>
    <s v="NaN"/>
    <s v="NaN"/>
    <s v="NaN"/>
    <s v="Scale-up"/>
    <s v="NaN"/>
    <s v="NaN"/>
    <s v="NaN"/>
    <s v="NaN"/>
    <s v="NaN"/>
    <d v="1899-12-30T00:54:53"/>
    <x v="23"/>
  </r>
  <r>
    <x v="1200"/>
    <x v="0"/>
    <n v="3991"/>
    <x v="4045"/>
    <x v="2027"/>
    <n v="510"/>
    <n v="510"/>
    <n v="325"/>
    <n v="185"/>
    <n v="17"/>
    <n v="493"/>
    <n v="400"/>
    <n v="93"/>
    <n v="8.3000000000000004E-2"/>
    <n v="5.8000000000000003E-2"/>
    <n v="6.0000000000000001E-3"/>
    <n v="0.105"/>
    <n v="0.13500000000000001"/>
    <n v="0.13300000000000001"/>
    <n v="0.77800000000000002"/>
    <n v="0.58899999999999997"/>
    <n v="0.95699999999999996"/>
    <n v="885.71400000000006"/>
    <s v="Scale-up"/>
    <n v="9.5239999999999991"/>
    <n v="0.94299999999999995"/>
    <d v="1899-12-30T22:03:22"/>
    <n v="0.88"/>
    <n v="0.94199999999999995"/>
    <d v="1899-12-30T00:55:12"/>
    <x v="23"/>
  </r>
  <r>
    <x v="1200"/>
    <x v="1"/>
    <n v="21"/>
    <x v="4046"/>
    <x v="2027"/>
    <s v=" "/>
    <s v=" "/>
    <n v="3"/>
    <n v="1"/>
    <n v="1"/>
    <s v="N/A"/>
    <n v="3"/>
    <n v="0"/>
    <n v="0.16700000000000001"/>
    <s v="NaN"/>
    <s v="NaN"/>
    <n v="0.13600000000000001"/>
    <n v="0"/>
    <n v="0.158"/>
    <s v="NaN"/>
    <s v="NaN"/>
    <s v="NaN"/>
    <s v="NaN"/>
    <s v="Scale-up"/>
    <n v="7.3529999999999998"/>
    <n v="0.75"/>
    <s v="NaN"/>
    <s v="NaN"/>
    <n v="0.75"/>
    <d v="1899-12-30T00:55:12"/>
    <x v="23"/>
  </r>
  <r>
    <x v="774"/>
    <x v="0"/>
    <n v="7958"/>
    <x v="4047"/>
    <x v="2028"/>
    <n v="24947"/>
    <n v="24890"/>
    <n v="9471"/>
    <n v="15419"/>
    <n v="4967"/>
    <n v="19923"/>
    <n v="18775"/>
    <n v="1148"/>
    <n v="1.7110000000000001"/>
    <n v="3.4079999999999999"/>
    <n v="0.95599999999999996"/>
    <n v="3.714"/>
    <n v="4.1630000000000003"/>
    <n v="3.9020000000000001"/>
    <n v="0.89200000000000002"/>
    <n v="0.33400000000000002"/>
    <n v="0.81299999999999994"/>
    <n v="309.101"/>
    <s v="Scale-up"/>
    <n v="0.26900000000000002"/>
    <n v="0.97599999999999998"/>
    <d v="1899-12-30T22:32:10"/>
    <n v="0.93700000000000006"/>
    <n v="0.95399999999999996"/>
    <d v="1899-12-30T00:55:46"/>
    <x v="23"/>
  </r>
  <r>
    <x v="774"/>
    <x v="1"/>
    <n v="99"/>
    <x v="4048"/>
    <x v="2028"/>
    <s v=" "/>
    <s v=" "/>
    <n v="10"/>
    <n v="3"/>
    <n v="4"/>
    <s v="N/A"/>
    <n v="8"/>
    <n v="2"/>
    <n v="8.4000000000000005E-2"/>
    <n v="7.6999999999999999E-2"/>
    <n v="0.17199999999999999"/>
    <n v="0.14699999999999999"/>
    <n v="-1.0999999999999999E-2"/>
    <n v="8.7999999999999995E-2"/>
    <n v="-13.364000000000001"/>
    <n v="0.52200000000000002"/>
    <n v="-6.8000000000000005E-2"/>
    <n v="7809.5240000000003"/>
    <s v="Scale-up"/>
    <n v="6.8029999999999999"/>
    <n v="0.81299999999999994"/>
    <d v="1899-12-30T23:00:58"/>
    <n v="0.995"/>
    <n v="0.81799999999999995"/>
    <d v="1899-12-30T00:55:50"/>
    <x v="23"/>
  </r>
  <r>
    <x v="364"/>
    <x v="0"/>
    <n v="7269"/>
    <x v="4049"/>
    <x v="2029"/>
    <n v="1130"/>
    <n v="1130"/>
    <n v="763"/>
    <n v="367"/>
    <n v="96"/>
    <n v="1034"/>
    <n v="982"/>
    <n v="52"/>
    <n v="0.14899999999999999"/>
    <n v="7.2999999999999995E-2"/>
    <n v="2.1000000000000001E-2"/>
    <n v="0.20399999999999999"/>
    <n v="0.20100000000000001"/>
    <n v="0.192"/>
    <n v="1.0149999999999999"/>
    <n v="0.67100000000000004"/>
    <n v="0.90500000000000003"/>
    <n v="254.90199999999999"/>
    <s v="Catch-up"/>
    <n v="4.9020000000000001"/>
    <n v="0.73599999999999999"/>
    <d v="1899-12-30T21:08:38"/>
    <n v="0.72399999999999998"/>
    <n v="0.77100000000000002"/>
    <d v="1899-12-30T00:56:12"/>
    <x v="23"/>
  </r>
  <r>
    <x v="364"/>
    <x v="1"/>
    <n v="99"/>
    <x v="4050"/>
    <x v="2029"/>
    <s v=" "/>
    <s v=" "/>
    <n v="5"/>
    <n v="5"/>
    <n v="1"/>
    <s v="N/A"/>
    <n v="4"/>
    <n v="4"/>
    <n v="0.14299999999999999"/>
    <n v="4.3999999999999997E-2"/>
    <s v="NaN"/>
    <n v="2.4E-2"/>
    <n v="0.187"/>
    <n v="7.2999999999999995E-2"/>
    <s v="NaN"/>
    <s v="NaN"/>
    <s v="NaN"/>
    <s v="NaN"/>
    <s v="Catch-up"/>
    <n v="41.667000000000002"/>
    <n v="0.94099999999999995"/>
    <d v="1899-12-30T23:38:24"/>
    <s v="NaN"/>
    <n v="0.74299999999999999"/>
    <d v="1899-12-30T00:56:12"/>
    <x v="23"/>
  </r>
  <r>
    <x v="856"/>
    <x v="0"/>
    <n v="5998"/>
    <x v="4051"/>
    <x v="2030"/>
    <n v="132"/>
    <n v="132"/>
    <n v="81"/>
    <n v="51"/>
    <n v="36"/>
    <n v="96"/>
    <n v="93"/>
    <n v="3"/>
    <n v="1.2E-2"/>
    <n v="8.9999999999999993E-3"/>
    <n v="5.0000000000000001E-3"/>
    <n v="1.4E-2"/>
    <n v="1.6E-2"/>
    <n v="1.4999999999999999E-2"/>
    <n v="0.875"/>
    <n v="0.57099999999999995"/>
    <n v="0.76200000000000001"/>
    <n v="214.286"/>
    <s v="Scale-up"/>
    <n v="71.429000000000002"/>
    <n v="0.97499999999999998"/>
    <d v="1899-12-30T21:20:10"/>
    <n v="0.92"/>
    <n v="0.98299999999999998"/>
    <d v="1899-12-30T00:56:31"/>
    <x v="23"/>
  </r>
  <r>
    <x v="856"/>
    <x v="1"/>
    <n v="53"/>
    <x v="4052"/>
    <x v="2030"/>
    <s v=" "/>
    <s v=" "/>
    <n v="2"/>
    <n v="1"/>
    <n v="2"/>
    <s v="N/A"/>
    <n v="2"/>
    <n v="-2"/>
    <n v="1.9E-2"/>
    <s v="NaN"/>
    <s v="NaN"/>
    <n v="1"/>
    <n v="0"/>
    <n v="-1E-3"/>
    <s v="NaN"/>
    <s v="NaN"/>
    <s v="NaN"/>
    <s v="NaN"/>
    <s v="Scale-up"/>
    <n v="1"/>
    <n v="1"/>
    <s v="NaN"/>
    <s v="NaN"/>
    <n v="1"/>
    <d v="1899-12-30T00:56:31"/>
    <x v="23"/>
  </r>
  <r>
    <x v="902"/>
    <x v="0"/>
    <n v="5639"/>
    <x v="4053"/>
    <x v="2031"/>
    <n v="240"/>
    <n v="240"/>
    <n v="82"/>
    <n v="158"/>
    <n v="29"/>
    <n v="211"/>
    <n v="193"/>
    <n v="18"/>
    <n v="1.0999999999999999E-2"/>
    <n v="0.03"/>
    <n v="6.0000000000000001E-3"/>
    <n v="0.03"/>
    <n v="3.5000000000000003E-2"/>
    <n v="3.3000000000000002E-2"/>
    <n v="0.85699999999999998"/>
    <n v="0.26800000000000002"/>
    <n v="0.85399999999999998"/>
    <n v="600"/>
    <s v="Scale-up"/>
    <n v="33.332999999999998"/>
    <n v="0.80200000000000005"/>
    <d v="1899-12-30T21:50:24"/>
    <n v="0.96899999999999997"/>
    <n v="0.83"/>
    <d v="1899-12-30T00:56:49"/>
    <x v="23"/>
  </r>
  <r>
    <x v="902"/>
    <x v="1"/>
    <n v="20"/>
    <x v="4054"/>
    <x v="2031"/>
    <s v=" "/>
    <s v=" "/>
    <n v="2"/>
    <n v="1"/>
    <n v="1"/>
    <s v="N/A"/>
    <n v="3"/>
    <n v="-2"/>
    <n v="4.8000000000000001E-2"/>
    <s v="NaN"/>
    <s v="NaN"/>
    <n v="7.0999999999999994E-2"/>
    <n v="0"/>
    <n v="4.8000000000000001E-2"/>
    <s v="NaN"/>
    <s v="NaN"/>
    <s v="NaN"/>
    <s v="NaN"/>
    <s v="Scale-up"/>
    <n v="14.085000000000001"/>
    <n v="1"/>
    <s v="NaN"/>
    <s v="NaN"/>
    <n v="0.75"/>
    <d v="1899-12-30T00:56:49"/>
    <x v="23"/>
  </r>
  <r>
    <x v="889"/>
    <x v="0"/>
    <n v="6292"/>
    <x v="4055"/>
    <x v="2032"/>
    <n v="423"/>
    <n v="423"/>
    <n v="227"/>
    <n v="196"/>
    <n v="34"/>
    <n v="389"/>
    <n v="370"/>
    <n v="19"/>
    <n v="3.2000000000000001E-2"/>
    <n v="3.4000000000000002E-2"/>
    <n v="4.0000000000000001E-3"/>
    <n v="5.3999999999999999E-2"/>
    <n v="6.2E-2"/>
    <n v="5.8999999999999997E-2"/>
    <n v="0.871"/>
    <n v="0.48499999999999999"/>
    <n v="0.93899999999999995"/>
    <n v="351.85199999999998"/>
    <s v="Scale-up"/>
    <n v="18.518999999999998"/>
    <n v="0.63100000000000001"/>
    <d v="1899-12-30T18:17:17"/>
    <n v="0.88900000000000001"/>
    <n v="0.67800000000000005"/>
    <d v="1899-12-30T00:57:07"/>
    <x v="23"/>
  </r>
  <r>
    <x v="889"/>
    <x v="1"/>
    <n v="0"/>
    <x v="4056"/>
    <x v="2032"/>
    <s v=" "/>
    <s v=" "/>
    <n v="1"/>
    <n v="1"/>
    <n v="1"/>
    <s v="N/A"/>
    <n v="1"/>
    <n v="0"/>
    <s v="NaN"/>
    <s v="NaN"/>
    <s v="NaN"/>
    <s v="NaN"/>
    <n v="0"/>
    <s v="NaN"/>
    <s v="NaN"/>
    <s v="NaN"/>
    <s v="NaN"/>
    <s v="NaN"/>
    <s v="Scale-up"/>
    <s v="NaN"/>
    <s v="NaN"/>
    <s v="NaN"/>
    <s v="NaN"/>
    <s v="NaN"/>
    <d v="1899-12-30T00:57:07"/>
    <x v="23"/>
  </r>
  <r>
    <x v="900"/>
    <x v="0"/>
    <n v="3957"/>
    <x v="4057"/>
    <x v="2033"/>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d v="1899-12-30T19:42:14"/>
    <n v="0.80900000000000005"/>
    <n v="0.75700000000000001"/>
    <d v="1899-12-30T00:57:24"/>
    <x v="23"/>
  </r>
  <r>
    <x v="900"/>
    <x v="1"/>
    <n v="64"/>
    <x v="4058"/>
    <x v="2033"/>
    <s v=" "/>
    <s v=" "/>
    <n v="1"/>
    <n v="1"/>
    <n v="3"/>
    <s v="N/A"/>
    <n v="1"/>
    <n v="-2"/>
    <s v="NaN"/>
    <s v="NaN"/>
    <n v="2.3E-2"/>
    <s v="NaN"/>
    <n v="0"/>
    <n v="-2.3E-2"/>
    <s v="NaN"/>
    <s v="NaN"/>
    <s v="NaN"/>
    <s v="NaN"/>
    <s v="Scale-up"/>
    <s v="NaN"/>
    <s v="NaN"/>
    <s v="NaN"/>
    <n v="0.75"/>
    <s v="NaN"/>
    <d v="1899-12-30T00:57:24"/>
    <x v="23"/>
  </r>
  <r>
    <x v="886"/>
    <x v="0"/>
    <n v="5768"/>
    <x v="4059"/>
    <x v="2034"/>
    <n v="5339"/>
    <n v="5339"/>
    <n v="1786"/>
    <n v="3553"/>
    <n v="1372"/>
    <n v="3967"/>
    <n v="3965"/>
    <n v="2"/>
    <n v="0.85799999999999998"/>
    <n v="1.67"/>
    <n v="0.26200000000000001"/>
    <n v="1.849"/>
    <n v="2.266"/>
    <n v="1.1319999999999999"/>
    <n v="0.81599999999999995"/>
    <n v="0.33900000000000002"/>
    <n v="0.89600000000000002"/>
    <n v="1.0820000000000001"/>
    <s v="Start-up"/>
    <n v="0.54100000000000004"/>
    <n v="0.91600000000000004"/>
    <d v="1899-12-30T22:55:12"/>
    <n v="0.90100000000000002"/>
    <n v="0.94799999999999995"/>
    <d v="1899-12-30T00:57:47"/>
    <x v="23"/>
  </r>
  <r>
    <x v="886"/>
    <x v="1"/>
    <n v="87"/>
    <x v="4060"/>
    <x v="2034"/>
    <s v=" "/>
    <s v=" "/>
    <n v="1"/>
    <n v="1"/>
    <n v="1"/>
    <s v="N/A"/>
    <n v="1"/>
    <n v="-1"/>
    <s v="NaN"/>
    <s v="NaN"/>
    <s v="NaN"/>
    <s v="NaN"/>
    <n v="0"/>
    <n v="-1.0999999999999999E-2"/>
    <s v="NaN"/>
    <s v="NaN"/>
    <s v="NaN"/>
    <s v="NaN"/>
    <s v="Start-up"/>
    <s v="NaN"/>
    <s v="NaN"/>
    <s v="NaN"/>
    <s v="NaN"/>
    <s v="NaN"/>
    <d v="1899-12-30T00:57:47"/>
    <x v="23"/>
  </r>
  <r>
    <x v="885"/>
    <x v="0"/>
    <n v="7267"/>
    <x v="4061"/>
    <x v="2035"/>
    <n v="8951"/>
    <n v="8893"/>
    <n v="4234"/>
    <n v="4659"/>
    <n v="1997"/>
    <n v="6896"/>
    <n v="5338"/>
    <n v="1558"/>
    <n v="0.66900000000000004"/>
    <n v="0.77700000000000002"/>
    <n v="0.28799999999999998"/>
    <n v="0.86899999999999999"/>
    <n v="1.1579999999999999"/>
    <n v="1.1479999999999999"/>
    <n v="0.75"/>
    <n v="0.46300000000000002"/>
    <n v="0.80100000000000005"/>
    <n v="1792.865"/>
    <s v="Scale-up"/>
    <n v="1.151"/>
    <n v="0.97599999999999998"/>
    <d v="1899-12-30T22:55:12"/>
    <n v="0.94899999999999995"/>
    <n v="0.96099999999999997"/>
    <d v="1899-12-30T00:58:12"/>
    <x v="23"/>
  </r>
  <r>
    <x v="885"/>
    <x v="1"/>
    <n v="82"/>
    <x v="4062"/>
    <x v="2035"/>
    <s v=" "/>
    <s v=" "/>
    <n v="2"/>
    <n v="6"/>
    <n v="1"/>
    <s v="N/A"/>
    <n v="2"/>
    <n v="4"/>
    <n v="0.5"/>
    <n v="5.2999999999999999E-2"/>
    <s v="NaN"/>
    <n v="1.7999999999999999E-2"/>
    <n v="0.55300000000000005"/>
    <n v="6.5000000000000002E-2"/>
    <s v="NaN"/>
    <s v="NaN"/>
    <s v="NaN"/>
    <s v="NaN"/>
    <s v="Scale-up"/>
    <n v="55.555999999999997"/>
    <n v="1"/>
    <d v="1899-12-30T18:24:29"/>
    <s v="NaN"/>
    <n v="1"/>
    <d v="1899-12-30T00:58:12"/>
    <x v="23"/>
  </r>
  <r>
    <x v="699"/>
    <x v="0"/>
    <n v="6897"/>
    <x v="4063"/>
    <x v="2036"/>
    <n v="3692"/>
    <n v="3692"/>
    <n v="1943"/>
    <n v="1749"/>
    <n v="664"/>
    <n v="3028"/>
    <n v="2741"/>
    <n v="287"/>
    <n v="0.309"/>
    <n v="0.314"/>
    <n v="0.128"/>
    <n v="0.46"/>
    <n v="0.495"/>
    <n v="0.49399999999999999"/>
    <n v="0.92900000000000005"/>
    <n v="0.496"/>
    <n v="0.79500000000000004"/>
    <n v="623.91300000000001"/>
    <s v="Scale-up"/>
    <n v="2.1739999999999999"/>
    <n v="0.96199999999999997"/>
    <d v="1899-12-30T22:50:53"/>
    <n v="0.91800000000000004"/>
    <n v="0.96199999999999997"/>
    <d v="1899-12-30T00:58:33"/>
    <x v="23"/>
  </r>
  <r>
    <x v="699"/>
    <x v="1"/>
    <n v="94"/>
    <x v="4064"/>
    <x v="2036"/>
    <s v=" "/>
    <s v=" "/>
    <n v="16"/>
    <n v="17"/>
    <n v="6"/>
    <s v="N/A"/>
    <n v="28"/>
    <n v="0"/>
    <n v="0.16700000000000001"/>
    <n v="0.20399999999999999"/>
    <n v="5.8999999999999997E-2"/>
    <n v="0.373"/>
    <n v="0.312"/>
    <n v="0.29799999999999999"/>
    <n v="1.196"/>
    <n v="0.45"/>
    <n v="0.84099999999999997"/>
    <n v="769.43700000000001"/>
    <s v="Catch-up"/>
    <n v="2.681"/>
    <n v="0.96199999999999997"/>
    <d v="1899-12-30T22:50:53"/>
    <n v="0.753"/>
    <n v="0.88500000000000001"/>
    <d v="1899-12-30T00:58:38"/>
    <x v="23"/>
  </r>
  <r>
    <x v="878"/>
    <x v="0"/>
    <n v="6340"/>
    <x v="4065"/>
    <x v="2037"/>
    <n v="212"/>
    <n v="212"/>
    <n v="126"/>
    <n v="86"/>
    <n v="18"/>
    <n v="194"/>
    <n v="176"/>
    <n v="18"/>
    <n v="1.7000000000000001E-2"/>
    <n v="1.7999999999999999E-2"/>
    <n v="4.0000000000000001E-3"/>
    <n v="2.5000000000000001E-2"/>
    <n v="3.1E-2"/>
    <n v="2.9000000000000001E-2"/>
    <n v="0.80600000000000005"/>
    <n v="0.48599999999999999"/>
    <n v="0.88600000000000001"/>
    <n v="720"/>
    <s v="Scale-up"/>
    <n v="40"/>
    <n v="0.54200000000000004"/>
    <d v="1899-12-30T16:27:50"/>
    <n v="0.877"/>
    <n v="0.55800000000000005"/>
    <d v="1899-12-30T00:58:57"/>
    <x v="23"/>
  </r>
  <r>
    <x v="878"/>
    <x v="1"/>
    <n v="63"/>
    <x v="4066"/>
    <x v="2037"/>
    <s v=" "/>
    <s v=" "/>
    <n v="2"/>
    <n v="1"/>
    <n v="1"/>
    <s v="N/A"/>
    <n v="4"/>
    <n v="-2"/>
    <n v="0.03"/>
    <s v="NaN"/>
    <s v="NaN"/>
    <n v="5.1999999999999998E-2"/>
    <n v="0"/>
    <n v="3.5999999999999997E-2"/>
    <s v="NaN"/>
    <s v="NaN"/>
    <s v="NaN"/>
    <s v="NaN"/>
    <s v="Scale-up"/>
    <n v="19.231000000000002"/>
    <n v="1"/>
    <s v="NaN"/>
    <s v="NaN"/>
    <n v="0.96599999999999997"/>
    <d v="1899-12-30T00:58:57"/>
    <x v="23"/>
  </r>
  <r>
    <x v="654"/>
    <x v="0"/>
    <n v="7338"/>
    <x v="4067"/>
    <x v="2038"/>
    <n v="3654"/>
    <n v="3654"/>
    <n v="2003"/>
    <n v="1651"/>
    <n v="934"/>
    <n v="2720"/>
    <n v="2680"/>
    <n v="40"/>
    <n v="0.28499999999999998"/>
    <n v="0.30099999999999999"/>
    <n v="0.155"/>
    <n v="0.40200000000000002"/>
    <n v="0.43099999999999999"/>
    <n v="0.39700000000000002"/>
    <n v="0.93300000000000005"/>
    <n v="0.48599999999999999"/>
    <n v="0.73499999999999999"/>
    <n v="99.501999999999995"/>
    <s v="Scale-up"/>
    <n v="2.488"/>
    <n v="0.871"/>
    <d v="1899-12-30T18:53:17"/>
    <n v="0.80500000000000005"/>
    <n v="0.85199999999999998"/>
    <d v="1899-12-30T00:59:18"/>
    <x v="23"/>
  </r>
  <r>
    <x v="654"/>
    <x v="1"/>
    <n v="94"/>
    <x v="4068"/>
    <x v="2038"/>
    <s v=" "/>
    <s v=" "/>
    <n v="1"/>
    <n v="2"/>
    <n v="2"/>
    <s v="N/A"/>
    <n v="6"/>
    <n v="-5"/>
    <s v="NaN"/>
    <n v="1.7000000000000001E-2"/>
    <n v="1"/>
    <n v="3.6999999999999998E-2"/>
    <n v="-0.98299999999999998"/>
    <n v="1.9E-2"/>
    <s v="NaN"/>
    <s v="NaN"/>
    <s v="NaN"/>
    <s v="NaN"/>
    <s v="Scale-up"/>
    <n v="27.027000000000001"/>
    <s v="NaN"/>
    <d v="1899-12-31T00:00:00"/>
    <n v="1"/>
    <n v="0.85099999999999998"/>
    <d v="1899-12-30T00:59:18"/>
    <x v="23"/>
  </r>
  <r>
    <x v="871"/>
    <x v="0"/>
    <n v="4061"/>
    <x v="4069"/>
    <x v="2039"/>
    <n v="785"/>
    <n v="785"/>
    <n v="461"/>
    <n v="324"/>
    <n v="105"/>
    <n v="680"/>
    <n v="609"/>
    <n v="71"/>
    <n v="0.16900000000000001"/>
    <n v="0.24"/>
    <n v="4.9000000000000002E-2"/>
    <n v="0.25800000000000001"/>
    <n v="0.36"/>
    <n v="0.307"/>
    <n v="0.71699999999999997"/>
    <n v="0.41299999999999998"/>
    <n v="0.88"/>
    <n v="275.19400000000002"/>
    <s v="Scale-up"/>
    <n v="3.8759999999999999"/>
    <n v="0.54300000000000004"/>
    <d v="1899-12-30T16:49:26"/>
    <n v="0.63200000000000001"/>
    <n v="0.58399999999999996"/>
    <d v="1899-12-30T00:59:38"/>
    <x v="23"/>
  </r>
  <r>
    <x v="871"/>
    <x v="1"/>
    <n v="64"/>
    <x v="4070"/>
    <x v="2039"/>
    <s v=" "/>
    <s v=" "/>
    <n v="1"/>
    <n v="1"/>
    <n v="1"/>
    <s v="N/A"/>
    <n v="1"/>
    <n v="0"/>
    <s v="NaN"/>
    <s v="NaN"/>
    <s v="NaN"/>
    <s v="NaN"/>
    <n v="0"/>
    <n v="1.6E-2"/>
    <s v="NaN"/>
    <s v="NaN"/>
    <s v="NaN"/>
    <s v="NaN"/>
    <s v="Scale-up"/>
    <s v="NaN"/>
    <s v="NaN"/>
    <s v="NaN"/>
    <s v="NaN"/>
    <s v="NaN"/>
    <d v="1899-12-30T00:59:38"/>
    <x v="23"/>
  </r>
  <r>
    <x v="452"/>
    <x v="0"/>
    <n v="3201"/>
    <x v="4071"/>
    <x v="2040"/>
    <n v="2293"/>
    <n v="2272"/>
    <n v="625"/>
    <n v="1647"/>
    <n v="451"/>
    <n v="1821"/>
    <n v="1676"/>
    <n v="145"/>
    <n v="0.17"/>
    <n v="0.42699999999999999"/>
    <n v="0.14699999999999999"/>
    <n v="0.442"/>
    <n v="0.45"/>
    <n v="0.41599999999999998"/>
    <n v="0.98199999999999998"/>
    <n v="0.28499999999999998"/>
    <n v="0.754"/>
    <n v="328.05399999999997"/>
    <s v="Scale-up"/>
    <n v="2.262"/>
    <n v="0.95399999999999996"/>
    <d v="1899-12-30T18:40:19"/>
    <n v="0.81499999999999995"/>
    <n v="0.88200000000000001"/>
    <d v="1899-12-30T01:00:00"/>
    <x v="23"/>
  </r>
  <r>
    <x v="452"/>
    <x v="1"/>
    <n v="97"/>
    <x v="4072"/>
    <x v="2040"/>
    <s v=" "/>
    <s v=" "/>
    <n v="32"/>
    <n v="57"/>
    <n v="5"/>
    <s v="N/A"/>
    <n v="77"/>
    <n v="6"/>
    <n v="0.36199999999999999"/>
    <n v="0.51300000000000001"/>
    <n v="6.5000000000000002E-2"/>
    <n v="0.82099999999999995"/>
    <n v="0.81"/>
    <n v="0.80200000000000005"/>
    <n v="1.014"/>
    <n v="0.41399999999999998"/>
    <n v="0.92600000000000005"/>
    <n v="176.614"/>
    <s v="Catch-up"/>
    <n v="1.218"/>
    <n v="0.91300000000000003"/>
    <d v="1899-12-30T23:18:14"/>
    <n v="0.97"/>
    <n v="0.96099999999999997"/>
    <d v="1899-12-30T00:00:06"/>
    <x v="23"/>
  </r>
  <r>
    <x v="677"/>
    <x v="0"/>
    <n v="7262"/>
    <x v="4073"/>
    <x v="2041"/>
    <n v="2694"/>
    <n v="2694"/>
    <n v="1437"/>
    <n v="1257"/>
    <n v="498"/>
    <n v="2196"/>
    <n v="2134"/>
    <n v="62"/>
    <n v="0.19400000000000001"/>
    <n v="0.185"/>
    <n v="7.8E-2"/>
    <n v="0.3"/>
    <n v="0.30099999999999999"/>
    <n v="0.30099999999999999"/>
    <n v="0.997"/>
    <n v="0.51200000000000001"/>
    <n v="0.79400000000000004"/>
    <n v="206.667"/>
    <s v="Scale-up"/>
    <n v="3.3330000000000002"/>
    <n v="0.97099999999999997"/>
    <d v="1899-12-30T23:00:58"/>
    <n v="0.98699999999999999"/>
    <n v="0.96499999999999997"/>
    <d v="1899-12-30T00:00:33"/>
    <x v="23"/>
  </r>
  <r>
    <x v="677"/>
    <x v="1"/>
    <n v="98"/>
    <x v="4074"/>
    <x v="2041"/>
    <s v=" "/>
    <s v=" "/>
    <n v="20"/>
    <n v="16"/>
    <n v="5"/>
    <s v="N/A"/>
    <n v="25"/>
    <n v="7"/>
    <n v="0.17100000000000001"/>
    <n v="0.13300000000000001"/>
    <n v="4.3999999999999997E-2"/>
    <n v="0.27600000000000002"/>
    <s v="0.26000000000000006"/>
    <n v="0.26400000000000001"/>
    <n v="1.0620000000000001"/>
    <n v="0.56200000000000006"/>
    <n v="0.85499999999999998"/>
    <n v="224.63800000000001"/>
    <s v="Catch-up"/>
    <n v="3.6230000000000002"/>
    <n v="0.94699999999999995"/>
    <d v="1899-12-30T22:55:12"/>
    <n v="0.94799999999999995"/>
    <n v="0.95399999999999996"/>
    <d v="1899-12-30T00:00:38"/>
    <x v="23"/>
  </r>
  <r>
    <x v="1416"/>
    <x v="0"/>
    <n v="1392"/>
    <x v="4075"/>
    <x v="2042"/>
    <n v="158"/>
    <n v="140"/>
    <n v="114"/>
    <n v="26"/>
    <n v="24"/>
    <n v="116"/>
    <n v="89"/>
    <n v="27"/>
    <n v="7.5999999999999998E-2"/>
    <n v="2.3E-2"/>
    <n v="2.1999999999999999E-2"/>
    <n v="6.5000000000000002E-2"/>
    <n v="7.6999999999999999E-2"/>
    <n v="7.2999999999999995E-2"/>
    <n v="0.84399999999999997"/>
    <n v="0.76800000000000002"/>
    <n v="0.77800000000000002"/>
    <n v="415.38499999999999"/>
    <s v="Scale-up"/>
    <n v="15.385"/>
    <n v="0.98399999999999999"/>
    <d v="1899-12-30T21:53:17"/>
    <n v="0.95099999999999996"/>
    <n v="0.98299999999999998"/>
    <d v="1899-12-30T00:00:57"/>
    <x v="23"/>
  </r>
  <r>
    <x v="1416"/>
    <x v="1"/>
    <n v="90"/>
    <x v="4076"/>
    <x v="2042"/>
    <s v=" "/>
    <s v=" "/>
    <n v="3"/>
    <n v="8"/>
    <n v="1"/>
    <s v="N/A"/>
    <n v="11"/>
    <n v="0"/>
    <n v="2.1999999999999999E-2"/>
    <n v="0.11700000000000001"/>
    <s v="NaN"/>
    <n v="9.9000000000000005E-2"/>
    <n v="0.13900000000000001"/>
    <n v="0.111"/>
    <s v="NaN"/>
    <s v="NaN"/>
    <s v="NaN"/>
    <s v="NaN"/>
    <s v="Scale-up"/>
    <n v="10.101000000000001"/>
    <n v="0.92300000000000004"/>
    <d v="1899-12-30T21:47:31"/>
    <s v="NaN"/>
    <n v="0.88500000000000001"/>
    <d v="1899-12-30T00:00:57"/>
    <x v="23"/>
  </r>
  <r>
    <x v="863"/>
    <x v="0"/>
    <n v="3878"/>
    <x v="4077"/>
    <x v="2043"/>
    <n v="1110"/>
    <n v="1095"/>
    <n v="259"/>
    <n v="836"/>
    <n v="241"/>
    <n v="854"/>
    <n v="801"/>
    <n v="53"/>
    <n v="6.9000000000000006E-2"/>
    <n v="0.24299999999999999"/>
    <n v="7.0000000000000007E-2"/>
    <n v="0.20300000000000001"/>
    <n v="0.24199999999999999"/>
    <n v="0.20699999999999999"/>
    <n v="0.83899999999999997"/>
    <n v="0.221"/>
    <n v="0.77600000000000002"/>
    <n v="261.084"/>
    <s v="Scale-up"/>
    <n v="4.9260000000000002"/>
    <n v="0.82"/>
    <d v="1899-12-30T21:27:22"/>
    <n v="0.95399999999999996"/>
    <n v="0.95699999999999996"/>
    <d v="1899-12-30T00:01:17"/>
    <x v="23"/>
  </r>
  <r>
    <x v="863"/>
    <x v="1"/>
    <n v="97"/>
    <x v="4078"/>
    <x v="2043"/>
    <s v=" "/>
    <s v=" "/>
    <n v="17"/>
    <n v="8"/>
    <n v="9"/>
    <s v="N/A"/>
    <n v="21"/>
    <n v="-6"/>
    <n v="0.31900000000000001"/>
    <n v="6.6000000000000003E-2"/>
    <n v="0.20599999999999999"/>
    <n v="0.20399999999999999"/>
    <s v="0.17900000000000002"/>
    <n v="0.20599999999999999"/>
    <n v="1.1399999999999999"/>
    <n v="0.82899999999999996"/>
    <n v="0.46500000000000002"/>
    <n v="259.80399999999997"/>
    <s v="Catch-up"/>
    <n v="4.9020000000000001"/>
    <n v="0.92400000000000004"/>
    <d v="1899-12-30T22:29:17"/>
    <n v="0.61499999999999999"/>
    <n v="0.93100000000000005"/>
    <d v="1899-12-30T00:01:22"/>
    <x v="23"/>
  </r>
  <r>
    <x v="1195"/>
    <x v="0"/>
    <n v="1482"/>
    <x v="4079"/>
    <x v="2044"/>
    <n v="812"/>
    <n v="730"/>
    <n v="542"/>
    <n v="188"/>
    <n v="91"/>
    <n v="639"/>
    <n v="431"/>
    <n v="208"/>
    <n v="0.88600000000000001"/>
    <n v="0.13700000000000001"/>
    <n v="0.108"/>
    <n v="0.63300000000000001"/>
    <n v="0.91500000000000004"/>
    <n v="0.66900000000000004"/>
    <n v="0.69199999999999995"/>
    <n v="0.86599999999999999"/>
    <n v="0.89400000000000002"/>
    <n v="328.59399999999999"/>
    <s v="Scale-up"/>
    <n v="1.58"/>
    <n v="0.747"/>
    <d v="1899-12-30T18:56:10"/>
    <n v="0.745"/>
    <n v="0.82599999999999996"/>
    <d v="1899-12-30T00:01:42"/>
    <x v="23"/>
  </r>
  <r>
    <x v="1195"/>
    <x v="1"/>
    <n v="100"/>
    <x v="4080"/>
    <x v="2044"/>
    <s v=" "/>
    <s v=" "/>
    <n v="108"/>
    <n v="36"/>
    <n v="23"/>
    <s v="N/A"/>
    <n v="94"/>
    <n v="28"/>
    <n v="1.3979999999999999"/>
    <n v="0.35299999999999998"/>
    <n v="0.214"/>
    <n v="0.88400000000000001"/>
    <n v="1.5369999999999999"/>
    <n v="1.502"/>
    <n v="0.57499999999999996"/>
    <n v="0.79800000000000004"/>
    <n v="0.878"/>
    <n v="235.29400000000001"/>
    <s v="Scale-up"/>
    <n v="1.131"/>
    <n v="0.90200000000000002"/>
    <d v="1899-12-30T23:06:43"/>
    <n v="0.95"/>
    <n v="0.98199999999999998"/>
    <d v="1899-12-30T00:01:46"/>
    <x v="23"/>
  </r>
  <r>
    <x v="1417"/>
    <x v="0"/>
    <n v="1296"/>
    <x v="4081"/>
    <x v="2045"/>
    <n v="157"/>
    <n v="136"/>
    <n v="135"/>
    <n v="1"/>
    <n v="10"/>
    <n v="126"/>
    <n v="12"/>
    <n v="114"/>
    <n v="0.122"/>
    <n v="0"/>
    <n v="0.55400000000000005"/>
    <n v="0.39900000000000002"/>
    <n v="-0.432"/>
    <n v="0.115"/>
    <n v="-0.92400000000000004"/>
    <n v="1"/>
    <n v="-3.5409999999999999"/>
    <n v="285.714"/>
    <s v="Scale-up"/>
    <n v="2.5059999999999998"/>
    <n v="0.73899999999999999"/>
    <d v="1899-12-30T00:00:00"/>
    <n v="0.745"/>
    <n v="0.54300000000000004"/>
    <d v="1899-12-30T00:02:05"/>
    <x v="23"/>
  </r>
  <r>
    <x v="1417"/>
    <x v="1"/>
    <n v="94"/>
    <x v="4082"/>
    <x v="2045"/>
    <s v=" "/>
    <s v=" "/>
    <n v="81"/>
    <n v="1"/>
    <n v="10"/>
    <s v="N/A"/>
    <n v="12"/>
    <n v="59"/>
    <n v="0.78300000000000003"/>
    <s v="NaN"/>
    <n v="0.51800000000000002"/>
    <n v="0.378"/>
    <n v="0.26500000000000001"/>
    <n v="0.65100000000000002"/>
    <s v="NaN"/>
    <s v="NaN"/>
    <s v="NaN"/>
    <s v="NaN"/>
    <s v="Scale-up"/>
    <n v="2.6459999999999999"/>
    <n v="0.75"/>
    <s v="NaN"/>
    <n v="0.76600000000000001"/>
    <n v="0.54900000000000004"/>
    <d v="1899-12-30T00:02:05"/>
    <x v="23"/>
  </r>
  <r>
    <x v="890"/>
    <x v="0"/>
    <n v="1837"/>
    <x v="4083"/>
    <x v="2046"/>
    <n v="579"/>
    <n v="572"/>
    <n v="404"/>
    <n v="168"/>
    <n v="65"/>
    <n v="507"/>
    <n v="505"/>
    <n v="2"/>
    <n v="0.22700000000000001"/>
    <n v="9.6000000000000002E-2"/>
    <n v="0.04"/>
    <n v="0.27600000000000002"/>
    <n v="0.28299999999999997"/>
    <n v="0.27900000000000003"/>
    <n v="0.97499999999999998"/>
    <n v="0.70299999999999996"/>
    <n v="0.876"/>
    <n v="7.2460000000000004"/>
    <s v="Start-up"/>
    <n v="3.6230000000000002"/>
    <n v="0.94199999999999995"/>
    <d v="1899-12-30T16:48:00"/>
    <n v="0.95599999999999996"/>
    <n v="0.89800000000000002"/>
    <d v="1899-12-30T00:02:24"/>
    <x v="23"/>
  </r>
  <r>
    <x v="890"/>
    <x v="1"/>
    <n v="99"/>
    <x v="4084"/>
    <x v="2046"/>
    <s v=" "/>
    <s v=" "/>
    <n v="7"/>
    <n v="4"/>
    <n v="3"/>
    <s v="N/A"/>
    <n v="11"/>
    <n v="-4"/>
    <n v="8.6999999999999994E-2"/>
    <n v="6.9000000000000006E-2"/>
    <n v="6.7000000000000004E-2"/>
    <n v="0.129"/>
    <n v="8.8999999999999996E-2"/>
    <n v="9.4E-2"/>
    <n v="1.4490000000000001"/>
    <n v="0.55800000000000005"/>
    <n v="0.57099999999999995"/>
    <n v="15.504"/>
    <s v="Plan-up"/>
    <n v="7.7519999999999998"/>
    <n v="0.79700000000000004"/>
    <d v="1899-12-30T23:16:48"/>
    <n v="0.999"/>
    <n v="0.92"/>
    <d v="1899-12-30T00:02:29"/>
    <x v="23"/>
  </r>
  <r>
    <x v="1148"/>
    <x v="0"/>
    <n v="2914"/>
    <x v="4085"/>
    <x v="2047"/>
    <n v="8551"/>
    <n v="8103"/>
    <n v="5782"/>
    <n v="2321"/>
    <n v="1230"/>
    <n v="6873"/>
    <n v="5725"/>
    <n v="1148"/>
    <n v="3.49"/>
    <n v="1.4850000000000001"/>
    <n v="0.70199999999999996"/>
    <n v="3.4830000000000001"/>
    <n v="4.2729999999999997"/>
    <n v="4.2160000000000002"/>
    <n v="0.81499999999999995"/>
    <n v="0.70199999999999996"/>
    <n v="0.85899999999999999"/>
    <n v="329.601"/>
    <s v="Scale-up"/>
    <n v="0.28699999999999998"/>
    <n v="0.95799999999999996"/>
    <d v="1899-12-30T22:59:31"/>
    <n v="0.99299999999999999"/>
    <n v="0.96199999999999997"/>
    <d v="1899-12-30T00:02:52"/>
    <x v="23"/>
  </r>
  <r>
    <x v="1148"/>
    <x v="1"/>
    <n v="99"/>
    <x v="4086"/>
    <x v="2047"/>
    <s v=" "/>
    <s v=" "/>
    <n v="1"/>
    <n v="1"/>
    <n v="1"/>
    <s v="N/A"/>
    <n v="4"/>
    <n v="-4"/>
    <s v="NaN"/>
    <s v="NaN"/>
    <s v="NaN"/>
    <n v="2.5000000000000001E-2"/>
    <n v="0"/>
    <s v="NaN"/>
    <s v="NaN"/>
    <s v="NaN"/>
    <s v="NaN"/>
    <s v="NaN"/>
    <s v="Scale-up"/>
    <n v="40"/>
    <s v="NaN"/>
    <s v="NaN"/>
    <s v="NaN"/>
    <n v="0.85899999999999999"/>
    <d v="1899-12-30T00:02:52"/>
    <x v="23"/>
  </r>
  <r>
    <x v="1194"/>
    <x v="0"/>
    <n v="1475"/>
    <x v="4087"/>
    <x v="2048"/>
    <n v="2919"/>
    <n v="2776"/>
    <n v="1274"/>
    <n v="1502"/>
    <n v="609"/>
    <n v="2167"/>
    <n v="1986"/>
    <n v="181"/>
    <n v="0.91700000000000004"/>
    <n v="1.145"/>
    <n v="0.49399999999999999"/>
    <n v="1.5289999999999999"/>
    <n v="1.5680000000000001"/>
    <n v="1.5649999999999999"/>
    <n v="0.97499999999999998"/>
    <n v="0.44500000000000001"/>
    <n v="0.76"/>
    <n v="118.378"/>
    <s v="Scale-up"/>
    <n v="0.65400000000000003"/>
    <n v="0.997"/>
    <d v="1899-12-30T23:55:41"/>
    <n v="0.99"/>
    <n v="0.999"/>
    <d v="1899-12-30T00:03:33"/>
    <x v="23"/>
  </r>
  <r>
    <x v="1194"/>
    <x v="1"/>
    <n v="100"/>
    <x v="4088"/>
    <x v="2048"/>
    <s v=" "/>
    <s v=" "/>
    <n v="64"/>
    <n v="120"/>
    <n v="72"/>
    <s v="N/A"/>
    <n v="145"/>
    <n v="-34"/>
    <n v="0.58699999999999997"/>
    <n v="1.1140000000000001"/>
    <n v="0.72099999999999997"/>
    <n v="1.337"/>
    <s v="0.9800000000000001"/>
    <n v="1.042"/>
    <n v="1.3640000000000001"/>
    <n v="0.34499999999999997"/>
    <n v="0.57599999999999996"/>
    <n v="135.37799999999999"/>
    <s v="Catch-up"/>
    <n v="0.748"/>
    <n v="0.98499999999999999"/>
    <d v="1899-12-30T23:41:17"/>
    <n v="0.93300000000000005"/>
    <n v="0.97699999999999998"/>
    <d v="1899-12-30T00:03:37"/>
    <x v="23"/>
  </r>
  <r>
    <x v="391"/>
    <x v="0"/>
    <n v="5699"/>
    <x v="4089"/>
    <x v="2049"/>
    <n v="326"/>
    <n v="326"/>
    <n v="184"/>
    <n v="142"/>
    <n v="38"/>
    <n v="288"/>
    <n v="251"/>
    <n v="38"/>
    <n v="3.6999999999999998E-2"/>
    <n v="2.5999999999999999E-2"/>
    <n v="7.0000000000000001E-3"/>
    <n v="4.5999999999999999E-2"/>
    <n v="5.6000000000000001E-2"/>
    <n v="5.5E-2"/>
    <n v="0.82099999999999995"/>
    <n v="0.58699999999999997"/>
    <n v="0.88900000000000001"/>
    <n v="826.08699999999999"/>
    <s v="Scale-up"/>
    <n v="21.739000000000001"/>
    <n v="0.97299999999999998"/>
    <d v="1899-12-30T23:38:24"/>
    <n v="0.95199999999999996"/>
    <n v="0.96599999999999997"/>
    <d v="1899-12-30T00:03:11"/>
    <x v="23"/>
  </r>
  <r>
    <x v="391"/>
    <x v="1"/>
    <n v="28"/>
    <x v="4090"/>
    <x v="2049"/>
    <s v=" "/>
    <s v=" "/>
    <n v="1"/>
    <n v="1"/>
    <n v="1"/>
    <s v="N/A"/>
    <n v="1"/>
    <n v="-1"/>
    <s v="NaN"/>
    <s v="NaN"/>
    <s v="NaN"/>
    <s v="NaN"/>
    <n v="0"/>
    <s v="NaN"/>
    <s v="NaN"/>
    <s v="NaN"/>
    <s v="NaN"/>
    <s v="NaN"/>
    <s v="Scale-up"/>
    <s v="NaN"/>
    <s v="NaN"/>
    <s v="NaN"/>
    <s v="NaN"/>
    <s v="NaN"/>
    <d v="1899-12-30T00:03:11"/>
    <x v="23"/>
  </r>
  <r>
    <x v="1082"/>
    <x v="0"/>
    <n v="2249"/>
    <x v="4091"/>
    <x v="2050"/>
    <n v="1929"/>
    <n v="1928"/>
    <n v="1153"/>
    <n v="775"/>
    <n v="349"/>
    <n v="1579"/>
    <n v="1489"/>
    <n v="90"/>
    <n v="1.0089999999999999"/>
    <n v="0.70499999999999996"/>
    <n v="0.224"/>
    <n v="1.3140000000000001"/>
    <n v="1.49"/>
    <n v="1.335"/>
    <n v="0.88200000000000001"/>
    <n v="0.58899999999999997"/>
    <n v="0.86899999999999999"/>
    <n v="68.492999999999995"/>
    <s v="Scale-up"/>
    <n v="0.76100000000000001"/>
    <n v="0.997"/>
    <d v="1899-12-30T22:30:43"/>
    <n v="0.97699999999999998"/>
    <n v="0.99299999999999999"/>
    <d v="1899-12-30T00:03:58"/>
    <x v="23"/>
  </r>
  <r>
    <x v="1082"/>
    <x v="1"/>
    <n v="66"/>
    <x v="4092"/>
    <x v="2050"/>
    <s v=" "/>
    <s v=" "/>
    <n v="1"/>
    <n v="1"/>
    <n v="1"/>
    <s v="N/A"/>
    <n v="1"/>
    <n v="1"/>
    <s v="NaN"/>
    <s v="NaN"/>
    <s v="NaN"/>
    <s v="NaN"/>
    <n v="0"/>
    <n v="1.4999999999999999E-2"/>
    <s v="NaN"/>
    <s v="NaN"/>
    <s v="NaN"/>
    <s v="NaN"/>
    <s v="Scale-up"/>
    <s v="NaN"/>
    <s v="NaN"/>
    <s v="NaN"/>
    <s v="NaN"/>
    <s v="NaN"/>
    <d v="1899-12-30T00:03:58"/>
    <x v="23"/>
  </r>
  <r>
    <x v="1192"/>
    <x v="0"/>
    <n v="1521"/>
    <x v="4093"/>
    <x v="2051"/>
    <n v="1267"/>
    <n v="1131"/>
    <n v="1113"/>
    <n v="18"/>
    <n v="285"/>
    <n v="846"/>
    <n v="534"/>
    <n v="312"/>
    <n v="0.95499999999999996"/>
    <n v="1.7999999999999999E-2"/>
    <n v="0.313"/>
    <n v="0.52800000000000002"/>
    <n v="0.66"/>
    <n v="0.72699999999999998"/>
    <n v="0.8"/>
    <n v="0.98199999999999998"/>
    <n v="0.67800000000000005"/>
    <n v="590.90899999999999"/>
    <s v="Scale-up"/>
    <n v="1.8939999999999999"/>
    <n v="0.95299999999999996"/>
    <d v="1899-12-30T22:50:53"/>
    <n v="0.90100000000000002"/>
    <n v="0.96099999999999997"/>
    <d v="1899-12-30T00:04:18"/>
    <x v="23"/>
  </r>
  <r>
    <x v="1192"/>
    <x v="1"/>
    <n v="97"/>
    <x v="4094"/>
    <x v="2051"/>
    <s v=" "/>
    <s v=" "/>
    <n v="153"/>
    <n v="2"/>
    <n v="52"/>
    <s v="N/A"/>
    <n v="56"/>
    <n v="48"/>
    <n v="1.498"/>
    <n v="0.25"/>
    <n v="0.54600000000000004"/>
    <n v="0.46800000000000003"/>
    <n v="1.202"/>
    <n v="0.98299999999999998"/>
    <n v="0.38900000000000001"/>
    <n v="0.85699999999999998"/>
    <n v="0.68799999999999994"/>
    <n v="666.66700000000003"/>
    <s v="Scale-up"/>
    <n v="2.137"/>
    <n v="0.872"/>
    <d v="1899-12-31T00:00:00"/>
    <n v="0.79800000000000004"/>
    <n v="0.97599999999999998"/>
    <d v="1899-12-30T00:04:23"/>
    <x v="23"/>
  </r>
  <r>
    <x v="1418"/>
    <x v="0"/>
    <n v="307"/>
    <x v="4095"/>
    <x v="2052"/>
    <n v="68"/>
    <n v="62"/>
    <n v="60"/>
    <n v="2"/>
    <n v="2"/>
    <n v="60"/>
    <n v="23"/>
    <n v="37"/>
    <n v="0.19900000000000001"/>
    <n v="0.2"/>
    <n v="0"/>
    <n v="8.3000000000000004E-2"/>
    <n v="0.39900000000000002"/>
    <n v="0.18"/>
    <n v="0.20799999999999999"/>
    <n v="0.499"/>
    <n v="1"/>
    <n v="445.78300000000002"/>
    <s v="Scale-up"/>
    <n v="12.048"/>
    <n v="0.72399999999999998"/>
    <d v="1899-12-31T00:00:00"/>
    <n v="0"/>
    <n v="0.91300000000000003"/>
    <d v="1899-12-30T00:04:40"/>
    <x v="23"/>
  </r>
  <r>
    <x v="1418"/>
    <x v="1"/>
    <n v="99"/>
    <x v="4096"/>
    <x v="2052"/>
    <s v=" "/>
    <s v=" "/>
    <n v="8"/>
    <n v="2"/>
    <n v="1"/>
    <s v="N/A"/>
    <n v="6"/>
    <n v="3"/>
    <n v="5.8000000000000003E-2"/>
    <n v="0.2"/>
    <s v="NaN"/>
    <n v="8.5000000000000006E-2"/>
    <n v="0.25800000000000001"/>
    <n v="7.0000000000000007E-2"/>
    <s v="NaN"/>
    <s v="NaN"/>
    <s v="NaN"/>
    <s v="NaN"/>
    <s v="Scale-up"/>
    <n v="11.765000000000001"/>
    <n v="0.91800000000000004"/>
    <d v="1899-12-31T00:00:00"/>
    <s v="NaN"/>
    <n v="0.86199999999999999"/>
    <d v="1899-12-30T00:04:40"/>
    <x v="23"/>
  </r>
  <r>
    <x v="1419"/>
    <x v="0"/>
    <n v="2099"/>
    <x v="4097"/>
    <x v="2053"/>
    <n v="866"/>
    <n v="814"/>
    <n v="751"/>
    <n v="63"/>
    <n v="126"/>
    <n v="688"/>
    <n v="551"/>
    <n v="137"/>
    <n v="0.86"/>
    <n v="5.5E-2"/>
    <n v="0.17299999999999999"/>
    <n v="0.63400000000000001"/>
    <n v="0.74199999999999999"/>
    <n v="0.77"/>
    <n v="0.85399999999999998"/>
    <n v="0.94"/>
    <n v="0.81100000000000005"/>
    <n v="216.08799999999999"/>
    <s v="Scale-up"/>
    <n v="1.577"/>
    <n v="0.85399999999999998"/>
    <d v="1899-12-30T16:17:46"/>
    <n v="0.89900000000000002"/>
    <n v="0.878"/>
    <d v="1899-12-30T00:05:00"/>
    <x v="23"/>
  </r>
  <r>
    <x v="1419"/>
    <x v="1"/>
    <n v="99"/>
    <x v="4098"/>
    <x v="2053"/>
    <s v=" "/>
    <s v=" "/>
    <n v="23"/>
    <n v="1"/>
    <n v="4"/>
    <s v="N/A"/>
    <n v="22"/>
    <n v="-4"/>
    <n v="0.2"/>
    <s v="NaN"/>
    <n v="0.04"/>
    <n v="0.18099999999999999"/>
    <n v="0.16"/>
    <n v="0.159"/>
    <s v="NaN"/>
    <s v="NaN"/>
    <s v="NaN"/>
    <s v="NaN"/>
    <s v="Scale-up"/>
    <n v="5.5250000000000004"/>
    <n v="0.877"/>
    <s v="NaN"/>
    <n v="0.61599999999999999"/>
    <n v="0.874"/>
    <d v="1899-12-30T00:05:00"/>
    <x v="23"/>
  </r>
  <r>
    <x v="1420"/>
    <x v="0"/>
    <n v="736"/>
    <x v="4099"/>
    <x v="2054"/>
    <n v="749"/>
    <n v="711"/>
    <n v="605"/>
    <n v="106"/>
    <n v="229"/>
    <n v="482"/>
    <n v="480"/>
    <n v="2"/>
    <n v="1.68"/>
    <n v="0.33100000000000002"/>
    <n v="0.56699999999999995"/>
    <n v="1.351"/>
    <n v="1.444"/>
    <n v="1.532"/>
    <n v="0.93600000000000005"/>
    <n v="0.83499999999999996"/>
    <n v="0.71799999999999997"/>
    <n v="1.48"/>
    <s v="Start-up"/>
    <n v="0.74"/>
    <n v="0.97099999999999997"/>
    <d v="1899-12-30T23:09:36"/>
    <n v="0.52500000000000002"/>
    <n v="0.96"/>
    <d v="1899-12-30T00:05:20"/>
    <x v="23"/>
  </r>
  <r>
    <x v="1420"/>
    <x v="1"/>
    <n v="89"/>
    <x v="4100"/>
    <x v="2054"/>
    <s v=" "/>
    <s v=" "/>
    <n v="1"/>
    <n v="1"/>
    <n v="1"/>
    <s v="N/A"/>
    <n v="1"/>
    <n v="-1"/>
    <s v="NaN"/>
    <s v="NaN"/>
    <s v="NaN"/>
    <s v="NaN"/>
    <n v="0"/>
    <s v="NaN"/>
    <s v="NaN"/>
    <s v="NaN"/>
    <s v="NaN"/>
    <s v="NaN"/>
    <s v="Start-up"/>
    <s v="NaN"/>
    <s v="NaN"/>
    <s v="NaN"/>
    <s v="NaN"/>
    <s v="NaN"/>
    <d v="1899-12-30T00:05:20"/>
    <x v="23"/>
  </r>
  <r>
    <x v="1421"/>
    <x v="0"/>
    <n v="1034"/>
    <x v="4101"/>
    <x v="2055"/>
    <n v="99"/>
    <n v="94"/>
    <n v="85"/>
    <n v="9"/>
    <n v="31"/>
    <n v="63"/>
    <n v="60"/>
    <n v="3"/>
    <n v="0.13500000000000001"/>
    <n v="2.5000000000000001E-2"/>
    <n v="4.1000000000000002E-2"/>
    <n v="9.7000000000000003E-2"/>
    <n v="0.11899999999999999"/>
    <n v="9.0999999999999998E-2"/>
    <n v="0.81499999999999995"/>
    <n v="0.84399999999999997"/>
    <n v="0.74399999999999999"/>
    <n v="30.928000000000001"/>
    <s v="Scale-up"/>
    <n v="10.308999999999999"/>
    <n v="0.76700000000000002"/>
    <d v="1899-12-30T19:19:12"/>
    <n v="0.76300000000000001"/>
    <n v="0.85199999999999998"/>
    <d v="1899-12-30T00:05:37"/>
    <x v="23"/>
  </r>
  <r>
    <x v="1421"/>
    <x v="1"/>
    <n v="0"/>
    <x v="4102"/>
    <x v="2055"/>
    <s v=" "/>
    <s v=" "/>
    <n v="1"/>
    <n v="1"/>
    <n v="1"/>
    <s v="N/A"/>
    <n v="1"/>
    <n v="0"/>
    <s v="NaN"/>
    <s v="NaN"/>
    <s v="NaN"/>
    <s v="NaN"/>
    <n v="0"/>
    <s v="NaN"/>
    <s v="NaN"/>
    <s v="NaN"/>
    <s v="NaN"/>
    <s v="NaN"/>
    <s v="Scale-up"/>
    <s v="NaN"/>
    <s v="NaN"/>
    <s v="NaN"/>
    <s v="NaN"/>
    <s v="NaN"/>
    <d v="1899-12-30T00:05:37"/>
    <x v="23"/>
  </r>
  <r>
    <x v="1422"/>
    <x v="0"/>
    <n v="1275"/>
    <x v="4103"/>
    <x v="2056"/>
    <n v="2015"/>
    <n v="1832"/>
    <n v="1620"/>
    <n v="212"/>
    <n v="344"/>
    <n v="1488"/>
    <n v="1172"/>
    <n v="316"/>
    <n v="3.617"/>
    <n v="0.56299999999999994"/>
    <n v="0.67200000000000004"/>
    <n v="2.7490000000000001"/>
    <n v="3.508"/>
    <n v="3.2930000000000001"/>
    <n v="0.78400000000000003"/>
    <n v="0.86499999999999999"/>
    <n v="0.83899999999999997"/>
    <n v="114.95099999999999"/>
    <s v="Scale-up"/>
    <n v="0.36399999999999999"/>
    <n v="0.94799999999999995"/>
    <d v="1899-12-30T22:26:24"/>
    <n v="0.90300000000000002"/>
    <n v="0.93"/>
    <d v="1899-12-30T00:05:57"/>
    <x v="23"/>
  </r>
  <r>
    <x v="1422"/>
    <x v="1"/>
    <n v="0"/>
    <x v="4104"/>
    <x v="2056"/>
    <s v=" "/>
    <s v=" "/>
    <n v="1"/>
    <n v="1"/>
    <n v="1"/>
    <s v="N/A"/>
    <n v="1"/>
    <n v="0"/>
    <s v="NaN"/>
    <s v="NaN"/>
    <s v="NaN"/>
    <s v="NaN"/>
    <n v="0"/>
    <s v="NaN"/>
    <s v="NaN"/>
    <s v="NaN"/>
    <s v="NaN"/>
    <s v="NaN"/>
    <s v="Scale-up"/>
    <s v="NaN"/>
    <s v="NaN"/>
    <s v="NaN"/>
    <s v="NaN"/>
    <s v="NaN"/>
    <d v="1899-12-30T00:05:57"/>
    <x v="23"/>
  </r>
  <r>
    <x v="1423"/>
    <x v="0"/>
    <n v="671"/>
    <x v="4105"/>
    <x v="2057"/>
    <n v="297"/>
    <n v="275"/>
    <n v="220"/>
    <n v="55"/>
    <n v="23"/>
    <n v="252"/>
    <n v="153"/>
    <n v="99"/>
    <n v="0.50600000000000001"/>
    <n v="0.123"/>
    <n v="4.4999999999999998E-2"/>
    <n v="0.35599999999999998"/>
    <n v="0.58399999999999996"/>
    <n v="0.58699999999999997"/>
    <n v="0.61"/>
    <n v="0.80400000000000005"/>
    <n v="0.92800000000000005"/>
    <n v="278.08999999999997"/>
    <s v="Scale-up"/>
    <n v="2.8090000000000002"/>
    <n v="0.98199999999999998"/>
    <d v="1899-12-30T22:59:31"/>
    <n v="0.98399999999999999"/>
    <n v="0.93300000000000005"/>
    <d v="1899-12-30T00:06:15"/>
    <x v="23"/>
  </r>
  <r>
    <x v="1423"/>
    <x v="1"/>
    <n v="0"/>
    <x v="4106"/>
    <x v="2057"/>
    <s v=" "/>
    <s v=" "/>
    <n v="1"/>
    <n v="1"/>
    <n v="1"/>
    <s v="N/A"/>
    <n v="1"/>
    <n v="0"/>
    <s v="NaN"/>
    <s v="NaN"/>
    <s v="NaN"/>
    <s v="NaN"/>
    <n v="0"/>
    <s v="NaN"/>
    <s v="NaN"/>
    <s v="NaN"/>
    <s v="NaN"/>
    <s v="NaN"/>
    <s v="Scale-up"/>
    <s v="NaN"/>
    <s v="NaN"/>
    <s v="NaN"/>
    <s v="NaN"/>
    <s v="NaN"/>
    <d v="1899-12-30T00:06:15"/>
    <x v="23"/>
  </r>
  <r>
    <x v="1190"/>
    <x v="0"/>
    <n v="1762"/>
    <x v="4107"/>
    <x v="2058"/>
    <n v="600"/>
    <n v="553"/>
    <n v="481"/>
    <n v="72"/>
    <n v="15"/>
    <n v="538"/>
    <n v="352"/>
    <n v="186"/>
    <n v="0.33100000000000002"/>
    <n v="4.7E-2"/>
    <n v="0.08"/>
    <n v="0.25700000000000001"/>
    <n v="0.29799999999999999"/>
    <n v="0.35499999999999998"/>
    <n v="0.86199999999999999"/>
    <n v="0.876"/>
    <n v="0.78800000000000003"/>
    <n v="723.73500000000001"/>
    <s v="Scale-up"/>
    <n v="3.891"/>
    <n v="0.92500000000000004"/>
    <d v="1899-12-30T22:27:50"/>
    <n v="0.81699999999999995"/>
    <n v="0.96499999999999997"/>
    <d v="1899-12-30T00:06:35"/>
    <x v="23"/>
  </r>
  <r>
    <x v="1190"/>
    <x v="1"/>
    <n v="97"/>
    <x v="4108"/>
    <x v="2058"/>
    <s v=" "/>
    <s v=" "/>
    <n v="24"/>
    <n v="18"/>
    <n v="1"/>
    <s v="N/A"/>
    <n v="15"/>
    <n v="26"/>
    <n v="0.21199999999999999"/>
    <n v="0.184"/>
    <s v="NaN"/>
    <n v="0.20699999999999999"/>
    <n v="0.39600000000000002"/>
    <n v="0.40200000000000002"/>
    <s v="NaN"/>
    <s v="NaN"/>
    <s v="NaN"/>
    <s v="NaN"/>
    <s v="Scale-up"/>
    <n v="4.8310000000000004"/>
    <n v="0.754"/>
    <d v="1899-12-30T19:58:05"/>
    <s v="NaN"/>
    <n v="0.82499999999999996"/>
    <d v="1899-12-30T00:06:35"/>
    <x v="23"/>
  </r>
  <r>
    <x v="850"/>
    <x v="0"/>
    <n v="5972"/>
    <x v="4109"/>
    <x v="2059"/>
    <n v="757"/>
    <n v="757"/>
    <n v="343"/>
    <n v="414"/>
    <n v="143"/>
    <n v="614"/>
    <n v="550"/>
    <n v="64"/>
    <n v="5.8000000000000003E-2"/>
    <n v="7.2999999999999995E-2"/>
    <n v="2.5000000000000001E-2"/>
    <n v="8.8999999999999996E-2"/>
    <n v="0.106"/>
    <n v="0.105"/>
    <n v="0.84"/>
    <n v="0.443"/>
    <n v="0.80900000000000005"/>
    <n v="719.101"/>
    <s v="Scale-up"/>
    <n v="11.236000000000001"/>
    <n v="0.98199999999999998"/>
    <d v="1899-12-30T22:32:10"/>
    <n v="0.97899999999999998"/>
    <n v="0.97899999999999998"/>
    <d v="1899-12-30T00:06:55"/>
    <x v="23"/>
  </r>
  <r>
    <x v="850"/>
    <x v="1"/>
    <n v="99"/>
    <x v="4110"/>
    <x v="2059"/>
    <s v=" "/>
    <s v=" "/>
    <n v="3"/>
    <n v="7"/>
    <n v="1"/>
    <s v="N/A"/>
    <n v="5"/>
    <n v="3"/>
    <n v="3.1E-2"/>
    <n v="7.0000000000000007E-2"/>
    <s v="NaN"/>
    <n v="7.0999999999999994E-2"/>
    <n v="0.10100000000000001"/>
    <n v="8.6999999999999994E-2"/>
    <s v="NaN"/>
    <s v="NaN"/>
    <s v="NaN"/>
    <s v="NaN"/>
    <s v="Scale-up"/>
    <n v="14.085000000000001"/>
    <n v="0.96"/>
    <d v="1899-12-30T18:38:53"/>
    <s v="NaN"/>
    <n v="0.92800000000000005"/>
    <d v="1899-12-30T00:06:55"/>
    <x v="23"/>
  </r>
  <r>
    <x v="470"/>
    <x v="0"/>
    <n v="6139"/>
    <x v="4111"/>
    <x v="2060"/>
    <n v="2496"/>
    <n v="2496"/>
    <n v="1100"/>
    <n v="1396"/>
    <n v="372"/>
    <n v="2124"/>
    <n v="2058"/>
    <n v="66"/>
    <n v="0.28199999999999997"/>
    <n v="0.45900000000000002"/>
    <n v="0.13900000000000001"/>
    <n v="0.70599999999999996"/>
    <n v="0.60199999999999998"/>
    <n v="0.61399999999999999"/>
    <n v="1.173"/>
    <n v="0.38100000000000001"/>
    <n v="0.81200000000000006"/>
    <n v="93.483999999999995"/>
    <s v="Catch-up"/>
    <n v="1.4159999999999999"/>
    <n v="0.86499999999999999"/>
    <d v="1899-12-30T22:56:38"/>
    <n v="0.97299999999999998"/>
    <n v="0.97899999999999998"/>
    <d v="1899-12-30T00:07:14"/>
    <x v="23"/>
  </r>
  <r>
    <x v="470"/>
    <x v="1"/>
    <n v="97"/>
    <x v="4112"/>
    <x v="2060"/>
    <s v=" "/>
    <s v=" "/>
    <n v="10"/>
    <n v="1"/>
    <n v="1"/>
    <s v="N/A"/>
    <n v="1"/>
    <n v="10"/>
    <n v="7.9000000000000001E-2"/>
    <s v="NaN"/>
    <s v="NaN"/>
    <s v="NaN"/>
    <n v="0"/>
    <n v="8.8999999999999996E-2"/>
    <s v="NaN"/>
    <s v="NaN"/>
    <s v="NaN"/>
    <s v="NaN"/>
    <s v="Catch-up"/>
    <s v="NaN"/>
    <n v="0.97599999999999998"/>
    <s v="NaN"/>
    <s v="NaN"/>
    <s v="NaN"/>
    <d v="1899-12-30T00:07:14"/>
    <x v="23"/>
  </r>
  <r>
    <x v="849"/>
    <x v="0"/>
    <n v="5117"/>
    <x v="4113"/>
    <x v="2061"/>
    <n v="408"/>
    <n v="408"/>
    <n v="209"/>
    <n v="199"/>
    <n v="54"/>
    <n v="354"/>
    <n v="305"/>
    <n v="49"/>
    <n v="4.2000000000000003E-2"/>
    <n v="4.1000000000000002E-2"/>
    <n v="1.2E-2"/>
    <n v="0.06"/>
    <n v="7.0999999999999994E-2"/>
    <n v="7.0999999999999994E-2"/>
    <n v="0.84499999999999997"/>
    <n v="0.50600000000000001"/>
    <n v="0.85499999999999998"/>
    <n v="816.66700000000003"/>
    <s v="Scale-up"/>
    <n v="16.667000000000002"/>
    <n v="0.95299999999999996"/>
    <d v="1899-12-30T23:09:36"/>
    <n v="0.94599999999999995"/>
    <n v="0.95599999999999996"/>
    <d v="1899-12-30T00:07:33"/>
    <x v="23"/>
  </r>
  <r>
    <x v="849"/>
    <x v="1"/>
    <n v="99"/>
    <x v="4114"/>
    <x v="2061"/>
    <s v=" "/>
    <s v=" "/>
    <n v="2"/>
    <n v="1"/>
    <n v="1"/>
    <s v="N/A"/>
    <n v="1"/>
    <n v="1"/>
    <n v="0.01"/>
    <s v="NaN"/>
    <s v="NaN"/>
    <s v="NaN"/>
    <n v="0"/>
    <n v="1.4999999999999999E-2"/>
    <s v="NaN"/>
    <s v="NaN"/>
    <s v="NaN"/>
    <s v="NaN"/>
    <s v="Scale-up"/>
    <s v="NaN"/>
    <n v="1"/>
    <s v="NaN"/>
    <s v="NaN"/>
    <s v="NaN"/>
    <d v="1899-12-30T00:07:33"/>
    <x v="23"/>
  </r>
  <r>
    <x v="762"/>
    <x v="0"/>
    <n v="1916"/>
    <x v="4115"/>
    <x v="2062"/>
    <n v="1628"/>
    <n v="1474"/>
    <n v="1366"/>
    <n v="108"/>
    <n v="332"/>
    <n v="1142"/>
    <n v="1013"/>
    <n v="129"/>
    <n v="0.92300000000000004"/>
    <n v="9.6000000000000002E-2"/>
    <n v="0.254"/>
    <n v="0.77800000000000002"/>
    <n v="0.76500000000000001"/>
    <n v="0.78400000000000003"/>
    <n v="1.0169999999999999"/>
    <n v="0.90600000000000003"/>
    <n v="0.751"/>
    <n v="165.81"/>
    <s v="Catch-up"/>
    <n v="1.2849999999999999"/>
    <n v="0.98799999999999999"/>
    <d v="1899-12-30T23:36:58"/>
    <n v="0.93799999999999994"/>
    <n v="0.997"/>
    <d v="1899-12-30T00:07:53"/>
    <x v="23"/>
  </r>
  <r>
    <x v="762"/>
    <x v="1"/>
    <n v="100"/>
    <x v="4116"/>
    <x v="2062"/>
    <s v=" "/>
    <s v=" "/>
    <n v="50"/>
    <n v="2"/>
    <n v="4"/>
    <s v="N/A"/>
    <n v="60"/>
    <n v="-11"/>
    <n v="0.44400000000000001"/>
    <n v="2.7E-2"/>
    <n v="3.9E-2"/>
    <n v="0.50900000000000001"/>
    <s v="0.43200000000000005"/>
    <n v="0.42"/>
    <n v="1.1779999999999999"/>
    <n v="0.94299999999999995"/>
    <n v="0.91700000000000004"/>
    <n v="253.43799999999999"/>
    <s v="Catch-up"/>
    <n v="1.9650000000000001"/>
    <n v="0.97399999999999998"/>
    <d v="1899-12-31T00:00:00"/>
    <n v="0.90500000000000003"/>
    <n v="0.92500000000000004"/>
    <d v="1899-12-30T00:07:58"/>
    <x v="23"/>
  </r>
  <r>
    <x v="776"/>
    <x v="0"/>
    <n v="5192"/>
    <x v="4117"/>
    <x v="2063"/>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d v="1899-12-30T23:28:19"/>
    <n v="0.91600000000000004"/>
    <n v="0.97799999999999998"/>
    <d v="1899-12-30T00:08:16"/>
    <x v="23"/>
  </r>
  <r>
    <x v="776"/>
    <x v="1"/>
    <n v="0"/>
    <x v="4118"/>
    <x v="2063"/>
    <s v=" "/>
    <s v=" "/>
    <n v="1"/>
    <n v="1"/>
    <n v="1"/>
    <s v="N/A"/>
    <n v="1"/>
    <n v="0"/>
    <s v="NaN"/>
    <s v="NaN"/>
    <s v="NaN"/>
    <s v="NaN"/>
    <n v="0"/>
    <s v="NaN"/>
    <s v="NaN"/>
    <s v="NaN"/>
    <s v="NaN"/>
    <s v="NaN"/>
    <s v="Scale-up"/>
    <s v="NaN"/>
    <s v="NaN"/>
    <s v="NaN"/>
    <s v="NaN"/>
    <s v="NaN"/>
    <d v="1899-12-30T00:08:16"/>
    <x v="23"/>
  </r>
  <r>
    <x v="778"/>
    <x v="0"/>
    <n v="5184"/>
    <x v="4119"/>
    <x v="2064"/>
    <n v="327"/>
    <n v="327"/>
    <n v="214"/>
    <n v="113"/>
    <n v="21"/>
    <n v="306"/>
    <n v="298"/>
    <n v="8"/>
    <n v="3.3000000000000002E-2"/>
    <n v="2.3E-2"/>
    <n v="4.0000000000000001E-3"/>
    <n v="4.7E-2"/>
    <n v="5.1999999999999998E-2"/>
    <n v="0.05"/>
    <n v="0.90400000000000003"/>
    <n v="0.58899999999999997"/>
    <n v="0.92900000000000005"/>
    <n v="170.21299999999999"/>
    <s v="Scale-up"/>
    <n v="21.277000000000001"/>
    <n v="0.92800000000000005"/>
    <d v="1899-12-30T22:23:31"/>
    <n v="0.88500000000000001"/>
    <n v="0.95"/>
    <d v="1899-12-30T00:08:34"/>
    <x v="23"/>
  </r>
  <r>
    <x v="778"/>
    <x v="1"/>
    <n v="0"/>
    <x v="4120"/>
    <x v="2064"/>
    <s v=" "/>
    <s v=" "/>
    <n v="1"/>
    <n v="1"/>
    <n v="1"/>
    <s v="N/A"/>
    <n v="1"/>
    <n v="0"/>
    <s v="NaN"/>
    <s v="NaN"/>
    <s v="NaN"/>
    <s v="NaN"/>
    <n v="0"/>
    <s v="NaN"/>
    <s v="NaN"/>
    <s v="NaN"/>
    <s v="NaN"/>
    <s v="NaN"/>
    <s v="Scale-up"/>
    <s v="NaN"/>
    <s v="NaN"/>
    <s v="NaN"/>
    <s v="NaN"/>
    <s v="NaN"/>
    <d v="1899-12-30T00:08:34"/>
    <x v="23"/>
  </r>
  <r>
    <x v="1424"/>
    <x v="0"/>
    <n v="887"/>
    <x v="4121"/>
    <x v="2065"/>
    <n v="2333"/>
    <n v="2292"/>
    <n v="1354"/>
    <n v="938"/>
    <n v="181"/>
    <n v="2111"/>
    <n v="1707"/>
    <n v="404"/>
    <n v="2.1720000000000002"/>
    <n v="1.4410000000000001"/>
    <n v="0.26900000000000002"/>
    <n v="2.9140000000000001"/>
    <n v="3.3439999999999999"/>
    <n v="3.3580000000000001"/>
    <n v="0.871"/>
    <n v="0.60099999999999998"/>
    <n v="0.92600000000000005"/>
    <n v="138.64099999999999"/>
    <s v="Scale-up"/>
    <n v="0.34300000000000003"/>
    <n v="0.997"/>
    <d v="1899-12-30T23:19:41"/>
    <n v="0.997"/>
    <n v="0.98299999999999998"/>
    <d v="1899-12-30T00:08:55"/>
    <x v="23"/>
  </r>
  <r>
    <x v="1424"/>
    <x v="1"/>
    <n v="100"/>
    <x v="4122"/>
    <x v="2065"/>
    <s v=" "/>
    <s v=" "/>
    <n v="124"/>
    <n v="80"/>
    <n v="24"/>
    <s v="N/A"/>
    <n v="250"/>
    <n v="-69"/>
    <n v="1.1839999999999999"/>
    <n v="0.81299999999999994"/>
    <n v="0.19700000000000001"/>
    <n v="2.6269999999999998"/>
    <s v="1.7999999999999998"/>
    <n v="1.768"/>
    <n v="1.4590000000000001"/>
    <n v="0.59299999999999997"/>
    <n v="0.90100000000000002"/>
    <n v="153.78800000000001"/>
    <s v="Catch-up"/>
    <n v="0.38100000000000001"/>
    <n v="0.94099999999999995"/>
    <d v="1899-12-30T23:29:46"/>
    <n v="0.96199999999999997"/>
    <n v="0.84699999999999998"/>
    <d v="1899-12-30T00:09:00"/>
    <x v="23"/>
  </r>
  <r>
    <x v="1425"/>
    <x v="0"/>
    <n v="1531"/>
    <x v="4123"/>
    <x v="2066"/>
    <n v="1287"/>
    <n v="1201"/>
    <n v="862"/>
    <n v="339"/>
    <n v="126"/>
    <n v="1075"/>
    <n v="832"/>
    <n v="243"/>
    <n v="0.59899999999999998"/>
    <n v="0.42899999999999999"/>
    <n v="0.249"/>
    <n v="0.61299999999999999"/>
    <n v="0.77900000000000003"/>
    <n v="0.75"/>
    <n v="0.78700000000000003"/>
    <n v="0.58299999999999996"/>
    <n v="0.75800000000000001"/>
    <n v="396.411"/>
    <s v="Scale-up"/>
    <n v="1.631"/>
    <n v="0.97899999999999998"/>
    <d v="1899-12-30T20:00:58"/>
    <n v="0.99099999999999999"/>
    <n v="0.93100000000000005"/>
    <d v="1899-12-30T00:09:20"/>
    <x v="23"/>
  </r>
  <r>
    <x v="1425"/>
    <x v="1"/>
    <n v="97"/>
    <x v="4124"/>
    <x v="2066"/>
    <s v=" "/>
    <s v=" "/>
    <n v="99"/>
    <n v="91"/>
    <n v="23"/>
    <s v="N/A"/>
    <n v="146"/>
    <n v="20"/>
    <n v="1.026"/>
    <n v="1.0349999999999999"/>
    <n v="0.25900000000000001"/>
    <n v="2.117"/>
    <n v="1.802"/>
    <n v="1.8080000000000001"/>
    <n v="1.175"/>
    <n v="0.498"/>
    <n v="0.874"/>
    <n v="114.785"/>
    <s v="Catch-up"/>
    <n v="0.47199999999999998"/>
    <n v="0.98099999999999998"/>
    <d v="1899-12-30T23:38:24"/>
    <n v="0.93899999999999995"/>
    <n v="0.92700000000000005"/>
    <d v="1899-12-30T00:09:25"/>
    <x v="23"/>
  </r>
  <r>
    <x v="1186"/>
    <x v="0"/>
    <n v="1479"/>
    <x v="4125"/>
    <x v="2067"/>
    <n v="3035"/>
    <n v="2845"/>
    <n v="2633"/>
    <n v="212"/>
    <n v="355"/>
    <n v="2490"/>
    <n v="2277"/>
    <n v="213"/>
    <n v="1.849"/>
    <n v="0.17899999999999999"/>
    <n v="0.24099999999999999"/>
    <n v="1.7110000000000001"/>
    <n v="1.7869999999999999"/>
    <n v="1.7629999999999999"/>
    <n v="0.95699999999999996"/>
    <n v="0.91200000000000003"/>
    <n v="0.88100000000000001"/>
    <n v="124.489"/>
    <s v="Scale-up"/>
    <n v="0.58399999999999996"/>
    <n v="0.99399999999999999"/>
    <d v="1899-12-30T23:25:26"/>
    <n v="0.96199999999999997"/>
    <n v="0.996"/>
    <d v="1899-12-30T00:09:47"/>
    <x v="23"/>
  </r>
  <r>
    <x v="1186"/>
    <x v="1"/>
    <n v="100"/>
    <x v="4126"/>
    <x v="2067"/>
    <s v=" "/>
    <s v=" "/>
    <n v="247"/>
    <n v="3"/>
    <n v="25"/>
    <s v="N/A"/>
    <n v="256"/>
    <n v="-32"/>
    <n v="1.7869999999999999"/>
    <n v="3.6999999999999998E-2"/>
    <n v="0.24099999999999999"/>
    <n v="2.09"/>
    <s v="1.5829999999999997"/>
    <n v="1.6379999999999999"/>
    <n v="1.32"/>
    <n v="0.98"/>
    <n v="0.86799999999999999"/>
    <n v="101.914"/>
    <s v="Catch-up"/>
    <n v="0.47799999999999998"/>
    <n v="0.88800000000000001"/>
    <d v="1899-12-30T19:58:05"/>
    <n v="0.92800000000000005"/>
    <n v="0.94799999999999995"/>
    <d v="1899-12-30T00:09:51"/>
    <x v="23"/>
  </r>
  <r>
    <x v="1184"/>
    <x v="0"/>
    <n v="1379"/>
    <x v="4127"/>
    <x v="2068"/>
    <n v="971"/>
    <n v="847"/>
    <n v="840"/>
    <n v="7"/>
    <n v="149"/>
    <n v="698"/>
    <n v="389"/>
    <n v="309"/>
    <n v="0.60599999999999998"/>
    <n v="8.9999999999999993E-3"/>
    <n v="0.11600000000000001"/>
    <n v="0.28899999999999998"/>
    <n v="0.499"/>
    <n v="0.51100000000000001"/>
    <n v="0.57899999999999996"/>
    <n v="0.98499999999999999"/>
    <n v="0.81100000000000005"/>
    <n v="1069.204"/>
    <s v="Scale-up"/>
    <n v="3.46"/>
    <n v="0.92900000000000005"/>
    <d v="1899-12-30T22:43:41"/>
    <n v="0.88400000000000001"/>
    <n v="0.98899999999999999"/>
    <d v="1899-12-30T00:10:12"/>
    <x v="23"/>
  </r>
  <r>
    <x v="1184"/>
    <x v="1"/>
    <n v="99"/>
    <x v="4128"/>
    <x v="2068"/>
    <s v=" "/>
    <s v=" "/>
    <n v="85"/>
    <n v="1"/>
    <n v="20"/>
    <s v="N/A"/>
    <n v="28"/>
    <n v="36"/>
    <n v="0.76700000000000002"/>
    <s v="NaN"/>
    <n v="0.17899999999999999"/>
    <n v="0.24"/>
    <s v="0.5880000000000001"/>
    <n v="0.55300000000000005"/>
    <s v="NaN"/>
    <s v="NaN"/>
    <s v="NaN"/>
    <s v="NaN"/>
    <s v="Scale-up"/>
    <n v="4.1669999999999998"/>
    <n v="0.88300000000000001"/>
    <s v="NaN"/>
    <n v="0.72499999999999998"/>
    <n v="0.95599999999999996"/>
    <d v="1899-12-30T00:10:12"/>
    <x v="23"/>
  </r>
  <r>
    <x v="1183"/>
    <x v="0"/>
    <n v="1291"/>
    <x v="4129"/>
    <x v="2069"/>
    <n v="1580"/>
    <n v="1447"/>
    <n v="1009"/>
    <n v="438"/>
    <n v="176"/>
    <n v="1271"/>
    <n v="1092"/>
    <n v="179"/>
    <n v="0.85599999999999998"/>
    <n v="0.41099999999999998"/>
    <n v="0.17399999999999999"/>
    <n v="0.998"/>
    <n v="1.093"/>
    <n v="1.0940000000000001"/>
    <n v="0.91300000000000003"/>
    <n v="0.67600000000000005"/>
    <n v="0.86299999999999999"/>
    <n v="179.35900000000001"/>
    <s v="Scale-up"/>
    <n v="1.002"/>
    <n v="0.998"/>
    <d v="1899-12-30T23:51:22"/>
    <n v="0.98499999999999999"/>
    <n v="0.996"/>
    <d v="1899-12-30T00:10:32"/>
    <x v="23"/>
  </r>
  <r>
    <x v="1183"/>
    <x v="1"/>
    <n v="98"/>
    <x v="4130"/>
    <x v="2069"/>
    <s v=" "/>
    <s v=" "/>
    <n v="87"/>
    <n v="42"/>
    <n v="15"/>
    <s v="N/A"/>
    <n v="95"/>
    <n v="18"/>
    <n v="0.92800000000000005"/>
    <n v="0.49099999999999999"/>
    <n v="0.19800000000000001"/>
    <n v="1.0089999999999999"/>
    <n v="1.2210000000000001"/>
    <n v="1.244"/>
    <n v="0.82599999999999996"/>
    <n v="0.65400000000000003"/>
    <n v="0.86"/>
    <n v="177.40299999999999"/>
    <s v="Scale-up"/>
    <n v="0.99099999999999999"/>
    <n v="0.96699999999999997"/>
    <d v="1899-12-30T22:58:05"/>
    <n v="0.76700000000000002"/>
    <n v="0.95799999999999996"/>
    <d v="1899-12-30T00:10:37"/>
    <x v="23"/>
  </r>
  <r>
    <x v="682"/>
    <x v="0"/>
    <n v="5292"/>
    <x v="4131"/>
    <x v="2070"/>
    <n v="501"/>
    <n v="475"/>
    <n v="303"/>
    <n v="172"/>
    <n v="35"/>
    <n v="440"/>
    <n v="412"/>
    <n v="28"/>
    <n v="6.3E-2"/>
    <n v="0.04"/>
    <n v="8.0000000000000002E-3"/>
    <n v="9.4E-2"/>
    <n v="9.5000000000000001E-2"/>
    <n v="9.5000000000000001E-2"/>
    <n v="0.98899999999999999"/>
    <n v="0.61199999999999999"/>
    <n v="0.92200000000000004"/>
    <n v="297.87200000000001"/>
    <s v="Scale-up"/>
    <n v="10.638"/>
    <n v="0.93500000000000005"/>
    <d v="1899-12-30T23:05:17"/>
    <n v="0.97799999999999998"/>
    <n v="0.94599999999999995"/>
    <d v="1899-12-30T00:10:56"/>
    <x v="23"/>
  </r>
  <r>
    <x v="682"/>
    <x v="1"/>
    <n v="82"/>
    <x v="4132"/>
    <x v="2070"/>
    <s v=" "/>
    <s v=" "/>
    <n v="10"/>
    <n v="7"/>
    <n v="1"/>
    <s v="N/A"/>
    <n v="16"/>
    <n v="0"/>
    <n v="0.18099999999999999"/>
    <n v="0.114"/>
    <s v="NaN"/>
    <n v="0.19900000000000001"/>
    <n v="0.29499999999999998"/>
    <n v="0.27300000000000002"/>
    <s v="NaN"/>
    <s v="NaN"/>
    <s v="NaN"/>
    <s v="NaN"/>
    <s v="Scale-up"/>
    <n v="5.0250000000000004"/>
    <n v="0.78"/>
    <d v="1899-12-30T21:43:12"/>
    <s v="NaN"/>
    <n v="0.79200000000000004"/>
    <d v="1899-12-30T00:10:56"/>
    <x v="23"/>
  </r>
  <r>
    <x v="1426"/>
    <x v="0"/>
    <n v="1345"/>
    <x v="4133"/>
    <x v="2071"/>
    <n v="721"/>
    <n v="606"/>
    <n v="564"/>
    <n v="42"/>
    <n v="65"/>
    <n v="541"/>
    <n v="408"/>
    <n v="133"/>
    <n v="0.65200000000000002"/>
    <n v="4.4999999999999998E-2"/>
    <n v="8.8999999999999996E-2"/>
    <n v="0.56299999999999994"/>
    <n v="0.60799999999999998"/>
    <n v="0.628"/>
    <n v="0.92600000000000005"/>
    <n v="0.93500000000000005"/>
    <n v="0.872"/>
    <n v="236.23400000000001"/>
    <s v="Scale-up"/>
    <n v="1.776"/>
    <n v="0.873"/>
    <d v="1899-12-30T20:26:53"/>
    <n v="0.95499999999999996"/>
    <n v="0.94399999999999995"/>
    <d v="1899-12-30T00:11:16"/>
    <x v="23"/>
  </r>
  <r>
    <x v="1426"/>
    <x v="1"/>
    <n v="98"/>
    <x v="4134"/>
    <x v="2071"/>
    <s v=" "/>
    <s v=" "/>
    <n v="34"/>
    <n v="6"/>
    <n v="3"/>
    <s v="N/A"/>
    <n v="35"/>
    <n v="3"/>
    <n v="0.34200000000000003"/>
    <n v="6.7000000000000004E-2"/>
    <n v="2.5999999999999999E-2"/>
    <n v="0.35399999999999998"/>
    <n v="0.38300000000000001"/>
    <n v="0.376"/>
    <n v="0.92400000000000004"/>
    <n v="0.83599999999999997"/>
    <n v="0.93600000000000005"/>
    <n v="375.70600000000002"/>
    <s v="Scale-up"/>
    <n v="2.8250000000000002"/>
    <n v="0.96799999999999997"/>
    <d v="1899-12-30T22:24:58"/>
    <n v="0.97"/>
    <n v="0.98699999999999999"/>
    <d v="1899-12-30T00:11:21"/>
    <x v="23"/>
  </r>
  <r>
    <x v="1427"/>
    <x v="0"/>
    <n v="1360"/>
    <x v="4135"/>
    <x v="2072"/>
    <n v="469"/>
    <n v="420"/>
    <n v="401"/>
    <n v="19"/>
    <n v="52"/>
    <n v="368"/>
    <n v="228"/>
    <n v="140"/>
    <n v="0.32700000000000001"/>
    <n v="1.2999999999999999E-2"/>
    <n v="4.8000000000000001E-2"/>
    <n v="0.20100000000000001"/>
    <n v="0.29199999999999998"/>
    <n v="0.29799999999999999"/>
    <n v="0.68799999999999994"/>
    <n v="0.96199999999999997"/>
    <n v="0.85899999999999999"/>
    <n v="696.51700000000005"/>
    <s v="Scale-up"/>
    <n v="4.9749999999999996"/>
    <n v="0.94"/>
    <d v="1899-12-30T22:37:55"/>
    <n v="0.81399999999999995"/>
    <n v="0.97699999999999998"/>
    <d v="1899-12-30T00:11:40"/>
    <x v="23"/>
  </r>
  <r>
    <x v="1427"/>
    <x v="1"/>
    <n v="99"/>
    <x v="4136"/>
    <x v="2072"/>
    <s v=" "/>
    <s v=" "/>
    <n v="37"/>
    <n v="3"/>
    <n v="11"/>
    <s v="N/A"/>
    <n v="20"/>
    <n v="10"/>
    <n v="0.377"/>
    <n v="0.28999999999999998"/>
    <n v="9.6000000000000002E-2"/>
    <n v="0.16400000000000001"/>
    <s v="0.5710000000000001"/>
    <n v="0.36399999999999999"/>
    <n v="0.28699999999999998"/>
    <n v="0.56499999999999995"/>
    <n v="0.85599999999999998"/>
    <n v="853.65899999999999"/>
    <s v="Scale-up"/>
    <n v="6.0979999999999999"/>
    <n v="0.90900000000000003"/>
    <d v="1899-12-30T20:54:14"/>
    <n v="0.5"/>
    <n v="0.93600000000000005"/>
    <d v="1899-12-30T00:11:44"/>
    <x v="23"/>
  </r>
  <r>
    <x v="1428"/>
    <x v="0"/>
    <n v="1672"/>
    <x v="4137"/>
    <x v="2073"/>
    <n v="2172"/>
    <n v="2051"/>
    <n v="1403"/>
    <n v="648"/>
    <n v="372"/>
    <n v="1679"/>
    <n v="1301"/>
    <n v="378"/>
    <n v="1.2749999999999999"/>
    <n v="0.627"/>
    <n v="0.379"/>
    <n v="1.2509999999999999"/>
    <n v="1.5229999999999999"/>
    <n v="1.6120000000000001"/>
    <n v="0.82099999999999995"/>
    <n v="0.67"/>
    <n v="0.80100000000000005"/>
    <n v="302.15800000000002"/>
    <s v="Scale-up"/>
    <n v="0.79900000000000004"/>
    <n v="0.94099999999999995"/>
    <d v="1899-12-30T23:49:55"/>
    <n v="0.92700000000000005"/>
    <n v="0.96199999999999997"/>
    <d v="1899-12-30T00:12:06"/>
    <x v="23"/>
  </r>
  <r>
    <x v="1428"/>
    <x v="1"/>
    <n v="99"/>
    <x v="4138"/>
    <x v="2073"/>
    <s v=" "/>
    <s v=" "/>
    <n v="143"/>
    <n v="59"/>
    <n v="96"/>
    <s v="N/A"/>
    <n v="165"/>
    <n v="-58"/>
    <n v="1.454"/>
    <n v="0.60599999999999998"/>
    <n v="0.95499999999999996"/>
    <n v="1.7789999999999999"/>
    <n v="1.105"/>
    <n v="1.0720000000000001"/>
    <n v="1.61"/>
    <n v="0.70599999999999996"/>
    <n v="0.53600000000000003"/>
    <n v="212.47900000000001"/>
    <s v="Catch-up"/>
    <n v="0.56200000000000006"/>
    <n v="0.99199999999999999"/>
    <d v="1899-12-30T22:37:55"/>
    <n v="0.92500000000000004"/>
    <n v="0.97599999999999998"/>
    <d v="1899-12-30T00:12:10"/>
    <x v="23"/>
  </r>
  <r>
    <x v="1180"/>
    <x v="0"/>
    <n v="1676"/>
    <x v="4139"/>
    <x v="2074"/>
    <n v="703"/>
    <n v="697"/>
    <n v="688"/>
    <n v="9"/>
    <n v="108"/>
    <n v="589"/>
    <n v="158"/>
    <n v="431"/>
    <n v="0.48599999999999999"/>
    <n v="6.0000000000000001E-3"/>
    <n v="9.5000000000000001E-2"/>
    <n v="0.14199999999999999"/>
    <n v="0.39700000000000002"/>
    <n v="0.40899999999999997"/>
    <n v="0.35799999999999998"/>
    <n v="0.98799999999999999"/>
    <n v="0.80700000000000005"/>
    <n v="3035.2109999999998"/>
    <s v="Scale-up"/>
    <n v="7.0419999999999998"/>
    <n v="0.93300000000000005"/>
    <d v="1899-12-30T20:18:14"/>
    <n v="0.94799999999999995"/>
    <n v="0.84199999999999997"/>
    <d v="1899-12-30T00:12:30"/>
    <x v="23"/>
  </r>
  <r>
    <x v="1180"/>
    <x v="1"/>
    <n v="99"/>
    <x v="4140"/>
    <x v="2074"/>
    <s v=" "/>
    <s v=" "/>
    <n v="112"/>
    <n v="1"/>
    <n v="8"/>
    <s v="N/A"/>
    <n v="19"/>
    <n v="85"/>
    <n v="1.1659999999999999"/>
    <s v="NaN"/>
    <n v="7.5999999999999998E-2"/>
    <n v="0.22500000000000001"/>
    <s v="1.0899999999999999"/>
    <n v="1.1020000000000001"/>
    <s v="NaN"/>
    <s v="NaN"/>
    <s v="NaN"/>
    <s v="NaN"/>
    <s v="Scale-up"/>
    <n v="4.444"/>
    <n v="0.95599999999999996"/>
    <s v="NaN"/>
    <n v="0.91300000000000003"/>
    <n v="0.97499999999999998"/>
    <d v="1899-12-30T00:12:30"/>
    <x v="23"/>
  </r>
  <r>
    <x v="1429"/>
    <x v="0"/>
    <n v="1824"/>
    <x v="4141"/>
    <x v="2075"/>
    <n v="1053"/>
    <n v="1002"/>
    <n v="645"/>
    <n v="357"/>
    <n v="169"/>
    <n v="833"/>
    <n v="527"/>
    <n v="306"/>
    <n v="0.51400000000000001"/>
    <n v="0.42199999999999999"/>
    <n v="0.317"/>
    <n v="0.88900000000000001"/>
    <n v="0.61899999999999999"/>
    <n v="0.73699999999999999"/>
    <n v="1.4359999999999999"/>
    <n v="0.54900000000000004"/>
    <n v="0.66100000000000003"/>
    <n v="344.20699999999999"/>
    <s v="Catch-up"/>
    <n v="1.125"/>
    <n v="0.77100000000000002"/>
    <d v="1899-12-30T21:31:41"/>
    <n v="0.95099999999999996"/>
    <n v="0.86499999999999999"/>
    <d v="1899-12-30T00:12:50"/>
    <x v="23"/>
  </r>
  <r>
    <x v="1429"/>
    <x v="1"/>
    <n v="98"/>
    <x v="4142"/>
    <x v="2075"/>
    <s v=" "/>
    <s v=" "/>
    <n v="95"/>
    <n v="57"/>
    <n v="20"/>
    <s v="N/A"/>
    <n v="83"/>
    <n v="50"/>
    <n v="1.0349999999999999"/>
    <n v="0.77500000000000002"/>
    <n v="0.17699999999999999"/>
    <n v="0.95899999999999996"/>
    <n v="1.633"/>
    <n v="1.5740000000000001"/>
    <n v="0.58699999999999997"/>
    <n v="0.57199999999999995"/>
    <n v="0.90200000000000002"/>
    <n v="319.08199999999999"/>
    <s v="Scale-up"/>
    <n v="1.0429999999999999"/>
    <n v="0.96399999999999997"/>
    <d v="1899-12-30T22:59:31"/>
    <n v="0.91800000000000004"/>
    <n v="0.96699999999999997"/>
    <d v="1899-12-30T00:12:55"/>
    <x v="23"/>
  </r>
  <r>
    <x v="1430"/>
    <x v="0"/>
    <n v="1960"/>
    <x v="4143"/>
    <x v="2076"/>
    <n v="1963"/>
    <n v="1796"/>
    <n v="1069"/>
    <n v="727"/>
    <n v="189"/>
    <n v="1607"/>
    <n v="972"/>
    <n v="635"/>
    <n v="0.89800000000000002"/>
    <n v="0.66400000000000003"/>
    <n v="0.44"/>
    <n v="2.4620000000000002"/>
    <n v="1.1220000000000001"/>
    <n v="1.4650000000000001"/>
    <n v="2.194"/>
    <n v="0.57499999999999996"/>
    <n v="0.71799999999999997"/>
    <n v="257.92"/>
    <s v="Catch-up"/>
    <n v="0.40600000000000003"/>
    <n v="0.73299999999999998"/>
    <d v="1899-12-30T19:43:41"/>
    <n v="0.95899999999999996"/>
    <n v="0.997"/>
    <d v="1899-12-30T00:13:15"/>
    <x v="23"/>
  </r>
  <r>
    <x v="1430"/>
    <x v="1"/>
    <n v="99"/>
    <x v="4144"/>
    <x v="2076"/>
    <s v=" "/>
    <s v=" "/>
    <n v="304"/>
    <n v="117"/>
    <n v="89"/>
    <s v="N/A"/>
    <n v="260"/>
    <n v="71"/>
    <n v="3.2519999999999998"/>
    <n v="1.1140000000000001"/>
    <n v="0.95"/>
    <n v="2.5529999999999999"/>
    <s v="3.4159999999999995"/>
    <n v="3.5009999999999999"/>
    <n v="0.747"/>
    <n v="0.745"/>
    <n v="0.78200000000000003"/>
    <n v="248.727"/>
    <s v="Scale-up"/>
    <n v="0.39200000000000002"/>
    <n v="0.99"/>
    <d v="1899-12-30T23:47:02"/>
    <n v="0.91700000000000004"/>
    <n v="0.996"/>
    <d v="1899-12-30T00:13:20"/>
    <x v="23"/>
  </r>
  <r>
    <x v="1431"/>
    <x v="0"/>
    <n v="1831"/>
    <x v="4145"/>
    <x v="2077"/>
    <n v="25361"/>
    <n v="25361"/>
    <n v="0"/>
    <n v="25361"/>
    <n v="5708"/>
    <n v="19653"/>
    <n v="15452"/>
    <n v="4201"/>
    <n v="0"/>
    <n v="27.427"/>
    <n v="7.431"/>
    <n v="20.306000000000001"/>
    <n v="19.995999999999999"/>
    <n v="21.074000000000002"/>
    <n v="1.016"/>
    <n v="0"/>
    <n v="0.72899999999999998"/>
    <n v="206.88499999999999"/>
    <s v="Catch-up"/>
    <n v="4.9000000000000002E-2"/>
    <n v="0"/>
    <d v="1899-12-30T22:56:38"/>
    <n v="0.996"/>
    <n v="0.98899999999999999"/>
    <d v="1899-12-30T00:13:55"/>
    <x v="23"/>
  </r>
  <r>
    <x v="1431"/>
    <x v="1"/>
    <n v="99"/>
    <x v="4146"/>
    <x v="2077"/>
    <s v=" "/>
    <s v=" "/>
    <n v="1"/>
    <n v="3291"/>
    <n v="742"/>
    <s v="N/A"/>
    <n v="2230"/>
    <n v="318"/>
    <n v="0"/>
    <n v="34.131999999999998"/>
    <n v="7.8689999999999998"/>
    <n v="26.771000000000001"/>
    <s v="26.262999999999998"/>
    <n v="26.042999999999999"/>
    <n v="1.0189999999999999"/>
    <n v="0"/>
    <n v="0.76900000000000002"/>
    <n v="156.92400000000001"/>
    <s v="Catch-up"/>
    <n v="3.6999999999999998E-2"/>
    <n v="0"/>
    <d v="1899-12-30T23:38:24"/>
    <n v="0.96799999999999997"/>
    <n v="0.85499999999999998"/>
    <d v="1899-12-30T00:14:01"/>
    <x v="23"/>
  </r>
  <r>
    <x v="1432"/>
    <x v="0"/>
    <n v="2307"/>
    <x v="4147"/>
    <x v="2078"/>
    <n v="113"/>
    <n v="85"/>
    <n v="84"/>
    <n v="1"/>
    <n v="34"/>
    <n v="51"/>
    <n v="45"/>
    <n v="6"/>
    <n v="4.3999999999999997E-2"/>
    <n v="0"/>
    <n v="3.6999999999999998E-2"/>
    <n v="3.6999999999999998E-2"/>
    <n v="7.0000000000000001E-3"/>
    <n v="2.7E-2"/>
    <n v="5.2859999999999996"/>
    <n v="1"/>
    <n v="0.159"/>
    <n v="162.16200000000001"/>
    <s v="Catch-up"/>
    <n v="27.027000000000001"/>
    <n v="0.94699999999999995"/>
    <d v="1899-12-30T00:00:00"/>
    <n v="0.84399999999999997"/>
    <n v="0.97099999999999997"/>
    <d v="1899-12-30T00:14:19"/>
    <x v="23"/>
  </r>
  <r>
    <x v="1432"/>
    <x v="1"/>
    <n v="89"/>
    <x v="4148"/>
    <x v="2078"/>
    <s v=" "/>
    <s v=" "/>
    <n v="5"/>
    <n v="1"/>
    <n v="4"/>
    <s v="N/A"/>
    <n v="1"/>
    <n v="0"/>
    <n v="5.8999999999999997E-2"/>
    <s v="NaN"/>
    <n v="5.0999999999999997E-2"/>
    <s v="NaN"/>
    <n v="8.0000000000000002E-3"/>
    <n v="7.0000000000000001E-3"/>
    <s v="NaN"/>
    <s v="NaN"/>
    <s v="NaN"/>
    <s v="NaN"/>
    <s v="Catch-up"/>
    <s v="NaN"/>
    <n v="0.63800000000000001"/>
    <s v="NaN"/>
    <n v="0.79100000000000004"/>
    <s v="NaN"/>
    <d v="1899-12-30T00:14:19"/>
    <x v="23"/>
  </r>
  <r>
    <x v="1179"/>
    <x v="0"/>
    <n v="1387"/>
    <x v="4149"/>
    <x v="2079"/>
    <n v="1254"/>
    <n v="1108"/>
    <n v="1099"/>
    <n v="9"/>
    <n v="183"/>
    <n v="925"/>
    <n v="693"/>
    <n v="232"/>
    <n v="0.84099999999999997"/>
    <n v="8.0000000000000002E-3"/>
    <n v="0.14099999999999999"/>
    <n v="0.56000000000000005"/>
    <n v="0.70799999999999996"/>
    <n v="0.72699999999999998"/>
    <n v="0.79100000000000004"/>
    <n v="0.99099999999999999"/>
    <n v="0.83399999999999996"/>
    <n v="414.286"/>
    <s v="Scale-up"/>
    <n v="1.786"/>
    <n v="0.97899999999999998"/>
    <d v="1899-12-30T22:13:26"/>
    <n v="0.83699999999999997"/>
    <n v="0.996"/>
    <d v="1899-12-30T00:14:39"/>
    <x v="23"/>
  </r>
  <r>
    <x v="1179"/>
    <x v="1"/>
    <n v="97"/>
    <x v="4150"/>
    <x v="2079"/>
    <s v=" "/>
    <s v=" "/>
    <n v="77"/>
    <n v="1"/>
    <n v="23"/>
    <s v="N/A"/>
    <n v="49"/>
    <n v="6"/>
    <n v="0.99"/>
    <s v="NaN"/>
    <n v="0.16600000000000001"/>
    <n v="0.57699999999999996"/>
    <n v="0.82399999999999995"/>
    <n v="0.82699999999999996"/>
    <s v="NaN"/>
    <s v="NaN"/>
    <s v="NaN"/>
    <s v="NaN"/>
    <s v="Scale-up"/>
    <n v="1.7330000000000001"/>
    <n v="0.86399999999999999"/>
    <s v="NaN"/>
    <n v="0.82099999999999995"/>
    <n v="0.92100000000000004"/>
    <d v="1899-12-30T00:14:39"/>
    <x v="23"/>
  </r>
  <r>
    <x v="1178"/>
    <x v="0"/>
    <n v="1397"/>
    <x v="4151"/>
    <x v="2080"/>
    <n v="1618"/>
    <n v="1428"/>
    <n v="1406"/>
    <n v="22"/>
    <n v="252"/>
    <n v="1176"/>
    <n v="939"/>
    <n v="237"/>
    <n v="1.083"/>
    <n v="0.02"/>
    <n v="0.20699999999999999"/>
    <n v="0.79600000000000004"/>
    <n v="0.89600000000000002"/>
    <n v="0.93200000000000005"/>
    <n v="0.88800000000000001"/>
    <n v="0.98199999999999998"/>
    <n v="0.81200000000000006"/>
    <n v="297.73899999999998"/>
    <s v="Scale-up"/>
    <n v="1.256"/>
    <n v="0.97"/>
    <d v="1899-12-30T23:13:55"/>
    <n v="0.88600000000000001"/>
    <n v="0.97899999999999998"/>
    <d v="1899-12-30T00:15:00"/>
    <x v="23"/>
  </r>
  <r>
    <x v="1178"/>
    <x v="1"/>
    <n v="96"/>
    <x v="4152"/>
    <x v="2080"/>
    <s v=" "/>
    <s v=" "/>
    <n v="155"/>
    <n v="2"/>
    <n v="38"/>
    <s v="N/A"/>
    <n v="98"/>
    <n v="20"/>
    <n v="1.7150000000000001"/>
    <n v="1.6E-2"/>
    <n v="0.45100000000000001"/>
    <n v="1.02"/>
    <n v="1.28"/>
    <n v="1.337"/>
    <n v="0.79700000000000004"/>
    <n v="0.99099999999999999"/>
    <n v="0.73899999999999999"/>
    <n v="232.35300000000001"/>
    <s v="Scale-up"/>
    <n v="0.98"/>
    <n v="0.98099999999999998"/>
    <d v="1899-12-31T00:00:00"/>
    <n v="0.872"/>
    <n v="0.97899999999999998"/>
    <d v="1899-12-30T00:15:05"/>
    <x v="23"/>
  </r>
  <r>
    <x v="1176"/>
    <x v="0"/>
    <n v="1850"/>
    <x v="4153"/>
    <x v="2081"/>
    <n v="439"/>
    <n v="411"/>
    <n v="409"/>
    <n v="2"/>
    <n v="87"/>
    <n v="324"/>
    <n v="186"/>
    <n v="138"/>
    <n v="0.374"/>
    <n v="2E-3"/>
    <n v="7.1999999999999995E-2"/>
    <n v="0.16200000000000001"/>
    <n v="0.30399999999999999"/>
    <n v="0.28899999999999998"/>
    <n v="0.53300000000000003"/>
    <n v="0.995"/>
    <n v="0.80900000000000005"/>
    <n v="851.85199999999998"/>
    <s v="Scale-up"/>
    <n v="6.173"/>
    <n v="0.86499999999999999"/>
    <d v="1899-12-31T00:00:00"/>
    <n v="0.96099999999999997"/>
    <n v="0.92100000000000004"/>
    <d v="1899-12-30T00:15:23"/>
    <x v="23"/>
  </r>
  <r>
    <x v="1176"/>
    <x v="1"/>
    <n v="0"/>
    <x v="4154"/>
    <x v="2081"/>
    <s v=" "/>
    <s v=" "/>
    <n v="1"/>
    <n v="1"/>
    <n v="1"/>
    <s v="N/A"/>
    <n v="1"/>
    <n v="0"/>
    <s v="NaN"/>
    <s v="NaN"/>
    <s v="NaN"/>
    <s v="NaN"/>
    <n v="0"/>
    <s v="NaN"/>
    <s v="NaN"/>
    <s v="NaN"/>
    <s v="NaN"/>
    <s v="NaN"/>
    <s v="Scale-up"/>
    <s v="NaN"/>
    <s v="NaN"/>
    <s v="NaN"/>
    <s v="NaN"/>
    <s v="NaN"/>
    <d v="1899-12-30T00:15:23"/>
    <x v="23"/>
  </r>
  <r>
    <x v="1433"/>
    <x v="0"/>
    <n v="1889"/>
    <x v="4155"/>
    <x v="2082"/>
    <n v="1482"/>
    <n v="1482"/>
    <n v="1482"/>
    <n v="0"/>
    <n v="117"/>
    <n v="1365"/>
    <n v="626"/>
    <n v="739"/>
    <n v="1.33"/>
    <n v="0"/>
    <n v="0.157"/>
    <n v="0.88"/>
    <n v="1.173"/>
    <n v="1.232"/>
    <n v="0.75"/>
    <n v="1"/>
    <n v="0.88200000000000001"/>
    <n v="839.77300000000002"/>
    <s v="Scale-up"/>
    <n v="1.1359999999999999"/>
    <n v="0.85299999999999998"/>
    <d v="1899-12-30T00:00:00"/>
    <n v="0.91400000000000003"/>
    <n v="0.95599999999999996"/>
    <d v="1899-12-30T00:15:42"/>
    <x v="23"/>
  </r>
  <r>
    <x v="1433"/>
    <x v="1"/>
    <n v="99"/>
    <x v="4156"/>
    <x v="2082"/>
    <s v=" "/>
    <s v=" "/>
    <n v="199"/>
    <n v="1"/>
    <n v="16"/>
    <s v="N/A"/>
    <n v="114"/>
    <n v="70"/>
    <n v="1.794"/>
    <n v="0"/>
    <n v="0.17699999999999999"/>
    <n v="1.274"/>
    <n v="1.617"/>
    <n v="1.6240000000000001"/>
    <n v="0.78800000000000003"/>
    <n v="1"/>
    <n v="0.90100000000000002"/>
    <n v="580.06299999999999"/>
    <s v="Scale-up"/>
    <n v="0.78500000000000003"/>
    <n v="0.99399999999999999"/>
    <d v="1899-12-30T00:00:00"/>
    <n v="0.97199999999999998"/>
    <n v="0.98399999999999999"/>
    <d v="1899-12-30T00:15:47"/>
    <x v="23"/>
  </r>
  <r>
    <x v="1139"/>
    <x v="0"/>
    <n v="1829"/>
    <x v="4157"/>
    <x v="2083"/>
    <n v="1850"/>
    <n v="1591"/>
    <n v="1001"/>
    <n v="590"/>
    <n v="209"/>
    <n v="1382"/>
    <n v="1309"/>
    <n v="73"/>
    <n v="0.628"/>
    <n v="1.1930000000000001"/>
    <n v="0.14799999999999999"/>
    <n v="0.84399999999999997"/>
    <n v="1.673"/>
    <n v="0.86899999999999999"/>
    <n v="0.504"/>
    <n v="0.34499999999999997"/>
    <n v="0.91900000000000004"/>
    <n v="86.492999999999995"/>
    <s v="Scale-up"/>
    <n v="1.1850000000000001"/>
    <n v="0.95199999999999996"/>
    <d v="1899-12-30T18:30:14"/>
    <n v="0.72099999999999997"/>
    <n v="0.84599999999999997"/>
    <d v="1899-12-30T00:16:07"/>
    <x v="23"/>
  </r>
  <r>
    <x v="1139"/>
    <x v="1"/>
    <n v="99"/>
    <x v="4158"/>
    <x v="2083"/>
    <s v=" "/>
    <s v=" "/>
    <n v="27"/>
    <n v="1"/>
    <n v="7"/>
    <s v="N/A"/>
    <n v="36"/>
    <n v="-14"/>
    <n v="0.34699999999999998"/>
    <s v="NaN"/>
    <n v="0.104"/>
    <n v="0.34300000000000003"/>
    <n v="0.24299999999999999"/>
    <n v="0.28799999999999998"/>
    <s v="NaN"/>
    <s v="NaN"/>
    <s v="NaN"/>
    <s v="NaN"/>
    <s v="Scale-up"/>
    <n v="2.915"/>
    <n v="0.90300000000000002"/>
    <s v="NaN"/>
    <n v="0.89500000000000002"/>
    <n v="0.96199999999999997"/>
    <d v="1899-12-30T00:16:07"/>
    <x v="23"/>
  </r>
  <r>
    <x v="1174"/>
    <x v="0"/>
    <n v="1320"/>
    <x v="4159"/>
    <x v="2084"/>
    <n v="415"/>
    <n v="406"/>
    <n v="342"/>
    <n v="64"/>
    <n v="1"/>
    <n v="405"/>
    <n v="149"/>
    <n v="256"/>
    <n v="0.754"/>
    <n v="0.14699999999999999"/>
    <n v="0"/>
    <n v="9.9000000000000005E-2"/>
    <n v="0.90100000000000002"/>
    <n v="0.878"/>
    <n v="0.11"/>
    <n v="0.83699999999999997"/>
    <n v="1"/>
    <n v="2585.8589999999999"/>
    <s v="Scale-up"/>
    <n v="10.101000000000001"/>
    <n v="0.88100000000000001"/>
    <d v="1899-12-30T23:19:41"/>
    <n v="0"/>
    <n v="0.57899999999999996"/>
    <d v="1899-12-30T00:16:25"/>
    <x v="23"/>
  </r>
  <r>
    <x v="1174"/>
    <x v="1"/>
    <n v="0"/>
    <x v="4160"/>
    <x v="2084"/>
    <s v=" "/>
    <s v=" "/>
    <n v="1"/>
    <n v="1"/>
    <n v="1"/>
    <s v="N/A"/>
    <n v="11"/>
    <n v="-10"/>
    <s v="NaN"/>
    <s v="NaN"/>
    <s v="NaN"/>
    <s v="NaN"/>
    <n v="0"/>
    <s v="NaN"/>
    <s v="NaN"/>
    <s v="NaN"/>
    <s v="NaN"/>
    <s v="NaN"/>
    <s v="Scale-up"/>
    <s v="NaN"/>
    <s v="NaN"/>
    <s v="NaN"/>
    <s v="NaN"/>
    <s v="NaN"/>
    <d v="1899-12-30T00:16:25"/>
    <x v="23"/>
  </r>
  <r>
    <x v="1434"/>
    <x v="0"/>
    <n v="962"/>
    <x v="4161"/>
    <x v="2085"/>
    <n v="212"/>
    <n v="183"/>
    <n v="163"/>
    <n v="20"/>
    <n v="28"/>
    <n v="155"/>
    <n v="106"/>
    <n v="49"/>
    <n v="0.249"/>
    <n v="1.7999999999999999E-2"/>
    <n v="4.2999999999999997E-2"/>
    <n v="0.12"/>
    <n v="0.224"/>
    <n v="0.19600000000000001"/>
    <n v="0.53600000000000003"/>
    <n v="0.93300000000000005"/>
    <n v="0.83899999999999997"/>
    <n v="408.33300000000003"/>
    <s v="Scale-up"/>
    <n v="8.3330000000000002"/>
    <n v="0.91100000000000003"/>
    <d v="1899-12-30T22:07:41"/>
    <n v="0.85599999999999998"/>
    <n v="0.85699999999999998"/>
    <d v="1899-12-30T00:16:44"/>
    <x v="23"/>
  </r>
  <r>
    <x v="1434"/>
    <x v="1"/>
    <n v="79"/>
    <x v="4162"/>
    <x v="2085"/>
    <s v=" "/>
    <s v=" "/>
    <n v="1"/>
    <n v="5"/>
    <n v="3"/>
    <s v="N/A"/>
    <n v="12"/>
    <n v="-9"/>
    <s v="NaN"/>
    <n v="4.2999999999999997E-2"/>
    <s v="NaN"/>
    <n v="8.2000000000000003E-2"/>
    <n v="0"/>
    <n v="4.8000000000000001E-2"/>
    <s v="NaN"/>
    <s v="NaN"/>
    <s v="NaN"/>
    <s v="NaN"/>
    <s v="Scale-up"/>
    <n v="12.195"/>
    <s v="NaN"/>
    <d v="1899-12-30T20:22:34"/>
    <s v="NaN"/>
    <n v="0.23100000000000001"/>
    <d v="1899-12-30T00:16:44"/>
    <x v="23"/>
  </r>
  <r>
    <x v="1435"/>
    <x v="0"/>
    <n v="900"/>
    <x v="4163"/>
    <x v="2086"/>
    <n v="161"/>
    <n v="129"/>
    <n v="94"/>
    <n v="35"/>
    <n v="14"/>
    <n v="115"/>
    <n v="74"/>
    <n v="41"/>
    <n v="0.11700000000000001"/>
    <n v="4.1000000000000002E-2"/>
    <n v="1.6E-2"/>
    <n v="7.6999999999999999E-2"/>
    <n v="0.14199999999999999"/>
    <n v="0.13600000000000001"/>
    <n v="0.54200000000000004"/>
    <n v="0.74099999999999999"/>
    <n v="0.89900000000000002"/>
    <n v="532.46799999999996"/>
    <s v="Scale-up"/>
    <n v="12.987"/>
    <n v="0.91900000000000004"/>
    <d v="1899-12-30T19:52:19"/>
    <n v="0.90700000000000003"/>
    <n v="0.91200000000000003"/>
    <d v="1899-12-30T00:17:06"/>
    <x v="23"/>
  </r>
  <r>
    <x v="1435"/>
    <x v="1"/>
    <n v="82"/>
    <x v="4164"/>
    <x v="2086"/>
    <s v=" "/>
    <s v=" "/>
    <n v="6"/>
    <n v="4"/>
    <n v="4"/>
    <s v="N/A"/>
    <n v="15"/>
    <n v="-10"/>
    <n v="6.9000000000000006E-2"/>
    <s v="NaN"/>
    <n v="7.2999999999999995E-2"/>
    <n v="0.19700000000000001"/>
    <n v="-4.0000000000000001E-3"/>
    <n v="8.3000000000000004E-2"/>
    <s v="NaN"/>
    <s v="NaN"/>
    <s v="NaN"/>
    <s v="NaN"/>
    <s v="Scale-up"/>
    <n v="5.0759999999999996"/>
    <n v="0.876"/>
    <s v="NaN"/>
    <n v="0.95799999999999996"/>
    <n v="0.88500000000000001"/>
    <d v="1899-12-30T00:17:06"/>
    <x v="23"/>
  </r>
  <r>
    <x v="1436"/>
    <x v="0"/>
    <n v="1322"/>
    <x v="4165"/>
    <x v="2087"/>
    <n v="1299"/>
    <n v="1192"/>
    <n v="1163"/>
    <n v="29"/>
    <n v="319"/>
    <n v="873"/>
    <n v="765"/>
    <n v="109"/>
    <n v="0.94499999999999995"/>
    <n v="2.3E-2"/>
    <n v="0.27400000000000002"/>
    <n v="0.65"/>
    <n v="0.69399999999999995"/>
    <n v="0.73"/>
    <n v="0.93700000000000006"/>
    <n v="0.97599999999999998"/>
    <n v="0.71699999999999997"/>
    <n v="167.69200000000001"/>
    <s v="Scale-up"/>
    <n v="1.538"/>
    <n v="0.997"/>
    <d v="1899-12-30T20:13:55"/>
    <n v="0.90300000000000002"/>
    <n v="0.996"/>
    <d v="1899-12-30T00:17:29"/>
    <x v="23"/>
  </r>
  <r>
    <x v="1436"/>
    <x v="1"/>
    <n v="99"/>
    <x v="4166"/>
    <x v="2087"/>
    <s v=" "/>
    <s v=" "/>
    <n v="2"/>
    <n v="2"/>
    <n v="10"/>
    <s v="N/A"/>
    <n v="9"/>
    <n v="-16"/>
    <n v="9.0999999999999998E-2"/>
    <n v="0.16700000000000001"/>
    <n v="8.8999999999999996E-2"/>
    <n v="0.113"/>
    <n v="0.16900000000000001"/>
    <n v="-6.8000000000000005E-2"/>
    <n v="0.66900000000000004"/>
    <n v="0.35299999999999998"/>
    <n v="0.65500000000000003"/>
    <n v="964.60199999999998"/>
    <s v="Scale-up"/>
    <n v="8.85"/>
    <n v="1"/>
    <d v="1899-12-31T00:00:00"/>
    <n v="0.74099999999999999"/>
    <n v="0.86"/>
    <d v="1899-12-30T00:17:34"/>
    <x v="23"/>
  </r>
  <r>
    <x v="715"/>
    <x v="0"/>
    <n v="2809"/>
    <x v="4167"/>
    <x v="2088"/>
    <n v="1041"/>
    <n v="981"/>
    <n v="697"/>
    <n v="284"/>
    <n v="136"/>
    <n v="845"/>
    <n v="680"/>
    <n v="165"/>
    <n v="0.42399999999999999"/>
    <n v="0.125"/>
    <n v="8.3000000000000004E-2"/>
    <n v="0.45200000000000001"/>
    <n v="0.46600000000000003"/>
    <n v="0.46100000000000002"/>
    <n v="0.97"/>
    <n v="0.77200000000000002"/>
    <n v="0.84899999999999998"/>
    <n v="365.04399999999998"/>
    <s v="Scale-up"/>
    <n v="2.2120000000000002"/>
    <n v="0.92"/>
    <d v="1899-12-30T22:49:26"/>
    <n v="0.92100000000000004"/>
    <n v="0.94099999999999995"/>
    <d v="1899-12-30T00:18:08"/>
    <x v="23"/>
  </r>
  <r>
    <x v="715"/>
    <x v="1"/>
    <n v="93"/>
    <x v="4168"/>
    <x v="2088"/>
    <s v=" "/>
    <s v=" "/>
    <n v="13"/>
    <n v="12"/>
    <n v="1"/>
    <s v="N/A"/>
    <n v="19"/>
    <n v="5"/>
    <n v="0.19800000000000001"/>
    <n v="0.10299999999999999"/>
    <s v="NaN"/>
    <n v="0.17699999999999999"/>
    <n v="0.30099999999999999"/>
    <n v="0.23899999999999999"/>
    <s v="NaN"/>
    <s v="NaN"/>
    <s v="NaN"/>
    <s v="NaN"/>
    <s v="Scale-up"/>
    <n v="5.65"/>
    <n v="0.77100000000000002"/>
    <d v="1899-12-30T23:21:07"/>
    <s v="NaN"/>
    <n v="0.90100000000000002"/>
    <d v="1899-12-30T00:18:08"/>
    <x v="23"/>
  </r>
  <r>
    <x v="1437"/>
    <x v="0"/>
    <n v="1423"/>
    <x v="4169"/>
    <x v="2089"/>
    <n v="510"/>
    <n v="424"/>
    <n v="413"/>
    <n v="11"/>
    <n v="106"/>
    <n v="318"/>
    <n v="210"/>
    <n v="108"/>
    <n v="0.35099999999999998"/>
    <n v="1.2999999999999999E-2"/>
    <n v="0.124"/>
    <n v="0.215"/>
    <n v="0.24"/>
    <n v="0.27100000000000002"/>
    <n v="0.89600000000000002"/>
    <n v="0.96399999999999997"/>
    <n v="0.65900000000000003"/>
    <n v="502.32600000000002"/>
    <s v="Scale-up"/>
    <n v="4.6509999999999998"/>
    <n v="0.92100000000000004"/>
    <d v="1899-12-30T19:07:41"/>
    <n v="0.83"/>
    <n v="0.97299999999999998"/>
    <d v="1899-12-30T00:18:28"/>
    <x v="23"/>
  </r>
  <r>
    <x v="1437"/>
    <x v="1"/>
    <n v="99"/>
    <x v="4170"/>
    <x v="2089"/>
    <s v=" "/>
    <s v=" "/>
    <n v="25"/>
    <n v="2"/>
    <n v="5"/>
    <s v="N/A"/>
    <n v="15"/>
    <n v="8"/>
    <n v="0.23499999999999999"/>
    <n v="4.8000000000000001E-2"/>
    <n v="5.7000000000000002E-2"/>
    <n v="0.152"/>
    <s v="0.22599999999999998"/>
    <n v="0.188"/>
    <n v="0.67300000000000004"/>
    <n v="0.83"/>
    <n v="0.79900000000000004"/>
    <n v="710.52599999999995"/>
    <s v="Scale-up"/>
    <n v="6.5789999999999997"/>
    <n v="0.95"/>
    <d v="1899-12-31T00:00:00"/>
    <n v="0.91500000000000004"/>
    <n v="0.86899999999999999"/>
    <d v="1899-12-30T00:18:33"/>
    <x v="23"/>
  </r>
  <r>
    <x v="1438"/>
    <x v="0"/>
    <n v="2065"/>
    <x v="4171"/>
    <x v="2090"/>
    <n v="1285"/>
    <n v="1134"/>
    <n v="1102"/>
    <n v="32"/>
    <n v="279"/>
    <n v="855"/>
    <n v="661"/>
    <n v="194"/>
    <n v="0.70699999999999996"/>
    <n v="0.03"/>
    <n v="0.22900000000000001"/>
    <n v="0.45900000000000002"/>
    <n v="0.50800000000000001"/>
    <n v="0.51700000000000002"/>
    <n v="0.90400000000000003"/>
    <n v="0.95899999999999996"/>
    <n v="0.68899999999999995"/>
    <n v="422.65800000000002"/>
    <s v="Scale-up"/>
    <n v="2.1789999999999998"/>
    <n v="0.96499999999999997"/>
    <d v="1899-12-30T11:36:58"/>
    <n v="0.96299999999999997"/>
    <n v="0.98699999999999999"/>
    <d v="1899-12-30T00:18:53"/>
    <x v="23"/>
  </r>
  <r>
    <x v="1438"/>
    <x v="1"/>
    <n v="98"/>
    <x v="4172"/>
    <x v="2090"/>
    <s v=" "/>
    <s v=" "/>
    <n v="131"/>
    <n v="1"/>
    <n v="22"/>
    <s v="N/A"/>
    <n v="123"/>
    <n v="-12"/>
    <n v="1.2869999999999999"/>
    <s v="NaN"/>
    <n v="0.21299999999999999"/>
    <n v="1.3009999999999999"/>
    <s v="1.0739999999999998"/>
    <n v="1.1040000000000001"/>
    <s v="NaN"/>
    <s v="NaN"/>
    <s v="NaN"/>
    <s v="NaN"/>
    <s v="Scale-up"/>
    <n v="0.76900000000000002"/>
    <n v="0.96399999999999997"/>
    <s v="NaN"/>
    <n v="0.94899999999999995"/>
    <n v="0.99399999999999999"/>
    <d v="1899-12-30T00:18:53"/>
    <x v="23"/>
  </r>
  <r>
    <x v="814"/>
    <x v="0"/>
    <n v="6182"/>
    <x v="4173"/>
    <x v="2091"/>
    <n v="1771"/>
    <n v="1763"/>
    <n v="1138"/>
    <n v="625"/>
    <n v="398"/>
    <n v="1365"/>
    <n v="1363"/>
    <n v="2"/>
    <n v="0.27600000000000002"/>
    <n v="0.20599999999999999"/>
    <n v="7.5999999999999998E-2"/>
    <n v="0.36399999999999999"/>
    <n v="0.40600000000000003"/>
    <n v="0.32100000000000001"/>
    <n v="0.89700000000000002"/>
    <n v="0.57299999999999995"/>
    <n v="0.84199999999999997"/>
    <n v="5.4950000000000001"/>
    <s v="Start-up"/>
    <n v="2.7469999999999999"/>
    <n v="0.90700000000000003"/>
    <d v="1899-12-30T21:28:48"/>
    <n v="0.92800000000000005"/>
    <n v="0.92500000000000004"/>
    <d v="1899-12-30T00:19:12"/>
    <x v="23"/>
  </r>
  <r>
    <x v="814"/>
    <x v="1"/>
    <n v="0"/>
    <x v="4174"/>
    <x v="2091"/>
    <s v=" "/>
    <s v=" "/>
    <n v="1"/>
    <n v="1"/>
    <n v="1"/>
    <s v="N/A"/>
    <n v="1"/>
    <n v="0"/>
    <s v="NaN"/>
    <s v="NaN"/>
    <s v="NaN"/>
    <s v="NaN"/>
    <n v="0"/>
    <s v="NaN"/>
    <s v="NaN"/>
    <s v="NaN"/>
    <s v="NaN"/>
    <s v="NaN"/>
    <s v="Start-up"/>
    <s v="NaN"/>
    <s v="NaN"/>
    <s v="NaN"/>
    <s v="NaN"/>
    <s v="NaN"/>
    <d v="1899-12-30T00:19:12"/>
    <x v="23"/>
  </r>
  <r>
    <x v="1173"/>
    <x v="0"/>
    <n v="1455"/>
    <x v="4175"/>
    <x v="2092"/>
    <n v="1209"/>
    <n v="1079"/>
    <n v="1058"/>
    <n v="21"/>
    <n v="236"/>
    <n v="843"/>
    <n v="756"/>
    <n v="87"/>
    <n v="0.63"/>
    <n v="1.4E-2"/>
    <n v="0.16"/>
    <n v="0.48899999999999999"/>
    <n v="0.48399999999999999"/>
    <n v="0.48299999999999998"/>
    <n v="1.01"/>
    <n v="0.97799999999999998"/>
    <n v="0.752"/>
    <n v="177.91399999999999"/>
    <s v="Catch-up"/>
    <n v="2.0449999999999999"/>
    <n v="0.97599999999999998"/>
    <d v="1899-12-30T21:50:24"/>
    <n v="0.98199999999999998"/>
    <n v="0.99"/>
    <d v="1899-12-30T00:19:32"/>
    <x v="23"/>
  </r>
  <r>
    <x v="1173"/>
    <x v="1"/>
    <n v="99"/>
    <x v="4176"/>
    <x v="2092"/>
    <s v=" "/>
    <s v=" "/>
    <n v="96"/>
    <n v="1"/>
    <n v="29"/>
    <s v="N/A"/>
    <n v="67"/>
    <n v="0"/>
    <n v="0.88200000000000001"/>
    <s v="NaN"/>
    <n v="0.39"/>
    <n v="0.58399999999999996"/>
    <n v="0.49199999999999999"/>
    <n v="0.53700000000000003"/>
    <s v="NaN"/>
    <s v="NaN"/>
    <s v="NaN"/>
    <s v="NaN"/>
    <s v="Catch-up"/>
    <n v="1.712"/>
    <n v="0.96899999999999997"/>
    <s v="NaN"/>
    <n v="0.89100000000000001"/>
    <n v="0.98099999999999998"/>
    <d v="1899-12-30T00:19:32"/>
    <x v="23"/>
  </r>
  <r>
    <x v="853"/>
    <x v="0"/>
    <n v="4599"/>
    <x v="4177"/>
    <x v="2093"/>
    <n v="281"/>
    <n v="281"/>
    <n v="190"/>
    <n v="91"/>
    <n v="20"/>
    <n v="261"/>
    <n v="235"/>
    <n v="26"/>
    <n v="0.108"/>
    <n v="0.04"/>
    <n v="5.0000000000000001E-3"/>
    <n v="0.12"/>
    <n v="0.14299999999999999"/>
    <n v="0.123"/>
    <n v="0.83899999999999997"/>
    <n v="0.73"/>
    <n v="0.96599999999999997"/>
    <n v="216.667"/>
    <s v="Scale-up"/>
    <n v="8.3330000000000002"/>
    <n v="0.89200000000000002"/>
    <d v="1899-12-30T22:12:00"/>
    <n v="0.65800000000000003"/>
    <n v="0.88600000000000001"/>
    <d v="1899-12-30T00:19:50"/>
    <x v="23"/>
  </r>
  <r>
    <x v="853"/>
    <x v="1"/>
    <n v="0"/>
    <x v="4178"/>
    <x v="2093"/>
    <s v=" "/>
    <s v=" "/>
    <n v="1"/>
    <n v="1"/>
    <n v="1"/>
    <s v="N/A"/>
    <n v="1"/>
    <n v="0"/>
    <s v="NaN"/>
    <s v="NaN"/>
    <s v="NaN"/>
    <s v="NaN"/>
    <n v="0"/>
    <s v="NaN"/>
    <s v="NaN"/>
    <s v="NaN"/>
    <s v="NaN"/>
    <s v="NaN"/>
    <s v="Scale-up"/>
    <s v="NaN"/>
    <s v="NaN"/>
    <s v="NaN"/>
    <s v="NaN"/>
    <s v="NaN"/>
    <d v="1899-12-30T00:19:50"/>
    <x v="23"/>
  </r>
  <r>
    <x v="103"/>
    <x v="0"/>
    <n v="1665"/>
    <x v="4179"/>
    <x v="2094"/>
    <n v="338"/>
    <n v="311"/>
    <n v="193"/>
    <n v="118"/>
    <n v="15"/>
    <n v="296"/>
    <n v="233"/>
    <n v="63"/>
    <n v="0.17699999999999999"/>
    <n v="0.11899999999999999"/>
    <n v="1.2999999999999999E-2"/>
    <n v="0.192"/>
    <n v="0.28299999999999997"/>
    <n v="0.23799999999999999"/>
    <n v="0.67800000000000005"/>
    <n v="0.59799999999999998"/>
    <n v="0.95599999999999996"/>
    <n v="328.125"/>
    <s v="Scale-up"/>
    <n v="5.2080000000000002"/>
    <n v="0.79200000000000004"/>
    <d v="1899-12-30T23:24:00"/>
    <n v="0.97899999999999998"/>
    <n v="0.95699999999999996"/>
    <d v="1899-12-30T00:20:10"/>
    <x v="23"/>
  </r>
  <r>
    <x v="103"/>
    <x v="1"/>
    <n v="98"/>
    <x v="4180"/>
    <x v="2094"/>
    <s v=" "/>
    <s v=" "/>
    <n v="1"/>
    <n v="8"/>
    <n v="3"/>
    <s v="N/A"/>
    <n v="11"/>
    <n v="-4"/>
    <s v="NaN"/>
    <n v="6.4000000000000001E-2"/>
    <n v="0.02"/>
    <n v="0.10299999999999999"/>
    <n v="4.3999999999999997E-2"/>
    <n v="4.2000000000000003E-2"/>
    <s v="NaN"/>
    <s v="NaN"/>
    <s v="NaN"/>
    <s v="NaN"/>
    <s v="Scale-up"/>
    <n v="9.7089999999999996"/>
    <s v="NaN"/>
    <d v="1899-12-30T22:17:46"/>
    <n v="0.81299999999999994"/>
    <n v="0.94699999999999995"/>
    <d v="1899-12-30T00:20:10"/>
    <x v="23"/>
  </r>
  <r>
    <x v="1439"/>
    <x v="0"/>
    <n v="2929"/>
    <x v="4181"/>
    <x v="2095"/>
    <n v="5335"/>
    <n v="4245"/>
    <n v="3106"/>
    <n v="1139"/>
    <n v="515"/>
    <n v="3730"/>
    <n v="2532"/>
    <n v="1198"/>
    <n v="3.5880000000000001"/>
    <n v="0.73399999999999999"/>
    <n v="0.98299999999999998"/>
    <n v="4.0990000000000002"/>
    <n v="3.339"/>
    <n v="3.6890000000000001"/>
    <n v="1.228"/>
    <n v="0.83"/>
    <n v="0.77300000000000002"/>
    <n v="292.26600000000002"/>
    <s v="Catch-up"/>
    <n v="0.24399999999999999"/>
    <n v="0.9"/>
    <d v="1899-12-30T11:08:10"/>
    <n v="0.93"/>
    <n v="0.86699999999999999"/>
    <d v="1899-12-30T00:20:34"/>
    <x v="23"/>
  </r>
  <r>
    <x v="1439"/>
    <x v="1"/>
    <n v="99"/>
    <x v="4182"/>
    <x v="2095"/>
    <s v=" "/>
    <s v=" "/>
    <n v="688"/>
    <n v="360"/>
    <n v="139"/>
    <s v="N/A"/>
    <n v="737"/>
    <n v="171"/>
    <n v="6.4589999999999996"/>
    <n v="3.6909999999999998"/>
    <n v="1.2270000000000001"/>
    <n v="6.625"/>
    <s v="8.922999999999998"/>
    <n v="8.8819999999999997"/>
    <n v="0.74199999999999999"/>
    <n v="0.63600000000000001"/>
    <n v="0.879"/>
    <n v="180.83"/>
    <s v="Scale-up"/>
    <n v="0.151"/>
    <n v="0.98299999999999998"/>
    <d v="1899-12-30T23:51:22"/>
    <n v="0.96699999999999997"/>
    <n v="0.99299999999999999"/>
    <d v="1899-12-30T00:20:39"/>
    <x v="23"/>
  </r>
  <r>
    <x v="1168"/>
    <x v="0"/>
    <n v="1944"/>
    <x v="4183"/>
    <x v="2096"/>
    <n v="5027"/>
    <n v="4768"/>
    <n v="3948"/>
    <n v="820"/>
    <n v="1212"/>
    <n v="3556"/>
    <n v="3107"/>
    <n v="449"/>
    <n v="2.3490000000000002"/>
    <n v="0.437"/>
    <n v="0.84799999999999998"/>
    <n v="2.1339999999999999"/>
    <n v="1.9379999999999999"/>
    <n v="2.1440000000000001"/>
    <n v="1.101"/>
    <n v="0.84299999999999997"/>
    <n v="0.69599999999999995"/>
    <n v="210.40299999999999"/>
    <s v="Catch-up"/>
    <n v="0.46899999999999997"/>
    <n v="0.89200000000000002"/>
    <d v="1899-12-30T23:21:07"/>
    <n v="0.75600000000000001"/>
    <n v="0.89100000000000001"/>
    <d v="1899-12-30T00:21:02"/>
    <x v="23"/>
  </r>
  <r>
    <x v="1168"/>
    <x v="1"/>
    <n v="100"/>
    <x v="4172"/>
    <x v="2096"/>
    <s v=" "/>
    <s v=" "/>
    <n v="863"/>
    <n v="64"/>
    <n v="364"/>
    <s v="N/A"/>
    <n v="647"/>
    <n v="-83"/>
    <n v="7.9880000000000004"/>
    <n v="0.82099999999999995"/>
    <n v="3.9340000000000002"/>
    <n v="5.9249999999999998"/>
    <s v="4.875000000000001"/>
    <n v="4.3849999999999998"/>
    <n v="1.2150000000000001"/>
    <n v="0.90700000000000003"/>
    <n v="0.55300000000000005"/>
    <n v="75.781000000000006"/>
    <s v="Catch-up"/>
    <n v="0.16900000000000001"/>
    <n v="0.439"/>
    <d v="1899-12-30T23:39:50"/>
    <n v="0.53"/>
    <n v="0.70499999999999996"/>
    <d v="1899-12-30T00:21:07"/>
    <x v="23"/>
  </r>
  <r>
    <x v="1166"/>
    <x v="0"/>
    <n v="1911"/>
    <x v="4184"/>
    <x v="2097"/>
    <n v="859"/>
    <n v="772"/>
    <n v="765"/>
    <n v="7"/>
    <n v="191"/>
    <n v="581"/>
    <n v="402"/>
    <n v="179"/>
    <n v="0.52800000000000002"/>
    <n v="7.0000000000000001E-3"/>
    <n v="0.13300000000000001"/>
    <n v="0.28899999999999998"/>
    <n v="0.40200000000000002"/>
    <n v="0.42399999999999999"/>
    <n v="0.71899999999999997"/>
    <n v="0.98699999999999999"/>
    <n v="0.751"/>
    <n v="619.37699999999995"/>
    <s v="Scale-up"/>
    <n v="3.46"/>
    <n v="0.98699999999999999"/>
    <d v="1899-12-30T23:08:10"/>
    <n v="0.84299999999999997"/>
    <n v="0.996"/>
    <d v="1899-12-30T00:21:27"/>
    <x v="23"/>
  </r>
  <r>
    <x v="1166"/>
    <x v="1"/>
    <n v="99"/>
    <x v="4185"/>
    <x v="2097"/>
    <s v=" "/>
    <s v=" "/>
    <n v="34"/>
    <n v="1"/>
    <n v="18"/>
    <s v="N/A"/>
    <n v="25"/>
    <n v="-8"/>
    <n v="0.29499999999999998"/>
    <s v="NaN"/>
    <n v="0.215"/>
    <n v="0.248"/>
    <n v="0.08"/>
    <n v="9.8000000000000004E-2"/>
    <s v="NaN"/>
    <s v="NaN"/>
    <s v="NaN"/>
    <s v="NaN"/>
    <s v="Scale-up"/>
    <n v="4.032"/>
    <n v="0.96"/>
    <s v="NaN"/>
    <n v="0.79600000000000004"/>
    <n v="0.95399999999999996"/>
    <d v="1899-12-30T00:21:27"/>
    <x v="23"/>
  </r>
  <r>
    <x v="1440"/>
    <x v="0"/>
    <n v="827"/>
    <x v="4186"/>
    <x v="2098"/>
    <n v="326"/>
    <n v="306"/>
    <n v="241"/>
    <n v="65"/>
    <n v="27"/>
    <n v="279"/>
    <n v="177"/>
    <n v="102"/>
    <n v="0.42399999999999999"/>
    <n v="9.5000000000000001E-2"/>
    <n v="4.3999999999999997E-2"/>
    <n v="0.316"/>
    <n v="0.47499999999999998"/>
    <n v="0.46100000000000002"/>
    <n v="0.66500000000000004"/>
    <n v="0.81699999999999995"/>
    <n v="0.91500000000000004"/>
    <n v="322.78500000000003"/>
    <s v="Scale-up"/>
    <n v="3.165"/>
    <n v="0.96699999999999997"/>
    <d v="1899-12-30T22:07:41"/>
    <n v="0.78800000000000003"/>
    <n v="0.90500000000000003"/>
    <d v="1899-12-30T00:21:47"/>
    <x v="23"/>
  </r>
  <r>
    <x v="1440"/>
    <x v="1"/>
    <n v="98"/>
    <x v="4187"/>
    <x v="2098"/>
    <s v=" "/>
    <s v=" "/>
    <n v="73"/>
    <n v="13"/>
    <n v="8"/>
    <s v="N/A"/>
    <n v="65"/>
    <n v="12"/>
    <n v="0.82099999999999995"/>
    <n v="0.154"/>
    <n v="8.3000000000000004E-2"/>
    <n v="0.70299999999999996"/>
    <n v="0.89200000000000002"/>
    <n v="0.875"/>
    <n v="0.78800000000000003"/>
    <n v="0.84199999999999997"/>
    <n v="0.91500000000000004"/>
    <n v="145.09200000000001"/>
    <s v="Scale-up"/>
    <n v="1.4219999999999999"/>
    <n v="0.97099999999999997"/>
    <d v="1899-12-30T23:08:10"/>
    <n v="0.92700000000000005"/>
    <n v="0.98599999999999999"/>
    <d v="1899-12-30T00:21:52"/>
    <x v="23"/>
  </r>
  <r>
    <x v="1165"/>
    <x v="0"/>
    <n v="1505"/>
    <x v="4188"/>
    <x v="2099"/>
    <n v="625"/>
    <n v="573"/>
    <n v="570"/>
    <n v="3"/>
    <n v="11"/>
    <n v="562"/>
    <n v="394"/>
    <n v="168"/>
    <n v="0.52800000000000002"/>
    <n v="3.0000000000000001E-3"/>
    <n v="2.1000000000000001E-2"/>
    <n v="0.7"/>
    <n v="0.51"/>
    <n v="0.52300000000000002"/>
    <n v="1.373"/>
    <n v="0.99399999999999999"/>
    <n v="0.96"/>
    <n v="240"/>
    <s v="Catch-up"/>
    <n v="1.429"/>
    <n v="0.97599999999999998"/>
    <d v="1899-12-30T18:00:00"/>
    <n v="0.93300000000000005"/>
    <n v="0.755"/>
    <d v="1899-12-30T00:22:11"/>
    <x v="23"/>
  </r>
  <r>
    <x v="1165"/>
    <x v="1"/>
    <n v="45"/>
    <x v="4189"/>
    <x v="2099"/>
    <s v=" "/>
    <s v=" "/>
    <n v="2"/>
    <n v="1"/>
    <n v="1"/>
    <s v="N/A"/>
    <n v="1"/>
    <n v="-1"/>
    <n v="2.1999999999999999E-2"/>
    <s v="NaN"/>
    <s v="NaN"/>
    <s v="NaN"/>
    <n v="0"/>
    <n v="1.0999999999999999E-2"/>
    <s v="NaN"/>
    <s v="NaN"/>
    <s v="NaN"/>
    <s v="NaN"/>
    <s v="Catch-up"/>
    <s v="NaN"/>
    <n v="1"/>
    <s v="NaN"/>
    <s v="NaN"/>
    <s v="NaN"/>
    <d v="1899-12-30T00:22:11"/>
    <x v="23"/>
  </r>
  <r>
    <x v="861"/>
    <x v="0"/>
    <n v="6410"/>
    <x v="4190"/>
    <x v="2100"/>
    <n v="2826"/>
    <n v="2767"/>
    <n v="2002"/>
    <n v="765"/>
    <n v="541"/>
    <n v="2226"/>
    <n v="1881"/>
    <n v="345"/>
    <n v="0.501"/>
    <n v="0.20100000000000001"/>
    <n v="0.152"/>
    <n v="0.50700000000000001"/>
    <n v="0.55000000000000004"/>
    <n v="0.61"/>
    <n v="0.92200000000000004"/>
    <n v="0.71399999999999997"/>
    <n v="0.78300000000000003"/>
    <n v="680.47299999999996"/>
    <s v="Scale-up"/>
    <n v="1.972"/>
    <n v="0.877"/>
    <d v="1899-12-30T22:52:19"/>
    <n v="0.85899999999999999"/>
    <n v="0.89300000000000002"/>
    <d v="1899-12-30T00:22:32"/>
    <x v="23"/>
  </r>
  <r>
    <x v="861"/>
    <x v="1"/>
    <n v="0"/>
    <x v="4191"/>
    <x v="2100"/>
    <s v=" "/>
    <s v=" "/>
    <n v="1"/>
    <n v="1"/>
    <n v="1"/>
    <s v="N/A"/>
    <n v="1"/>
    <n v="-1"/>
    <s v="NaN"/>
    <s v="NaN"/>
    <s v="NaN"/>
    <s v="NaN"/>
    <n v="0"/>
    <s v="NaN"/>
    <s v="NaN"/>
    <s v="NaN"/>
    <s v="NaN"/>
    <s v="NaN"/>
    <s v="Scale-up"/>
    <s v="NaN"/>
    <s v="NaN"/>
    <s v="NaN"/>
    <s v="NaN"/>
    <s v="NaN"/>
    <d v="1899-12-30T00:22:32"/>
    <x v="23"/>
  </r>
  <r>
    <x v="206"/>
    <x v="0"/>
    <n v="4946"/>
    <x v="4192"/>
    <x v="2101"/>
    <n v="720"/>
    <n v="720"/>
    <n v="370"/>
    <n v="350"/>
    <n v="137"/>
    <n v="583"/>
    <n v="531"/>
    <n v="52"/>
    <n v="0.26100000000000001"/>
    <n v="0.15"/>
    <n v="6.6000000000000003E-2"/>
    <n v="0.44500000000000001"/>
    <n v="0.34499999999999997"/>
    <n v="0.28100000000000003"/>
    <n v="1.29"/>
    <n v="0.63500000000000001"/>
    <n v="0.83899999999999997"/>
    <n v="116.854"/>
    <s v="Catch-up"/>
    <n v="2.2469999999999999"/>
    <n v="0.72899999999999998"/>
    <d v="1899-12-30T18:28:48"/>
    <n v="0.67300000000000004"/>
    <n v="0.755"/>
    <d v="1899-12-30T00:22:50"/>
    <x v="23"/>
  </r>
  <r>
    <x v="206"/>
    <x v="1"/>
    <n v="0"/>
    <x v="4193"/>
    <x v="2101"/>
    <s v=" "/>
    <s v=" "/>
    <n v="1"/>
    <n v="1"/>
    <n v="2"/>
    <s v="N/A"/>
    <n v="1"/>
    <n v="-1"/>
    <s v="NaN"/>
    <s v="NaN"/>
    <s v="NaN"/>
    <s v="NaN"/>
    <n v="0"/>
    <s v="NaN"/>
    <s v="NaN"/>
    <s v="NaN"/>
    <s v="NaN"/>
    <s v="NaN"/>
    <s v="Catch-up"/>
    <s v="NaN"/>
    <s v="NaN"/>
    <s v="NaN"/>
    <s v="NaN"/>
    <s v="NaN"/>
    <d v="1899-12-30T00:22:50"/>
    <x v="23"/>
  </r>
  <r>
    <x v="1441"/>
    <x v="0"/>
    <n v="1239"/>
    <x v="4194"/>
    <x v="2016"/>
    <n v="206"/>
    <n v="168"/>
    <n v="168"/>
    <n v="0"/>
    <n v="12"/>
    <n v="156"/>
    <n v="77"/>
    <n v="79"/>
    <n v="0.14499999999999999"/>
    <n v="0"/>
    <n v="2.4E-2"/>
    <n v="8.2000000000000003E-2"/>
    <n v="0.121"/>
    <n v="0.13700000000000001"/>
    <n v="0.67800000000000005"/>
    <n v="1"/>
    <n v="0.83399999999999996"/>
    <n v="963.41499999999996"/>
    <s v="Scale-up"/>
    <n v="12.195"/>
    <n v="0.71599999999999997"/>
    <d v="1899-12-30T00:00:00"/>
    <n v="0.94299999999999995"/>
    <n v="0.73399999999999999"/>
    <d v="1899-12-30T00:23:09"/>
    <x v="23"/>
  </r>
  <r>
    <x v="1441"/>
    <x v="1"/>
    <n v="99"/>
    <x v="4195"/>
    <x v="2016"/>
    <s v=" "/>
    <s v=" "/>
    <n v="45"/>
    <n v="1"/>
    <n v="4"/>
    <s v="N/A"/>
    <n v="27"/>
    <n v="13"/>
    <n v="0.39900000000000002"/>
    <n v="0"/>
    <n v="2.5999999999999999E-2"/>
    <n v="0.22600000000000001"/>
    <n v="0.373"/>
    <n v="0.36"/>
    <n v="0.60599999999999998"/>
    <n v="1"/>
    <n v="0.93500000000000005"/>
    <n v="349.55799999999999"/>
    <s v="Scale-up"/>
    <n v="4.4249999999999998"/>
    <n v="0.94499999999999995"/>
    <d v="1899-12-30T00:00:00"/>
    <n v="0.6"/>
    <n v="0.93700000000000006"/>
    <d v="1899-12-30T00:23:13"/>
    <x v="23"/>
  </r>
  <r>
    <x v="1164"/>
    <x v="0"/>
    <n v="2539"/>
    <x v="4196"/>
    <x v="2102"/>
    <n v="5345"/>
    <n v="5128"/>
    <n v="2435"/>
    <n v="2693"/>
    <n v="878"/>
    <n v="4250"/>
    <n v="3256"/>
    <n v="994"/>
    <n v="1.329"/>
    <n v="1.476"/>
    <n v="0.59"/>
    <n v="1.85"/>
    <n v="2.2149999999999999"/>
    <n v="2.2440000000000002"/>
    <n v="0.83499999999999996"/>
    <n v="0.47399999999999998"/>
    <n v="0.79"/>
    <n v="537.29700000000003"/>
    <s v="Scale-up"/>
    <n v="0.54100000000000004"/>
    <n v="0.99399999999999999"/>
    <d v="1899-12-30T23:55:41"/>
    <n v="0.98499999999999999"/>
    <n v="0.996"/>
    <d v="1899-12-30T00:23:35"/>
    <x v="23"/>
  </r>
  <r>
    <x v="1164"/>
    <x v="1"/>
    <n v="99"/>
    <x v="4197"/>
    <x v="2102"/>
    <s v=" "/>
    <s v=" "/>
    <n v="116"/>
    <n v="169"/>
    <n v="19"/>
    <s v="N/A"/>
    <n v="240"/>
    <n v="25"/>
    <n v="1.1539999999999999"/>
    <n v="1.63"/>
    <n v="0.16600000000000001"/>
    <n v="2.4079999999999999"/>
    <n v="2.6179999999999999"/>
    <n v="2.6120000000000001"/>
    <n v="0.92"/>
    <n v="0.41499999999999998"/>
    <n v="0.94"/>
    <n v="412.791"/>
    <s v="Scale-up"/>
    <n v="0.41499999999999998"/>
    <n v="0.96599999999999997"/>
    <d v="1899-12-30T23:44:10"/>
    <n v="0.97399999999999998"/>
    <n v="0.97799999999999998"/>
    <d v="1899-12-30T00:23:40"/>
    <x v="23"/>
  </r>
  <r>
    <x v="1163"/>
    <x v="0"/>
    <n v="1380"/>
    <x v="4198"/>
    <x v="2103"/>
    <n v="754"/>
    <n v="640"/>
    <n v="631"/>
    <n v="9"/>
    <n v="109"/>
    <n v="531"/>
    <n v="450"/>
    <n v="81"/>
    <n v="0.442"/>
    <n v="7.0000000000000001E-3"/>
    <n v="7.6999999999999999E-2"/>
    <n v="0.318"/>
    <n v="0.372"/>
    <n v="0.372"/>
    <n v="0.85499999999999998"/>
    <n v="0.98399999999999999"/>
    <n v="0.82899999999999996"/>
    <n v="254.71700000000001"/>
    <s v="Scale-up"/>
    <n v="3.145"/>
    <n v="0.99099999999999999"/>
    <d v="1899-12-30T22:09:07"/>
    <n v="0.96899999999999997"/>
    <n v="0.98899999999999999"/>
    <d v="1899-12-30T00:24:00"/>
    <x v="23"/>
  </r>
  <r>
    <x v="1163"/>
    <x v="1"/>
    <n v="98"/>
    <x v="4199"/>
    <x v="2103"/>
    <s v=" "/>
    <s v=" "/>
    <n v="33"/>
    <n v="1"/>
    <n v="20"/>
    <s v="N/A"/>
    <n v="49"/>
    <n v="-36"/>
    <n v="0.316"/>
    <s v="NaN"/>
    <n v="0.17199999999999999"/>
    <n v="0.434"/>
    <s v="0.14400000000000002"/>
    <n v="0.17199999999999999"/>
    <s v="NaN"/>
    <s v="NaN"/>
    <s v="NaN"/>
    <s v="NaN"/>
    <s v="Scale-up"/>
    <n v="2.3039999999999998"/>
    <n v="0.98899999999999999"/>
    <s v="NaN"/>
    <n v="0.85399999999999998"/>
    <n v="0.92200000000000004"/>
    <d v="1899-12-30T00:24:00"/>
    <x v="23"/>
  </r>
  <r>
    <x v="1442"/>
    <x v="0"/>
    <n v="5292"/>
    <x v="4200"/>
    <x v="2104"/>
    <n v="10730"/>
    <n v="10699"/>
    <n v="3580"/>
    <n v="7119"/>
    <n v="2183"/>
    <n v="8516"/>
    <n v="7210"/>
    <n v="1306"/>
    <n v="0.83599999999999997"/>
    <n v="1.619"/>
    <n v="0.55800000000000005"/>
    <n v="1.667"/>
    <n v="1.897"/>
    <n v="1.952"/>
    <n v="0.879"/>
    <n v="0.34100000000000003"/>
    <n v="0.77300000000000002"/>
    <n v="783.44299999999998"/>
    <s v="Scale-up"/>
    <n v="0.6"/>
    <n v="0.95899999999999996"/>
    <d v="1899-12-30T23:03:50"/>
    <n v="0.88700000000000001"/>
    <n v="0.94099999999999995"/>
    <d v="1899-12-30T00:24:26"/>
    <x v="23"/>
  </r>
  <r>
    <x v="1442"/>
    <x v="1"/>
    <n v="99"/>
    <x v="4201"/>
    <x v="2104"/>
    <s v=" "/>
    <s v=" "/>
    <n v="52"/>
    <n v="263"/>
    <n v="38"/>
    <s v="N/A"/>
    <n v="179"/>
    <n v="97"/>
    <n v="0.44600000000000001"/>
    <n v="2.4900000000000002"/>
    <n v="0.48599999999999999"/>
    <n v="1.655"/>
    <n v="2.4500000000000002"/>
    <n v="2.48"/>
    <n v="0.67600000000000005"/>
    <n v="0.152"/>
    <n v="0.83399999999999996"/>
    <n v="789.12400000000002"/>
    <s v="Scale-up"/>
    <n v="0.60399999999999998"/>
    <n v="0.94699999999999995"/>
    <d v="1899-12-30T23:24:00"/>
    <n v="0.83799999999999997"/>
    <n v="0.95799999999999996"/>
    <d v="1899-12-30T00:24:30"/>
    <x v="23"/>
  </r>
  <r>
    <x v="1443"/>
    <x v="0"/>
    <n v="915"/>
    <x v="4202"/>
    <x v="2105"/>
    <n v="876"/>
    <n v="826"/>
    <n v="816"/>
    <n v="10"/>
    <n v="66"/>
    <n v="760"/>
    <n v="658"/>
    <n v="102"/>
    <n v="0.95799999999999996"/>
    <n v="1.0999999999999999E-2"/>
    <n v="8.3000000000000004E-2"/>
    <n v="0.75800000000000001"/>
    <n v="0.88600000000000001"/>
    <n v="0.88800000000000001"/>
    <n v="0.85599999999999998"/>
    <n v="0.98899999999999999"/>
    <n v="0.91400000000000003"/>
    <n v="134.565"/>
    <s v="Scale-up"/>
    <n v="1.319"/>
    <n v="0.98399999999999999"/>
    <d v="1899-12-30T22:06:14"/>
    <n v="0.97499999999999998"/>
    <n v="0.97399999999999998"/>
    <d v="1899-12-30T00:24:50"/>
    <x v="23"/>
  </r>
  <r>
    <x v="1443"/>
    <x v="1"/>
    <n v="98"/>
    <x v="4203"/>
    <x v="2105"/>
    <s v=" "/>
    <s v=" "/>
    <n v="135"/>
    <n v="3"/>
    <n v="13"/>
    <s v="N/A"/>
    <n v="161"/>
    <n v="-35"/>
    <n v="1.3759999999999999"/>
    <n v="0.185"/>
    <n v="9.2999999999999999E-2"/>
    <n v="1.522"/>
    <n v="1.468"/>
    <n v="1.2669999999999999"/>
    <n v="1.0369999999999999"/>
    <n v="0.88100000000000001"/>
    <n v="0.94"/>
    <n v="67.016999999999996"/>
    <s v="Catch-up"/>
    <n v="0.65700000000000003"/>
    <n v="0.94599999999999995"/>
    <d v="1899-12-30T19:58:05"/>
    <n v="0.93899999999999995"/>
    <n v="0.80700000000000005"/>
    <d v="1899-12-30T00:24:55"/>
    <x v="23"/>
  </r>
  <r>
    <x v="1162"/>
    <x v="0"/>
    <n v="1526"/>
    <x v="4204"/>
    <x v="2106"/>
    <n v="2419"/>
    <n v="2383"/>
    <n v="917"/>
    <n v="1466"/>
    <n v="349"/>
    <n v="2034"/>
    <n v="1818"/>
    <n v="216"/>
    <n v="0.63700000000000001"/>
    <n v="0.90500000000000003"/>
    <n v="0.23899999999999999"/>
    <n v="1.248"/>
    <n v="1.3029999999999999"/>
    <n v="1.3009999999999999"/>
    <n v="0.95799999999999996"/>
    <n v="0.41299999999999998"/>
    <n v="0.84499999999999997"/>
    <n v="173.077"/>
    <s v="Scale-up"/>
    <n v="0.80100000000000005"/>
    <n v="0.98899999999999999"/>
    <d v="1899-12-30T23:47:02"/>
    <n v="0.996"/>
    <n v="0.99299999999999999"/>
    <d v="1899-12-30T00:25:17"/>
    <x v="23"/>
  </r>
  <r>
    <x v="1162"/>
    <x v="1"/>
    <n v="99"/>
    <x v="4205"/>
    <x v="2106"/>
    <s v=" "/>
    <s v=" "/>
    <n v="84"/>
    <n v="202"/>
    <n v="22"/>
    <s v="N/A"/>
    <n v="169"/>
    <n v="96"/>
    <n v="0.72399999999999998"/>
    <n v="1.53"/>
    <n v="0.21299999999999999"/>
    <n v="2.0019999999999998"/>
    <n v="2.0409999999999999"/>
    <n v="1.972"/>
    <n v="0.98099999999999998"/>
    <n v="0.32100000000000001"/>
    <n v="0.90600000000000003"/>
    <n v="107.892"/>
    <s v="Scale-up"/>
    <n v="0.5"/>
    <n v="0.96099999999999997"/>
    <d v="1899-12-30T21:14:24"/>
    <n v="0.96099999999999997"/>
    <n v="0.92400000000000004"/>
    <d v="1899-12-30T00:25:21"/>
    <x v="23"/>
  </r>
  <r>
    <x v="179"/>
    <x v="0"/>
    <n v="2661"/>
    <x v="4206"/>
    <x v="2107"/>
    <n v="186"/>
    <n v="186"/>
    <n v="154"/>
    <n v="32"/>
    <n v="15"/>
    <n v="171"/>
    <n v="124"/>
    <n v="47"/>
    <n v="7.5999999999999998E-2"/>
    <n v="1.7999999999999999E-2"/>
    <n v="4.3999999999999997E-2"/>
    <n v="6.7000000000000004E-2"/>
    <n v="0.05"/>
    <n v="8.6999999999999994E-2"/>
    <n v="1.34"/>
    <n v="0.80900000000000005"/>
    <n v="0.53200000000000003"/>
    <n v="701.49300000000005"/>
    <s v="Catch-up"/>
    <n v="14.925000000000001"/>
    <n v="0.88"/>
    <d v="1899-12-30T21:51:50"/>
    <n v="0.51800000000000002"/>
    <n v="0.76400000000000001"/>
    <d v="1899-12-30T00:25:41"/>
    <x v="23"/>
  </r>
  <r>
    <x v="179"/>
    <x v="1"/>
    <n v="7"/>
    <x v="4207"/>
    <x v="2107"/>
    <s v=" "/>
    <s v=" "/>
    <n v="1"/>
    <n v="1"/>
    <n v="1"/>
    <s v="N/A"/>
    <n v="1"/>
    <n v="-1"/>
    <s v="NaN"/>
    <s v="NaN"/>
    <s v="NaN"/>
    <s v="NaN"/>
    <n v="0"/>
    <s v="NaN"/>
    <s v="NaN"/>
    <s v="NaN"/>
    <s v="NaN"/>
    <s v="NaN"/>
    <s v="Catch-up"/>
    <s v="NaN"/>
    <s v="NaN"/>
    <s v="NaN"/>
    <s v="NaN"/>
    <s v="NaN"/>
    <d v="1899-12-30T00:25:41"/>
    <x v="23"/>
  </r>
  <r>
    <x v="1444"/>
    <x v="0"/>
    <n v="1276"/>
    <x v="4208"/>
    <x v="2108"/>
    <n v="171"/>
    <n v="152"/>
    <n v="119"/>
    <n v="33"/>
    <n v="7"/>
    <n v="145"/>
    <n v="111"/>
    <n v="34"/>
    <n v="0.09"/>
    <n v="6.7000000000000004E-2"/>
    <n v="6.0000000000000001E-3"/>
    <n v="0.114"/>
    <n v="0.151"/>
    <n v="0.109"/>
    <n v="0.755"/>
    <n v="0.57299999999999995"/>
    <n v="0.96199999999999997"/>
    <n v="298.24599999999998"/>
    <s v="Scale-up"/>
    <n v="8.7720000000000002"/>
    <n v="0.89900000000000002"/>
    <d v="1899-12-30T19:19:12"/>
    <n v="0.57399999999999995"/>
    <n v="0.77800000000000002"/>
    <d v="1899-12-30T00:26:00"/>
    <x v="23"/>
  </r>
  <r>
    <x v="1444"/>
    <x v="1"/>
    <n v="98"/>
    <x v="4209"/>
    <x v="2108"/>
    <s v=" "/>
    <s v=" "/>
    <n v="28"/>
    <n v="17"/>
    <n v="1"/>
    <s v="N/A"/>
    <n v="27"/>
    <n v="16"/>
    <n v="0.27600000000000002"/>
    <n v="0.182"/>
    <s v="NaN"/>
    <n v="0.502"/>
    <n v="0.45800000000000002"/>
    <n v="0.44600000000000001"/>
    <s v="NaN"/>
    <s v="NaN"/>
    <s v="NaN"/>
    <s v="NaN"/>
    <s v="Scale-up"/>
    <n v="1.992"/>
    <n v="0.85399999999999998"/>
    <d v="1899-12-30T19:59:31"/>
    <s v="NaN"/>
    <n v="0.91700000000000004"/>
    <d v="1899-12-30T00:26:00"/>
    <x v="23"/>
  </r>
  <r>
    <x v="858"/>
    <x v="0"/>
    <n v="7124"/>
    <x v="4210"/>
    <x v="2109"/>
    <n v="364"/>
    <n v="364"/>
    <n v="170"/>
    <n v="194"/>
    <n v="44"/>
    <n v="320"/>
    <n v="292"/>
    <n v="28"/>
    <n v="2.3E-2"/>
    <n v="4.2999999999999997E-2"/>
    <n v="8.0000000000000002E-3"/>
    <n v="0.05"/>
    <n v="5.8000000000000003E-2"/>
    <n v="5.1999999999999998E-2"/>
    <n v="0.86199999999999999"/>
    <n v="0.34799999999999998"/>
    <n v="0.879"/>
    <n v="560"/>
    <s v="Scale-up"/>
    <n v="20"/>
    <n v="0.94599999999999995"/>
    <d v="1899-12-30T22:42:14"/>
    <n v="0.878"/>
    <n v="0.97499999999999998"/>
    <d v="1899-12-30T00:49:22"/>
    <x v="23"/>
  </r>
  <r>
    <x v="858"/>
    <x v="1"/>
    <n v="81"/>
    <x v="4211"/>
    <x v="2109"/>
    <s v=" "/>
    <s v=" "/>
    <n v="2"/>
    <n v="4"/>
    <n v="1"/>
    <s v="N/A"/>
    <n v="6"/>
    <n v="-2"/>
    <n v="1.4999999999999999E-2"/>
    <n v="3.4000000000000002E-2"/>
    <s v="NaN"/>
    <n v="0.125"/>
    <n v="4.9000000000000002E-2"/>
    <n v="4.3999999999999997E-2"/>
    <s v="NaN"/>
    <s v="NaN"/>
    <s v="NaN"/>
    <s v="NaN"/>
    <s v="Scale-up"/>
    <n v="8"/>
    <n v="1"/>
    <d v="1899-12-30T20:18:14"/>
    <s v="NaN"/>
    <n v="0.68600000000000005"/>
    <d v="1899-12-30T00:49:22"/>
    <x v="23"/>
  </r>
  <r>
    <x v="749"/>
    <x v="0"/>
    <n v="4307"/>
    <x v="4212"/>
    <x v="2110"/>
    <n v="171"/>
    <n v="171"/>
    <n v="124"/>
    <n v="47"/>
    <n v="11"/>
    <n v="160"/>
    <n v="143"/>
    <n v="17"/>
    <n v="3.1E-2"/>
    <n v="1.4999999999999999E-2"/>
    <n v="3.0000000000000001E-3"/>
    <n v="3.5000000000000003E-2"/>
    <n v="4.2999999999999997E-2"/>
    <n v="4.1000000000000002E-2"/>
    <n v="0.81399999999999995"/>
    <n v="0.67400000000000004"/>
    <n v="0.93500000000000005"/>
    <n v="485.714"/>
    <s v="Scale-up"/>
    <n v="28.571000000000002"/>
    <n v="0.873"/>
    <d v="1899-12-30T23:38:24"/>
    <n v="0.94299999999999995"/>
    <n v="0.877"/>
    <d v="1899-12-30T00:26:22"/>
    <x v="23"/>
  </r>
  <r>
    <x v="749"/>
    <x v="1"/>
    <n v="0"/>
    <x v="4213"/>
    <x v="2110"/>
    <s v=" "/>
    <s v=" "/>
    <n v="5"/>
    <n v="1"/>
    <n v="1"/>
    <s v="N/A"/>
    <n v="7"/>
    <n v="-4"/>
    <n v="2.5"/>
    <s v="NaN"/>
    <s v="NaN"/>
    <s v="NaN"/>
    <n v="0"/>
    <n v="2"/>
    <s v="NaN"/>
    <s v="NaN"/>
    <s v="NaN"/>
    <s v="NaN"/>
    <s v="Scale-up"/>
    <s v="NaN"/>
    <n v="0.5"/>
    <s v="NaN"/>
    <s v="NaN"/>
    <s v="NaN"/>
    <d v="1899-12-30T00:26:22"/>
    <x v="23"/>
  </r>
  <r>
    <x v="855"/>
    <x v="0"/>
    <n v="6103"/>
    <x v="4214"/>
    <x v="2111"/>
    <n v="3233"/>
    <n v="3233"/>
    <n v="1584"/>
    <n v="1649"/>
    <n v="592"/>
    <n v="2641"/>
    <n v="2365"/>
    <n v="276"/>
    <n v="0.26600000000000001"/>
    <n v="0.30299999999999999"/>
    <n v="0.13400000000000001"/>
    <n v="0.4"/>
    <n v="0.435"/>
    <n v="0.437"/>
    <n v="0.92"/>
    <n v="0.46700000000000003"/>
    <n v="0.76400000000000001"/>
    <n v="690"/>
    <s v="Scale-up"/>
    <n v="2.5"/>
    <n v="0.93200000000000005"/>
    <d v="1899-12-30T23:54:14"/>
    <n v="0.89800000000000002"/>
    <n v="0.96399999999999997"/>
    <d v="1899-12-30T00:26:48"/>
    <x v="23"/>
  </r>
  <r>
    <x v="855"/>
    <x v="1"/>
    <n v="99"/>
    <x v="4215"/>
    <x v="2111"/>
    <s v=" "/>
    <s v=" "/>
    <n v="31"/>
    <n v="6"/>
    <n v="2"/>
    <s v="N/A"/>
    <n v="42"/>
    <n v="-8"/>
    <n v="0.249"/>
    <n v="3.6999999999999998E-2"/>
    <n v="1.2E-2"/>
    <n v="0.315"/>
    <s v="0.27399999999999997"/>
    <n v="0.255"/>
    <n v="1.1499999999999999"/>
    <n v="0.871"/>
    <n v="0.95799999999999996"/>
    <n v="876.19"/>
    <s v="Catch-up"/>
    <n v="3.1749999999999998"/>
    <n v="0.89300000000000002"/>
    <d v="1899-12-30T18:23:02"/>
    <n v="1"/>
    <n v="0.9"/>
    <d v="1899-12-30T00:26:53"/>
    <x v="23"/>
  </r>
  <r>
    <x v="1160"/>
    <x v="0"/>
    <n v="2059"/>
    <x v="4216"/>
    <x v="2112"/>
    <n v="3656"/>
    <n v="3656"/>
    <n v="3656"/>
    <n v="0"/>
    <n v="58"/>
    <n v="3598"/>
    <n v="856"/>
    <n v="2742"/>
    <n v="2.359"/>
    <n v="0"/>
    <n v="4.1000000000000002E-2"/>
    <n v="0.65400000000000003"/>
    <n v="2.3180000000000001"/>
    <n v="2.3210000000000002"/>
    <n v="0.28199999999999997"/>
    <n v="1"/>
    <n v="0.98299999999999998"/>
    <n v="4192.6610000000001"/>
    <s v="Scale-up"/>
    <n v="1.5289999999999999"/>
    <n v="0.98599999999999999"/>
    <d v="1899-12-30T00:00:00"/>
    <n v="0.79600000000000004"/>
    <n v="0.97099999999999997"/>
    <d v="1899-12-30T00:27:17"/>
    <x v="23"/>
  </r>
  <r>
    <x v="1160"/>
    <x v="1"/>
    <n v="99"/>
    <x v="4217"/>
    <x v="2112"/>
    <s v=" "/>
    <s v=" "/>
    <n v="290"/>
    <n v="1"/>
    <n v="1"/>
    <s v="N/A"/>
    <n v="75"/>
    <n v="214"/>
    <n v="2.9169999999999998"/>
    <n v="0"/>
    <s v="NaN"/>
    <n v="0.92600000000000005"/>
    <n v="2.9169999999999998"/>
    <n v="2.9169999999999998"/>
    <s v="NaN"/>
    <s v="NaN"/>
    <s v="NaN"/>
    <s v="NaN"/>
    <s v="Scale-up"/>
    <n v="1.08"/>
    <n v="0.998"/>
    <d v="1899-12-30T00:00:00"/>
    <s v="NaN"/>
    <n v="0.97199999999999998"/>
    <d v="1899-12-30T00:27:17"/>
    <x v="23"/>
  </r>
  <r>
    <x v="1445"/>
    <x v="0"/>
    <n v="994"/>
    <x v="4218"/>
    <x v="2113"/>
    <n v="205"/>
    <n v="203"/>
    <n v="29"/>
    <n v="174"/>
    <n v="3"/>
    <n v="200"/>
    <n v="167"/>
    <n v="33"/>
    <n v="3.6999999999999998E-2"/>
    <n v="0.57599999999999996"/>
    <n v="8.0000000000000002E-3"/>
    <n v="0.57299999999999995"/>
    <n v="0.60499999999999998"/>
    <n v="0.46400000000000002"/>
    <n v="0.94699999999999995"/>
    <n v="0.06"/>
    <n v="0.98699999999999999"/>
    <n v="57.591999999999999"/>
    <s v="Scale-up"/>
    <n v="1.7450000000000001"/>
    <n v="0.76400000000000001"/>
    <d v="1899-12-30T23:12:29"/>
    <n v="0.93899999999999995"/>
    <n v="0.97"/>
    <d v="1899-12-30T00:27:36"/>
    <x v="23"/>
  </r>
  <r>
    <x v="1445"/>
    <x v="1"/>
    <n v="85"/>
    <x v="4219"/>
    <x v="2113"/>
    <s v=" "/>
    <s v=" "/>
    <n v="9"/>
    <n v="38"/>
    <n v="1"/>
    <s v="N/A"/>
    <n v="39"/>
    <n v="6"/>
    <n v="8.4000000000000005E-2"/>
    <n v="0.55100000000000005"/>
    <s v="NaN"/>
    <n v="0.57099999999999995"/>
    <n v="0.63500000000000001"/>
    <n v="0.57099999999999995"/>
    <s v="NaN"/>
    <s v="NaN"/>
    <s v="NaN"/>
    <s v="NaN"/>
    <s v="Scale-up"/>
    <n v="1.7509999999999999"/>
    <n v="0.96099999999999997"/>
    <d v="1899-12-30T08:02:24"/>
    <s v="NaN"/>
    <n v="0.36799999999999999"/>
    <d v="1899-12-30T00:27:36"/>
    <x v="23"/>
  </r>
  <r>
    <x v="1446"/>
    <x v="0"/>
    <n v="314"/>
    <x v="4220"/>
    <x v="2114"/>
    <n v="39"/>
    <n v="39"/>
    <n v="24"/>
    <n v="15"/>
    <n v="11"/>
    <n v="28"/>
    <n v="28"/>
    <n v="0"/>
    <n v="0.1"/>
    <n v="6.2E-2"/>
    <n v="3.2000000000000001E-2"/>
    <n v="7.9000000000000001E-2"/>
    <n v="0.13"/>
    <n v="0.10199999999999999"/>
    <n v="0.60799999999999998"/>
    <n v="0.61699999999999999"/>
    <n v="0.80200000000000005"/>
    <n v="0"/>
    <s v="Start-up"/>
    <n v="12.657999999999999"/>
    <n v="0.88500000000000001"/>
    <d v="1899-12-30T20:57:07"/>
    <n v="0.89800000000000002"/>
    <n v="0.81"/>
    <d v="1899-12-30T00:27:55"/>
    <x v="23"/>
  </r>
  <r>
    <x v="1446"/>
    <x v="1"/>
    <n v="57"/>
    <x v="4221"/>
    <x v="2114"/>
    <s v=" "/>
    <s v=" "/>
    <n v="1"/>
    <n v="1"/>
    <n v="2"/>
    <s v="N/A"/>
    <n v="5"/>
    <n v="-7"/>
    <s v="NaN"/>
    <s v="NaN"/>
    <n v="9.0999999999999998E-2"/>
    <n v="0.20799999999999999"/>
    <n v="0"/>
    <n v="-3.1E-2"/>
    <s v="NaN"/>
    <s v="NaN"/>
    <s v="NaN"/>
    <s v="NaN"/>
    <s v="Start-up"/>
    <n v="4.8079999999999998"/>
    <s v="NaN"/>
    <s v="NaN"/>
    <n v="1"/>
    <n v="0.5"/>
    <d v="1899-12-30T00:27:55"/>
    <x v="23"/>
  </r>
  <r>
    <x v="899"/>
    <x v="0"/>
    <n v="3418"/>
    <x v="1292"/>
    <x v="2115"/>
    <n v="4024"/>
    <n v="4024"/>
    <n v="403"/>
    <n v="3621"/>
    <n v="1213"/>
    <n v="2811"/>
    <n v="2770"/>
    <n v="41"/>
    <n v="0.26800000000000002"/>
    <n v="2.2629999999999999"/>
    <n v="0.38400000000000001"/>
    <n v="2.0070000000000001"/>
    <n v="2.1469999999999998"/>
    <n v="1.2669999999999999"/>
    <n v="0.93500000000000005"/>
    <n v="0.106"/>
    <n v="0.84799999999999998"/>
    <n v="20.428999999999998"/>
    <s v="Start-up"/>
    <n v="0.498"/>
    <n v="0.88800000000000001"/>
    <d v="1899-12-30T22:50:53"/>
    <n v="0.93799999999999994"/>
    <n v="0.85299999999999998"/>
    <d v="1899-12-30T00:28:15"/>
    <x v="23"/>
  </r>
  <r>
    <x v="899"/>
    <x v="1"/>
    <n v="0"/>
    <x v="4222"/>
    <x v="2115"/>
    <s v=" "/>
    <s v=" "/>
    <n v="1"/>
    <n v="1"/>
    <n v="1"/>
    <s v="N/A"/>
    <n v="1"/>
    <n v="0"/>
    <s v="NaN"/>
    <s v="NaN"/>
    <s v="NaN"/>
    <s v="NaN"/>
    <n v="0"/>
    <s v="NaN"/>
    <s v="NaN"/>
    <s v="NaN"/>
    <s v="NaN"/>
    <s v="NaN"/>
    <s v="Start-up"/>
    <s v="NaN"/>
    <s v="NaN"/>
    <s v="NaN"/>
    <s v="NaN"/>
    <s v="NaN"/>
    <d v="1899-12-30T00:28:15"/>
    <x v="23"/>
  </r>
  <r>
    <x v="1447"/>
    <x v="0"/>
    <n v="1642"/>
    <x v="4223"/>
    <x v="2116"/>
    <n v="8761"/>
    <n v="8761"/>
    <n v="7274"/>
    <n v="1487"/>
    <n v="1293"/>
    <n v="7468"/>
    <n v="6461"/>
    <n v="1007"/>
    <n v="6.4390000000000001"/>
    <n v="1.216"/>
    <n v="1.2889999999999999"/>
    <n v="5.8840000000000003"/>
    <n v="6.3659999999999997"/>
    <n v="6.5179999999999998"/>
    <n v="0.92400000000000004"/>
    <n v="0.84099999999999997"/>
    <n v="0.83199999999999996"/>
    <n v="171.142"/>
    <s v="Scale-up"/>
    <n v="0.17"/>
    <n v="0.97199999999999998"/>
    <d v="1899-12-30T22:32:10"/>
    <n v="0.91100000000000003"/>
    <n v="0.96199999999999997"/>
    <d v="1899-12-30T00:28:41"/>
    <x v="23"/>
  </r>
  <r>
    <x v="1447"/>
    <x v="1"/>
    <n v="100"/>
    <x v="4224"/>
    <x v="2116"/>
    <s v=" "/>
    <s v=" "/>
    <n v="825"/>
    <n v="157"/>
    <n v="122"/>
    <s v="N/A"/>
    <n v="687"/>
    <n v="172"/>
    <n v="8.0489999999999995"/>
    <n v="1.649"/>
    <n v="1.4530000000000001"/>
    <n v="6.7949999999999999"/>
    <s v="8.245000000000001"/>
    <n v="8.2899999999999991"/>
    <n v="0.82399999999999995"/>
    <n v="0.83"/>
    <n v="0.85"/>
    <n v="148.197"/>
    <s v="Scale-up"/>
    <n v="0.14699999999999999"/>
    <n v="0.997"/>
    <d v="1899-12-30T23:49:55"/>
    <n v="0.95599999999999996"/>
    <n v="0.998"/>
    <d v="1899-12-30T00:28:46"/>
    <x v="23"/>
  </r>
  <r>
    <x v="1051"/>
    <x v="0"/>
    <n v="4522"/>
    <x v="4225"/>
    <x v="2117"/>
    <n v="3687"/>
    <n v="3687"/>
    <n v="3018"/>
    <n v="669"/>
    <n v="610"/>
    <n v="3077"/>
    <n v="2830"/>
    <n v="247"/>
    <n v="1.071"/>
    <n v="0.249"/>
    <n v="0.25900000000000001"/>
    <n v="1.0269999999999999"/>
    <n v="1.0609999999999999"/>
    <n v="1.1100000000000001"/>
    <n v="0.96799999999999997"/>
    <n v="0.81100000000000005"/>
    <n v="0.80400000000000005"/>
    <n v="240.506"/>
    <s v="Scale-up"/>
    <n v="0.97399999999999998"/>
    <n v="0.93500000000000005"/>
    <d v="1899-12-30T22:35:02"/>
    <n v="0.80100000000000005"/>
    <n v="0.95599999999999996"/>
    <d v="1899-12-30T00:29:07"/>
    <x v="23"/>
  </r>
  <r>
    <x v="1051"/>
    <x v="1"/>
    <n v="99"/>
    <x v="4226"/>
    <x v="2117"/>
    <s v=" "/>
    <s v=" "/>
    <n v="53"/>
    <n v="12"/>
    <n v="6"/>
    <s v="N/A"/>
    <n v="41"/>
    <n v="17"/>
    <n v="0.48299999999999998"/>
    <n v="9.1999999999999998E-2"/>
    <n v="5.6000000000000001E-2"/>
    <n v="0.36599999999999999"/>
    <s v="0.5189999999999999"/>
    <n v="0.52300000000000002"/>
    <n v="0.70499999999999996"/>
    <n v="0.84"/>
    <n v="0.90300000000000002"/>
    <n v="674.86300000000006"/>
    <s v="Scale-up"/>
    <n v="2.7320000000000002"/>
    <n v="0.91400000000000003"/>
    <d v="1899-12-30T23:11:02"/>
    <n v="0.98399999999999999"/>
    <n v="0.96899999999999997"/>
    <d v="1899-12-30T00:29:12"/>
    <x v="23"/>
  </r>
  <r>
    <x v="542"/>
    <x v="0"/>
    <n v="3659"/>
    <x v="705"/>
    <x v="2118"/>
    <n v="1309"/>
    <n v="1309"/>
    <n v="251"/>
    <n v="1058"/>
    <n v="367"/>
    <n v="942"/>
    <n v="922"/>
    <n v="20"/>
    <n v="0.14799999999999999"/>
    <n v="0.51"/>
    <n v="0.185"/>
    <n v="0.46800000000000003"/>
    <n v="0.47299999999999998"/>
    <n v="0.45500000000000002"/>
    <n v="0.98899999999999999"/>
    <n v="0.22500000000000001"/>
    <n v="0.71899999999999997"/>
    <n v="42.734999999999999"/>
    <s v="Scale-up"/>
    <n v="2.137"/>
    <n v="0.97199999999999998"/>
    <d v="1899-12-30T22:14:53"/>
    <n v="0.98"/>
    <n v="0.94499999999999995"/>
    <d v="1899-12-30T00:29:30"/>
    <x v="23"/>
  </r>
  <r>
    <x v="542"/>
    <x v="1"/>
    <n v="49"/>
    <x v="4227"/>
    <x v="2118"/>
    <s v=" "/>
    <s v=" "/>
    <n v="1"/>
    <n v="4"/>
    <n v="1"/>
    <s v="N/A"/>
    <n v="1"/>
    <n v="3"/>
    <s v="NaN"/>
    <n v="0.05"/>
    <s v="NaN"/>
    <s v="NaN"/>
    <n v="0"/>
    <n v="0.05"/>
    <s v="NaN"/>
    <s v="NaN"/>
    <s v="NaN"/>
    <s v="NaN"/>
    <s v="Scale-up"/>
    <s v="NaN"/>
    <s v="NaN"/>
    <d v="1899-12-30T21:36:00"/>
    <s v="NaN"/>
    <s v="NaN"/>
    <d v="1899-12-30T00:29:30"/>
    <x v="23"/>
  </r>
  <r>
    <x v="1448"/>
    <x v="0"/>
    <n v="2074"/>
    <x v="4228"/>
    <x v="2119"/>
    <n v="12378"/>
    <n v="12050"/>
    <n v="2643"/>
    <n v="9407"/>
    <n v="2373"/>
    <n v="9677"/>
    <n v="3705"/>
    <n v="5972"/>
    <n v="3.8050000000000002"/>
    <n v="17.166"/>
    <n v="5.5030000000000001"/>
    <n v="8.9149999999999991"/>
    <n v="15.468"/>
    <n v="16.347000000000001"/>
    <n v="0.57599999999999996"/>
    <n v="0.18099999999999999"/>
    <n v="0.73799999999999999"/>
    <n v="669.88199999999995"/>
    <s v="Scale-up"/>
    <n v="0.112"/>
    <n v="0.82499999999999996"/>
    <d v="1899-12-30T22:26:24"/>
    <n v="0.97899999999999998"/>
    <n v="0.89800000000000002"/>
    <d v="1899-12-30T00:30:44"/>
    <x v="23"/>
  </r>
  <r>
    <x v="1448"/>
    <x v="1"/>
    <n v="100"/>
    <x v="4229"/>
    <x v="2119"/>
    <s v=" "/>
    <s v=" "/>
    <n v="499"/>
    <n v="1727"/>
    <n v="648"/>
    <s v="N/A"/>
    <n v="1270"/>
    <n v="307"/>
    <n v="4.7670000000000003"/>
    <n v="16.001999999999999"/>
    <n v="6.3940000000000001"/>
    <n v="10.089"/>
    <s v="14.374999999999998"/>
    <n v="14.35"/>
    <n v="0.70199999999999996"/>
    <n v="0.23"/>
    <n v="0.69199999999999995"/>
    <n v="591.93200000000002"/>
    <s v="Scale-up"/>
    <n v="9.9000000000000005E-2"/>
    <n v="0.99199999999999999"/>
    <d v="1899-12-30T23:54:14"/>
    <n v="0.997"/>
    <n v="0.63100000000000001"/>
    <d v="1899-12-30T00:30:49"/>
    <x v="23"/>
  </r>
  <r>
    <x v="1449"/>
    <x v="0"/>
    <n v="2352"/>
    <x v="4230"/>
    <x v="2120"/>
    <n v="432"/>
    <n v="411"/>
    <n v="252"/>
    <n v="159"/>
    <n v="41"/>
    <n v="370"/>
    <n v="303"/>
    <n v="67"/>
    <n v="0.22500000000000001"/>
    <n v="0.153"/>
    <n v="5.5E-2"/>
    <n v="0.314"/>
    <n v="0.32300000000000001"/>
    <n v="0.34"/>
    <n v="0.97199999999999998"/>
    <n v="0.59499999999999997"/>
    <n v="0.85399999999999998"/>
    <n v="213.376"/>
    <s v="Scale-up"/>
    <n v="3.1850000000000001"/>
    <n v="0.88800000000000001"/>
    <d v="1899-12-30T22:59:31"/>
    <n v="0.90900000000000003"/>
    <n v="0.98499999999999999"/>
    <d v="1899-12-30T00:29:50"/>
    <x v="23"/>
  </r>
  <r>
    <x v="1449"/>
    <x v="1"/>
    <n v="95"/>
    <x v="4231"/>
    <x v="2120"/>
    <s v=" "/>
    <s v=" "/>
    <n v="8"/>
    <n v="8"/>
    <n v="2"/>
    <s v="N/A"/>
    <n v="30"/>
    <n v="-15"/>
    <n v="8.4000000000000005E-2"/>
    <n v="7.9000000000000001E-2"/>
    <n v="1.4999999999999999E-2"/>
    <n v="0.314"/>
    <s v="0.14800000000000002"/>
    <n v="0.13700000000000001"/>
    <n v="2.1219999999999999"/>
    <n v="0.51500000000000001"/>
    <n v="0.90800000000000003"/>
    <n v="213.376"/>
    <s v="Catch-up"/>
    <n v="3.1850000000000001"/>
    <n v="0.95699999999999996"/>
    <d v="1899-12-30T22:53:46"/>
    <n v="1"/>
    <n v="0.60699999999999998"/>
    <d v="1899-12-30T00:29:54"/>
    <x v="23"/>
  </r>
  <r>
    <x v="1450"/>
    <x v="0"/>
    <n v="1752"/>
    <x v="4232"/>
    <x v="2121"/>
    <n v="231"/>
    <n v="226"/>
    <n v="41"/>
    <n v="185"/>
    <n v="86"/>
    <n v="140"/>
    <n v="120"/>
    <n v="20"/>
    <n v="3.4000000000000002E-2"/>
    <n v="0.253"/>
    <n v="0.192"/>
    <n v="0.24"/>
    <n v="9.5000000000000001E-2"/>
    <n v="0.16200000000000001"/>
    <n v="2.5259999999999998"/>
    <n v="0.11799999999999999"/>
    <n v="0.33100000000000002"/>
    <n v="83.332999999999998"/>
    <s v="Catch-up"/>
    <n v="4.1669999999999998"/>
    <n v="0.57299999999999995"/>
    <d v="1899-12-30T17:21:07"/>
    <n v="0.98"/>
    <n v="0.9"/>
    <d v="1899-12-30T00:30:13"/>
    <x v="23"/>
  </r>
  <r>
    <x v="1450"/>
    <x v="1"/>
    <n v="99"/>
    <x v="4233"/>
    <x v="2121"/>
    <s v=" "/>
    <s v=" "/>
    <n v="7"/>
    <n v="25"/>
    <n v="15"/>
    <s v="N/A"/>
    <n v="17"/>
    <n v="-1"/>
    <n v="9.8000000000000004E-2"/>
    <n v="0.22500000000000001"/>
    <n v="0.114"/>
    <n v="0.159"/>
    <s v="0.20900000000000002"/>
    <n v="0.19500000000000001"/>
    <n v="0.76100000000000001"/>
    <n v="0.30299999999999999"/>
    <n v="0.64700000000000002"/>
    <n v="125.786"/>
    <s v="Scale-up"/>
    <n v="6.2889999999999997"/>
    <n v="0.96599999999999997"/>
    <d v="1899-12-30T21:59:02"/>
    <n v="0.81200000000000006"/>
    <n v="0.95699999999999996"/>
    <d v="1899-12-30T00:30:18"/>
    <x v="23"/>
  </r>
  <r>
    <x v="1451"/>
    <x v="0"/>
    <n v="296"/>
    <x v="4234"/>
    <x v="2122"/>
    <n v="1272"/>
    <n v="1096"/>
    <n v="792"/>
    <n v="304"/>
    <n v="104"/>
    <n v="992"/>
    <n v="571"/>
    <n v="421"/>
    <n v="4.13"/>
    <n v="1.74"/>
    <n v="0.64"/>
    <n v="3.621"/>
    <n v="5.23"/>
    <n v="5.3029999999999999"/>
    <n v="0.69199999999999995"/>
    <n v="0.70399999999999996"/>
    <n v="0.89100000000000001"/>
    <n v="116.26600000000001"/>
    <s v="Scale-up"/>
    <n v="0.27600000000000002"/>
    <n v="0.95099999999999996"/>
    <d v="1899-12-30T23:13:55"/>
    <n v="0.99399999999999999"/>
    <n v="0.98"/>
    <d v="1899-12-30T00:31:10"/>
    <x v="23"/>
  </r>
  <r>
    <x v="1451"/>
    <x v="1"/>
    <n v="100"/>
    <x v="4235"/>
    <x v="2122"/>
    <s v=" "/>
    <s v=" "/>
    <n v="472"/>
    <n v="193"/>
    <n v="61"/>
    <s v="N/A"/>
    <n v="408"/>
    <n v="195"/>
    <n v="4.9530000000000003"/>
    <n v="2.2229999999999999"/>
    <n v="0.61899999999999999"/>
    <n v="4.258"/>
    <n v="6.5570000000000004"/>
    <n v="6.5670000000000002"/>
    <n v="0.64900000000000002"/>
    <n v="0.69"/>
    <n v="0.91400000000000003"/>
    <n v="98.873000000000005"/>
    <s v="Scale-up"/>
    <n v="0.23499999999999999"/>
    <n v="0.98799999999999999"/>
    <d v="1899-12-30T23:42:43"/>
    <n v="0.98699999999999999"/>
    <n v="0.99099999999999999"/>
    <d v="1899-12-30T00:31:15"/>
    <x v="23"/>
  </r>
  <r>
    <x v="1452"/>
    <x v="0"/>
    <n v="1518"/>
    <x v="4236"/>
    <x v="2123"/>
    <n v="132"/>
    <n v="126"/>
    <n v="49"/>
    <n v="77"/>
    <n v="31"/>
    <n v="95"/>
    <n v="67"/>
    <n v="28"/>
    <n v="3.7999999999999999E-2"/>
    <n v="0.108"/>
    <n v="5.2999999999999999E-2"/>
    <n v="0.104"/>
    <n v="9.2999999999999999E-2"/>
    <n v="9.4E-2"/>
    <n v="1.1180000000000001"/>
    <n v="0.26"/>
    <n v="0.63700000000000001"/>
    <n v="269.23099999999999"/>
    <s v="Catch-up"/>
    <n v="9.6150000000000002"/>
    <n v="0.82699999999999996"/>
    <d v="1899-12-30T22:07:41"/>
    <n v="0.94399999999999995"/>
    <n v="0.94699999999999995"/>
    <d v="1899-12-30T00:31:34"/>
    <x v="23"/>
  </r>
  <r>
    <x v="1452"/>
    <x v="1"/>
    <n v="93"/>
    <x v="4237"/>
    <x v="2123"/>
    <s v=" "/>
    <s v=" "/>
    <n v="7"/>
    <n v="15"/>
    <n v="5"/>
    <s v="N/A"/>
    <n v="17"/>
    <n v="-1"/>
    <n v="6.9000000000000006E-2"/>
    <n v="0.17100000000000001"/>
    <n v="7.4999999999999997E-2"/>
    <n v="0.223"/>
    <s v="0.16500000000000004"/>
    <n v="0.17499999999999999"/>
    <n v="1.3520000000000001"/>
    <n v="0.28799999999999998"/>
    <n v="0.68799999999999994"/>
    <n v="125.56100000000001"/>
    <s v="Catch-up"/>
    <n v="4.484"/>
    <n v="0.97699999999999998"/>
    <d v="1899-12-30T22:56:38"/>
    <n v="0.97799999999999998"/>
    <n v="0.84499999999999997"/>
    <d v="1899-12-30T00:31:38"/>
    <x v="23"/>
  </r>
  <r>
    <x v="1453"/>
    <x v="0"/>
    <n v="1483"/>
    <x v="4238"/>
    <x v="2124"/>
    <n v="5677"/>
    <n v="5325"/>
    <n v="4190"/>
    <n v="1135"/>
    <n v="656"/>
    <n v="4669"/>
    <n v="3692"/>
    <n v="977"/>
    <n v="3.7309999999999999"/>
    <n v="1.177"/>
    <n v="0.58799999999999997"/>
    <n v="3.4670000000000001"/>
    <n v="4.32"/>
    <n v="4.2960000000000003"/>
    <n v="0.80300000000000005"/>
    <n v="0.76"/>
    <n v="0.88"/>
    <n v="281.8"/>
    <s v="Scale-up"/>
    <n v="0.28799999999999998"/>
    <n v="0.99099999999999999"/>
    <d v="1899-12-30T23:51:22"/>
    <n v="0.98399999999999999"/>
    <n v="0.98799999999999999"/>
    <d v="1899-12-30T00:32:00"/>
    <x v="23"/>
  </r>
  <r>
    <x v="1453"/>
    <x v="1"/>
    <n v="94"/>
    <x v="4239"/>
    <x v="2124"/>
    <s v=" "/>
    <s v=" "/>
    <n v="1"/>
    <n v="1"/>
    <n v="18"/>
    <s v="N/A"/>
    <n v="15"/>
    <n v="-32"/>
    <s v="NaN"/>
    <s v="NaN"/>
    <n v="0.13"/>
    <n v="0.14399999999999999"/>
    <n v="0"/>
    <n v="-0.13"/>
    <s v="NaN"/>
    <s v="NaN"/>
    <s v="NaN"/>
    <s v="NaN"/>
    <s v="Scale-up"/>
    <n v="6.944"/>
    <s v="NaN"/>
    <s v="NaN"/>
    <n v="0.90200000000000002"/>
    <n v="0.89800000000000002"/>
    <d v="1899-12-30T00:32:00"/>
    <x v="23"/>
  </r>
  <r>
    <x v="540"/>
    <x v="0"/>
    <n v="4214"/>
    <x v="703"/>
    <x v="2103"/>
    <n v="3276"/>
    <n v="3276"/>
    <n v="690"/>
    <n v="2586"/>
    <n v="1010"/>
    <n v="2266"/>
    <n v="2133"/>
    <n v="133"/>
    <n v="0.29699999999999999"/>
    <n v="1.1200000000000001"/>
    <n v="0.46899999999999997"/>
    <n v="0.93"/>
    <n v="0.94799999999999995"/>
    <n v="0.94199999999999995"/>
    <n v="0.98099999999999998"/>
    <n v="0.21"/>
    <n v="0.66900000000000004"/>
    <n v="143.011"/>
    <s v="Scale-up"/>
    <n v="1.075"/>
    <n v="0.96099999999999997"/>
    <d v="1899-12-30T22:13:26"/>
    <n v="0.98099999999999998"/>
    <n v="0.93100000000000005"/>
    <d v="1899-12-30T00:32:21"/>
    <x v="23"/>
  </r>
  <r>
    <x v="540"/>
    <x v="1"/>
    <n v="41"/>
    <x v="4240"/>
    <x v="2103"/>
    <s v=" "/>
    <s v=" "/>
    <n v="3"/>
    <n v="1"/>
    <n v="1"/>
    <s v="N/A"/>
    <n v="1"/>
    <n v="1"/>
    <n v="4.5999999999999999E-2"/>
    <s v="NaN"/>
    <s v="NaN"/>
    <s v="NaN"/>
    <n v="0"/>
    <n v="4.5999999999999999E-2"/>
    <s v="NaN"/>
    <s v="NaN"/>
    <s v="NaN"/>
    <s v="NaN"/>
    <s v="Scale-up"/>
    <s v="NaN"/>
    <n v="0.97399999999999998"/>
    <s v="NaN"/>
    <s v="NaN"/>
    <s v="NaN"/>
    <d v="1899-12-30T00:32:21"/>
    <x v="23"/>
  </r>
  <r>
    <x v="1154"/>
    <x v="0"/>
    <n v="3466"/>
    <x v="4241"/>
    <x v="2125"/>
    <n v="1442"/>
    <n v="1076"/>
    <n v="325"/>
    <n v="751"/>
    <n v="32"/>
    <n v="1044"/>
    <n v="956"/>
    <n v="88"/>
    <n v="9.0999999999999998E-2"/>
    <n v="0.19400000000000001"/>
    <n v="3.5999999999999997E-2"/>
    <n v="0.26700000000000002"/>
    <n v="0.249"/>
    <n v="0.27600000000000002"/>
    <n v="1.0720000000000001"/>
    <n v="0.31900000000000001"/>
    <n v="0.874"/>
    <n v="329.58800000000002"/>
    <s v="Catch-up"/>
    <n v="3.7450000000000001"/>
    <n v="0.82399999999999995"/>
    <d v="1899-12-30T19:55:12"/>
    <n v="0.96099999999999997"/>
    <n v="0.872"/>
    <d v="1899-12-30T00:32:42"/>
    <x v="23"/>
  </r>
  <r>
    <x v="1154"/>
    <x v="1"/>
    <n v="84"/>
    <x v="4242"/>
    <x v="2125"/>
    <s v=" "/>
    <s v=" "/>
    <n v="3"/>
    <n v="4"/>
    <n v="1"/>
    <s v="N/A"/>
    <n v="11"/>
    <n v="-5"/>
    <n v="3.6999999999999998E-2"/>
    <n v="4.5999999999999999E-2"/>
    <s v="NaN"/>
    <n v="0.14199999999999999"/>
    <n v="8.3000000000000004E-2"/>
    <n v="8.4000000000000005E-2"/>
    <s v="NaN"/>
    <s v="NaN"/>
    <s v="NaN"/>
    <s v="NaN"/>
    <s v="Catch-up"/>
    <n v="7.0419999999999998"/>
    <n v="0.76800000000000002"/>
    <d v="1899-12-30T14:49:55"/>
    <s v="NaN"/>
    <n v="0.73599999999999999"/>
    <d v="1899-12-30T00:32:42"/>
    <x v="23"/>
  </r>
  <r>
    <x v="1151"/>
    <x v="0"/>
    <n v="1365"/>
    <x v="4243"/>
    <x v="2126"/>
    <n v="804"/>
    <n v="804"/>
    <n v="797"/>
    <n v="7"/>
    <n v="54"/>
    <n v="750"/>
    <n v="605"/>
    <n v="145"/>
    <n v="0.54800000000000004"/>
    <n v="8.9999999999999993E-3"/>
    <n v="0.04"/>
    <n v="0.433"/>
    <n v="0.51700000000000002"/>
    <n v="0.51300000000000001"/>
    <n v="0.83799999999999997"/>
    <n v="0.98399999999999999"/>
    <n v="0.92800000000000005"/>
    <n v="334.87299999999999"/>
    <s v="Scale-up"/>
    <n v="2.3090000000000002"/>
    <n v="0.98899999999999999"/>
    <d v="1899-12-30T22:10:34"/>
    <n v="0.96599999999999997"/>
    <n v="0.98599999999999999"/>
    <d v="1899-12-30T00:33:01"/>
    <x v="23"/>
  </r>
  <r>
    <x v="1151"/>
    <x v="1"/>
    <n v="100"/>
    <x v="4244"/>
    <x v="2126"/>
    <s v=" "/>
    <s v=" "/>
    <n v="96"/>
    <n v="2"/>
    <n v="9"/>
    <s v="N/A"/>
    <n v="70"/>
    <n v="20"/>
    <n v="0.97699999999999998"/>
    <n v="0.16700000000000001"/>
    <n v="9.5000000000000001E-2"/>
    <n v="0.73699999999999999"/>
    <n v="1.0489999999999999"/>
    <n v="0.88400000000000001"/>
    <n v="0.70299999999999996"/>
    <n v="0.85399999999999998"/>
    <n v="0.91700000000000004"/>
    <n v="196.744"/>
    <s v="Scale-up"/>
    <n v="1.357"/>
    <n v="0.92600000000000005"/>
    <d v="1899-12-31T00:00:00"/>
    <n v="0.79900000000000004"/>
    <n v="0.90700000000000003"/>
    <d v="1899-12-30T00:33:06"/>
    <x v="23"/>
  </r>
  <r>
    <x v="1454"/>
    <x v="0"/>
    <n v="3717"/>
    <x v="4245"/>
    <x v="2127"/>
    <n v="5880"/>
    <n v="5834"/>
    <n v="1592"/>
    <n v="4242"/>
    <n v="686"/>
    <n v="5148"/>
    <n v="3261"/>
    <n v="1936"/>
    <n v="1.1659999999999999"/>
    <n v="3.0830000000000002"/>
    <n v="0.75600000000000001"/>
    <n v="2.0350000000000001"/>
    <n v="3.4929999999999999"/>
    <n v="3.7229999999999999"/>
    <n v="0.58299999999999996"/>
    <n v="0.27400000000000002"/>
    <n v="0.82199999999999995"/>
    <n v="951.351"/>
    <s v="Scale-up"/>
    <n v="0.49099999999999999"/>
    <n v="0.64800000000000002"/>
    <d v="1899-12-30T22:09:07"/>
    <n v="0.871"/>
    <n v="0.80800000000000005"/>
    <d v="1899-12-30T00:33:29"/>
    <x v="23"/>
  </r>
  <r>
    <x v="1454"/>
    <x v="1"/>
    <n v="99"/>
    <x v="4246"/>
    <x v="2127"/>
    <s v=" "/>
    <s v=" "/>
    <n v="694"/>
    <n v="354"/>
    <n v="282"/>
    <s v="N/A"/>
    <n v="748"/>
    <n v="19"/>
    <n v="6.83"/>
    <n v="3.7949999999999999"/>
    <n v="3.327"/>
    <n v="6.4429999999999996"/>
    <n v="7.298"/>
    <n v="7.16"/>
    <n v="0.88300000000000001"/>
    <n v="0.64300000000000002"/>
    <n v="0.68700000000000006"/>
    <n v="300.48099999999999"/>
    <s v="Scale-up"/>
    <n v="0.155"/>
    <n v="0.996"/>
    <d v="1899-12-30T23:24:00"/>
    <n v="0.874"/>
    <n v="0.86399999999999999"/>
    <d v="1899-12-30T00:33:34"/>
    <x v="23"/>
  </r>
  <r>
    <x v="185"/>
    <x v="0"/>
    <n v="2762"/>
    <x v="4247"/>
    <x v="2128"/>
    <n v="1277"/>
    <n v="1258"/>
    <n v="1105"/>
    <n v="153"/>
    <n v="156"/>
    <n v="1102"/>
    <n v="995"/>
    <n v="107"/>
    <n v="0.495"/>
    <n v="0.17899999999999999"/>
    <n v="0.159"/>
    <n v="0.44400000000000001"/>
    <n v="0.51500000000000001"/>
    <n v="0.50600000000000001"/>
    <n v="0.86199999999999999"/>
    <n v="0.73399999999999999"/>
    <n v="0.76400000000000001"/>
    <n v="240.99100000000001"/>
    <s v="Scale-up"/>
    <n v="2.2519999999999998"/>
    <n v="0.69699999999999995"/>
    <d v="1899-12-30T21:44:38"/>
    <n v="0.81200000000000006"/>
    <n v="0.59499999999999997"/>
    <d v="1899-12-30T00:34:11"/>
    <x v="23"/>
  </r>
  <r>
    <x v="185"/>
    <x v="1"/>
    <n v="0"/>
    <x v="4248"/>
    <x v="2128"/>
    <s v=" "/>
    <s v=" "/>
    <n v="1"/>
    <n v="1"/>
    <n v="1"/>
    <s v="N/A"/>
    <n v="1"/>
    <n v="0"/>
    <s v="NaN"/>
    <s v="NaN"/>
    <s v="NaN"/>
    <s v="NaN"/>
    <n v="0"/>
    <s v="NaN"/>
    <s v="NaN"/>
    <s v="NaN"/>
    <s v="NaN"/>
    <s v="NaN"/>
    <s v="Scale-up"/>
    <s v="NaN"/>
    <s v="NaN"/>
    <s v="NaN"/>
    <s v="NaN"/>
    <s v="NaN"/>
    <d v="1899-12-30T00:34:11"/>
    <x v="23"/>
  </r>
  <r>
    <x v="1455"/>
    <x v="0"/>
    <n v="375"/>
    <x v="4249"/>
    <x v="2129"/>
    <n v="44"/>
    <n v="44"/>
    <n v="0"/>
    <n v="44"/>
    <n v="9"/>
    <n v="35"/>
    <n v="5"/>
    <n v="30"/>
    <n v="0"/>
    <n v="0.108"/>
    <n v="1.6E-2"/>
    <n v="0.05"/>
    <n v="9.1999999999999998E-2"/>
    <n v="9.8000000000000004E-2"/>
    <n v="0.54300000000000004"/>
    <n v="0"/>
    <n v="0.85199999999999998"/>
    <n v="600"/>
    <s v="Scale-up"/>
    <n v="20"/>
    <n v="0"/>
    <d v="1899-12-30T23:38:24"/>
    <n v="0.81499999999999995"/>
    <n v="0.97099999999999997"/>
    <d v="1899-12-30T00:33:52"/>
    <x v="23"/>
  </r>
  <r>
    <x v="1455"/>
    <x v="1"/>
    <n v="94"/>
    <x v="4250"/>
    <x v="2129"/>
    <s v=" "/>
    <s v=" "/>
    <n v="1"/>
    <n v="11"/>
    <n v="5"/>
    <s v="N/A"/>
    <n v="1"/>
    <n v="5"/>
    <n v="0"/>
    <n v="9.7000000000000003E-2"/>
    <s v="NaN"/>
    <s v="NaN"/>
    <n v="9.7000000000000003E-2"/>
    <n v="6.9000000000000006E-2"/>
    <s v="NaN"/>
    <s v="NaN"/>
    <s v="NaN"/>
    <s v="NaN"/>
    <s v="Scale-up"/>
    <s v="NaN"/>
    <n v="0"/>
    <d v="1899-12-30T21:44:38"/>
    <s v="NaN"/>
    <s v="NaN"/>
    <d v="1899-12-30T00:33:52"/>
    <x v="23"/>
  </r>
  <r>
    <x v="1149"/>
    <x v="0"/>
    <n v="1881"/>
    <x v="4251"/>
    <x v="2130"/>
    <n v="2566"/>
    <n v="2362"/>
    <n v="2253"/>
    <n v="109"/>
    <n v="466"/>
    <n v="1896"/>
    <n v="1295"/>
    <n v="601"/>
    <n v="1.548"/>
    <n v="8.7999999999999995E-2"/>
    <n v="0.34399999999999997"/>
    <n v="0.97399999999999998"/>
    <n v="1.292"/>
    <n v="1.2949999999999999"/>
    <n v="0.754"/>
    <n v="0.94599999999999995"/>
    <n v="0.79"/>
    <n v="617.04300000000001"/>
    <s v="Scale-up"/>
    <n v="1.0269999999999999"/>
    <n v="0.97799999999999998"/>
    <d v="1899-12-30T19:52:19"/>
    <n v="0.96799999999999997"/>
    <n v="0.99299999999999999"/>
    <d v="1899-12-30T00:34:32"/>
    <x v="23"/>
  </r>
  <r>
    <x v="1149"/>
    <x v="1"/>
    <n v="99"/>
    <x v="4252"/>
    <x v="2130"/>
    <s v=" "/>
    <s v=" "/>
    <n v="204"/>
    <n v="12"/>
    <n v="49"/>
    <s v="N/A"/>
    <n v="112"/>
    <n v="54"/>
    <n v="2.0019999999999998"/>
    <n v="0.13"/>
    <n v="0.53500000000000003"/>
    <n v="1.0649999999999999"/>
    <s v="1.5969999999999995"/>
    <n v="1.62"/>
    <n v="0.66700000000000004"/>
    <n v="0.93899999999999995"/>
    <n v="0.749"/>
    <n v="564.31899999999996"/>
    <s v="Scale-up"/>
    <n v="0.93899999999999995"/>
    <n v="0.96199999999999997"/>
    <d v="1899-12-30T15:23:02"/>
    <n v="0.93"/>
    <n v="0.98799999999999999"/>
    <d v="1899-12-30T00:34:37"/>
    <x v="23"/>
  </r>
  <r>
    <x v="1456"/>
    <x v="0"/>
    <n v="520"/>
    <x v="4253"/>
    <x v="2131"/>
    <n v="57"/>
    <n v="57"/>
    <n v="57"/>
    <n v="0"/>
    <n v="5"/>
    <n v="52"/>
    <n v="3"/>
    <n v="49"/>
    <n v="0.10100000000000001"/>
    <n v="0"/>
    <n v="0.14699999999999999"/>
    <n v="4.2000000000000003E-2"/>
    <n v="-4.5999999999999999E-2"/>
    <n v="9.8000000000000004E-2"/>
    <n v="-0.91300000000000003"/>
    <n v="1"/>
    <n v="-0.45500000000000002"/>
    <n v="1166.6669999999999"/>
    <s v="Scale-up"/>
    <n v="23.81"/>
    <n v="0.78800000000000003"/>
    <d v="1899-12-30T00:00:00"/>
    <n v="0.5"/>
    <n v="0.98199999999999998"/>
    <d v="1899-12-30T00:34:54"/>
    <x v="23"/>
  </r>
  <r>
    <x v="1456"/>
    <x v="1"/>
    <n v="99"/>
    <x v="4254"/>
    <x v="2131"/>
    <s v=" "/>
    <s v=" "/>
    <n v="30"/>
    <n v="1"/>
    <n v="5"/>
    <s v="N/A"/>
    <n v="2"/>
    <n v="22"/>
    <n v="0.27500000000000002"/>
    <n v="0"/>
    <n v="0.13900000000000001"/>
    <n v="3.5999999999999997E-2"/>
    <n v="0.13600000000000001"/>
    <n v="0.23400000000000001"/>
    <n v="0.26500000000000001"/>
    <n v="1"/>
    <n v="0.495"/>
    <n v="1361.1110000000001"/>
    <s v="Scale-up"/>
    <n v="27.777999999999999"/>
    <n v="0.84599999999999997"/>
    <d v="1899-12-30T00:00:00"/>
    <n v="0.5"/>
    <n v="1"/>
    <d v="1899-12-30T00:34:58"/>
    <x v="23"/>
  </r>
  <r>
    <x v="1457"/>
    <x v="0"/>
    <n v="1476"/>
    <x v="4255"/>
    <x v="2132"/>
    <n v="67"/>
    <n v="66"/>
    <n v="56"/>
    <n v="10"/>
    <n v="21"/>
    <n v="45"/>
    <n v="44"/>
    <n v="1"/>
    <n v="4.1000000000000002E-2"/>
    <n v="7.0000000000000001E-3"/>
    <n v="1.7000000000000001E-2"/>
    <n v="3.4000000000000002E-2"/>
    <n v="3.1E-2"/>
    <n v="3.3000000000000002E-2"/>
    <n v="1.097"/>
    <n v="0.85399999999999998"/>
    <n v="0.64600000000000002"/>
    <n v="29.411999999999999"/>
    <s v="Plan-up"/>
    <n v="29.411999999999999"/>
    <n v="0.96299999999999997"/>
    <d v="1899-12-30T19:27:50"/>
    <n v="0.96699999999999997"/>
    <n v="0.96899999999999997"/>
    <d v="1899-12-30T00:35:17"/>
    <x v="23"/>
  </r>
  <r>
    <x v="1457"/>
    <x v="1"/>
    <n v="83"/>
    <x v="4256"/>
    <x v="2132"/>
    <s v=" "/>
    <s v=" "/>
    <n v="16"/>
    <n v="1"/>
    <n v="4"/>
    <s v="N/A"/>
    <n v="12"/>
    <n v="0"/>
    <n v="0.14799999999999999"/>
    <s v="NaN"/>
    <n v="0.24099999999999999"/>
    <n v="9.5000000000000001E-2"/>
    <n v="-9.2999999999999999E-2"/>
    <n v="0.13100000000000001"/>
    <s v="NaN"/>
    <s v="NaN"/>
    <s v="NaN"/>
    <s v="NaN"/>
    <s v="Plan-up"/>
    <n v="10.526"/>
    <n v="0.91100000000000003"/>
    <s v="NaN"/>
    <n v="0.84199999999999997"/>
    <n v="0.84899999999999998"/>
    <d v="1899-12-30T00:35:17"/>
    <x v="23"/>
  </r>
  <r>
    <x v="803"/>
    <x v="0"/>
    <n v="5363"/>
    <x v="4257"/>
    <x v="2133"/>
    <n v="881"/>
    <n v="881"/>
    <n v="582"/>
    <n v="299"/>
    <n v="56"/>
    <n v="825"/>
    <n v="697"/>
    <n v="128"/>
    <n v="0.154"/>
    <n v="7.5999999999999998E-2"/>
    <n v="1.2E-2"/>
    <n v="0.17699999999999999"/>
    <n v="0.218"/>
    <n v="0.20499999999999999"/>
    <n v="0.81200000000000006"/>
    <n v="0.67"/>
    <n v="0.94799999999999995"/>
    <n v="723.16399999999999"/>
    <s v="Scale-up"/>
    <n v="5.65"/>
    <n v="0.92400000000000004"/>
    <d v="1899-12-30T23:32:38"/>
    <n v="0.92100000000000004"/>
    <n v="0.94799999999999995"/>
    <d v="1899-12-30T00:35:35"/>
    <x v="23"/>
  </r>
  <r>
    <x v="803"/>
    <x v="1"/>
    <n v="0"/>
    <x v="4258"/>
    <x v="2133"/>
    <s v=" "/>
    <s v=" "/>
    <n v="1"/>
    <n v="1"/>
    <n v="1"/>
    <s v="N/A"/>
    <n v="1"/>
    <n v="0"/>
    <s v="NaN"/>
    <s v="NaN"/>
    <s v="NaN"/>
    <s v="NaN"/>
    <n v="0"/>
    <s v="NaN"/>
    <s v="NaN"/>
    <s v="NaN"/>
    <s v="NaN"/>
    <s v="NaN"/>
    <s v="Scale-up"/>
    <s v="NaN"/>
    <s v="NaN"/>
    <s v="NaN"/>
    <s v="NaN"/>
    <s v="NaN"/>
    <d v="1899-12-30T00:35:35"/>
    <x v="23"/>
  </r>
  <r>
    <x v="660"/>
    <x v="0"/>
    <n v="4970"/>
    <x v="4259"/>
    <x v="2134"/>
    <n v="333"/>
    <n v="333"/>
    <n v="184"/>
    <n v="149"/>
    <n v="35"/>
    <n v="298"/>
    <n v="244"/>
    <n v="54"/>
    <n v="3.5000000000000003E-2"/>
    <n v="0.03"/>
    <n v="7.0000000000000001E-3"/>
    <n v="4.5999999999999999E-2"/>
    <n v="5.8000000000000003E-2"/>
    <n v="5.7000000000000002E-2"/>
    <n v="0.79300000000000004"/>
    <n v="0.53800000000000003"/>
    <n v="0.89200000000000002"/>
    <n v="1173.913"/>
    <s v="Scale-up"/>
    <n v="21.739000000000001"/>
    <n v="0.70199999999999996"/>
    <d v="1899-12-30T20:25:26"/>
    <n v="0.68700000000000006"/>
    <n v="0.75700000000000001"/>
    <d v="1899-12-30T00:35:54"/>
    <x v="23"/>
  </r>
  <r>
    <x v="660"/>
    <x v="1"/>
    <n v="99"/>
    <x v="4260"/>
    <x v="2134"/>
    <s v=" "/>
    <s v=" "/>
    <n v="4"/>
    <n v="4"/>
    <n v="1"/>
    <s v="N/A"/>
    <n v="7"/>
    <n v="0"/>
    <n v="0.03"/>
    <n v="2.4E-2"/>
    <s v="NaN"/>
    <n v="6.3E-2"/>
    <n v="5.3999999999999999E-2"/>
    <n v="5.3999999999999999E-2"/>
    <s v="NaN"/>
    <s v="NaN"/>
    <s v="NaN"/>
    <s v="NaN"/>
    <s v="Scale-up"/>
    <n v="15.872999999999999"/>
    <n v="0.88800000000000001"/>
    <d v="1899-12-30T17:12:29"/>
    <s v="NaN"/>
    <n v="0.86299999999999999"/>
    <d v="1899-12-30T00:35:54"/>
    <x v="23"/>
  </r>
  <r>
    <x v="820"/>
    <x v="0"/>
    <n v="5571"/>
    <x v="4261"/>
    <x v="2135"/>
    <n v="479"/>
    <n v="479"/>
    <n v="332"/>
    <n v="147"/>
    <n v="38"/>
    <n v="441"/>
    <n v="378"/>
    <n v="63"/>
    <n v="7.4999999999999997E-2"/>
    <n v="2.9000000000000001E-2"/>
    <n v="6.0000000000000001E-3"/>
    <n v="0.08"/>
    <n v="9.8000000000000004E-2"/>
    <n v="0.09"/>
    <n v="0.81599999999999995"/>
    <n v="0.72099999999999997"/>
    <n v="0.94199999999999995"/>
    <n v="787.5"/>
    <s v="Scale-up"/>
    <n v="12.5"/>
    <n v="0.53500000000000003"/>
    <d v="1899-12-30T15:51:50"/>
    <n v="0.65900000000000003"/>
    <n v="0.50900000000000001"/>
    <d v="1899-12-30T00:36:14"/>
    <x v="23"/>
  </r>
  <r>
    <x v="820"/>
    <x v="1"/>
    <n v="98"/>
    <x v="4262"/>
    <x v="2135"/>
    <s v=" "/>
    <s v=" "/>
    <n v="1"/>
    <n v="2"/>
    <n v="1"/>
    <s v="N/A"/>
    <n v="5"/>
    <n v="-1"/>
    <s v="NaN"/>
    <n v="1"/>
    <s v="NaN"/>
    <n v="0.215"/>
    <n v="0"/>
    <n v="1.6E-2"/>
    <s v="NaN"/>
    <s v="NaN"/>
    <s v="NaN"/>
    <s v="NaN"/>
    <s v="Scale-up"/>
    <n v="4.6509999999999998"/>
    <s v="NaN"/>
    <d v="1899-12-31T00:00:00"/>
    <s v="NaN"/>
    <n v="0.88100000000000001"/>
    <d v="1899-12-30T00:36:14"/>
    <x v="23"/>
  </r>
  <r>
    <x v="1458"/>
    <x v="0"/>
    <n v="1184"/>
    <x v="4263"/>
    <x v="2136"/>
    <n v="376"/>
    <n v="372"/>
    <n v="226"/>
    <n v="146"/>
    <n v="21"/>
    <n v="351"/>
    <n v="249"/>
    <n v="102"/>
    <n v="0.23400000000000001"/>
    <n v="0.16"/>
    <n v="2.5000000000000001E-2"/>
    <n v="0.23699999999999999"/>
    <n v="0.36899999999999999"/>
    <n v="0.38"/>
    <n v="0.64200000000000002"/>
    <n v="0.59399999999999997"/>
    <n v="0.93700000000000006"/>
    <n v="430.38"/>
    <s v="Scale-up"/>
    <n v="4.2190000000000003"/>
    <n v="0.88900000000000001"/>
    <d v="1899-12-30T21:36:00"/>
    <n v="0.84"/>
    <n v="0.85899999999999999"/>
    <d v="1899-12-30T00:36:33"/>
    <x v="23"/>
  </r>
  <r>
    <x v="1458"/>
    <x v="1"/>
    <n v="99"/>
    <x v="4264"/>
    <x v="2136"/>
    <s v=" "/>
    <s v=" "/>
    <n v="46"/>
    <n v="16"/>
    <n v="9"/>
    <s v="N/A"/>
    <n v="93"/>
    <n v="-39"/>
    <n v="0.39600000000000002"/>
    <n v="0.17"/>
    <n v="8.1000000000000003E-2"/>
    <n v="0.86699999999999999"/>
    <s v="0.48500000000000004"/>
    <n v="0.47199999999999998"/>
    <n v="1.788"/>
    <n v="0.7"/>
    <n v="0.85699999999999998"/>
    <n v="117.64700000000001"/>
    <s v="Catch-up"/>
    <n v="1.153"/>
    <n v="0.94799999999999995"/>
    <d v="1899-12-30T22:03:22"/>
    <n v="0.73899999999999999"/>
    <n v="0.92300000000000004"/>
    <d v="1899-12-30T00:36:37"/>
    <x v="23"/>
  </r>
  <r>
    <x v="1459"/>
    <x v="0"/>
    <n v="1467"/>
    <x v="4265"/>
    <x v="2137"/>
    <n v="106"/>
    <n v="86"/>
    <n v="69"/>
    <n v="17"/>
    <n v="5"/>
    <n v="81"/>
    <n v="73"/>
    <n v="8"/>
    <n v="5.2999999999999999E-2"/>
    <n v="1.2999999999999999E-2"/>
    <n v="0"/>
    <n v="6.2E-2"/>
    <n v="6.6000000000000003E-2"/>
    <n v="6.0999999999999999E-2"/>
    <n v="0.93899999999999995"/>
    <n v="0.80300000000000005"/>
    <n v="1"/>
    <n v="129.03200000000001"/>
    <s v="Scale-up"/>
    <n v="16.129000000000001"/>
    <n v="0.91900000000000004"/>
    <d v="1899-12-30T17:21:07"/>
    <n v="0"/>
    <n v="0.96399999999999997"/>
    <d v="1899-12-30T00:36:56"/>
    <x v="23"/>
  </r>
  <r>
    <x v="1459"/>
    <x v="1"/>
    <n v="97"/>
    <x v="4266"/>
    <x v="2137"/>
    <s v=" "/>
    <s v=" "/>
    <n v="15"/>
    <n v="2"/>
    <n v="1"/>
    <s v="N/A"/>
    <n v="14"/>
    <n v="2"/>
    <n v="0.17100000000000001"/>
    <n v="2.8000000000000001E-2"/>
    <s v="NaN"/>
    <n v="0.14399999999999999"/>
    <n v="0.19900000000000001"/>
    <n v="0.20100000000000001"/>
    <s v="NaN"/>
    <s v="NaN"/>
    <s v="NaN"/>
    <s v="NaN"/>
    <s v="Scale-up"/>
    <n v="6.944"/>
    <n v="0.89200000000000002"/>
    <d v="1899-12-31T00:00:00"/>
    <s v="NaN"/>
    <n v="0.93300000000000005"/>
    <d v="1899-12-30T00:36:56"/>
    <x v="23"/>
  </r>
  <r>
    <x v="1146"/>
    <x v="0"/>
    <n v="1388"/>
    <x v="4267"/>
    <x v="2138"/>
    <n v="1281"/>
    <n v="1182"/>
    <n v="1137"/>
    <n v="45"/>
    <n v="260"/>
    <n v="922"/>
    <n v="783"/>
    <n v="139"/>
    <n v="0.82699999999999996"/>
    <n v="3.6999999999999998E-2"/>
    <n v="0.23499999999999999"/>
    <n v="0.59699999999999998"/>
    <n v="0.629"/>
    <n v="0.65"/>
    <n v="0.94899999999999995"/>
    <n v="0.95699999999999996"/>
    <n v="0.72799999999999998"/>
    <n v="232.83099999999999"/>
    <s v="Scale-up"/>
    <n v="1.675"/>
    <n v="0.97099999999999997"/>
    <d v="1899-12-30T22:56:38"/>
    <n v="0.874"/>
    <n v="0.97599999999999998"/>
    <d v="1899-12-30T00:37:17"/>
    <x v="23"/>
  </r>
  <r>
    <x v="1146"/>
    <x v="1"/>
    <n v="98"/>
    <x v="4268"/>
    <x v="2138"/>
    <s v=" "/>
    <s v=" "/>
    <n v="145"/>
    <n v="4"/>
    <n v="20"/>
    <s v="N/A"/>
    <n v="82"/>
    <n v="46"/>
    <n v="1.306"/>
    <n v="9.6000000000000002E-2"/>
    <n v="0.24099999999999999"/>
    <n v="0.872"/>
    <n v="1.161"/>
    <n v="1.1299999999999999"/>
    <n v="0.751"/>
    <n v="0.93200000000000005"/>
    <n v="0.82799999999999996"/>
    <n v="159.404"/>
    <s v="Scale-up"/>
    <n v="1.147"/>
    <n v="0.99399999999999999"/>
    <d v="1899-12-30T21:59:02"/>
    <n v="0.94599999999999995"/>
    <n v="0.97599999999999998"/>
    <d v="1899-12-30T00:37:21"/>
    <x v="23"/>
  </r>
  <r>
    <x v="1145"/>
    <x v="0"/>
    <n v="1744"/>
    <x v="4269"/>
    <x v="2139"/>
    <n v="3907"/>
    <n v="3490"/>
    <n v="2737"/>
    <n v="753"/>
    <n v="1103"/>
    <n v="2387"/>
    <n v="1773"/>
    <n v="614"/>
    <n v="1.835"/>
    <n v="0.53200000000000003"/>
    <n v="1.5620000000000001"/>
    <n v="1.27"/>
    <n v="0.80500000000000005"/>
    <n v="1.988"/>
    <n v="1.5780000000000001"/>
    <n v="0.77500000000000002"/>
    <n v="0.34"/>
    <n v="483.46499999999997"/>
    <s v="Catch-up"/>
    <n v="0.78700000000000003"/>
    <n v="0.84699999999999998"/>
    <d v="1899-12-30T23:34:05"/>
    <n v="0.33700000000000002"/>
    <n v="0.98499999999999999"/>
    <d v="1899-12-30T00:37:44"/>
    <x v="23"/>
  </r>
  <r>
    <x v="1145"/>
    <x v="1"/>
    <n v="99"/>
    <x v="4270"/>
    <x v="2139"/>
    <s v=" "/>
    <s v=" "/>
    <n v="246"/>
    <n v="101"/>
    <n v="107"/>
    <s v="N/A"/>
    <n v="202"/>
    <n v="37"/>
    <n v="2.141"/>
    <n v="0.98199999999999998"/>
    <n v="0.70799999999999996"/>
    <n v="2.1890000000000001"/>
    <n v="2.415"/>
    <n v="2.0510000000000002"/>
    <n v="0.90600000000000003"/>
    <n v="0.68600000000000005"/>
    <n v="0.77300000000000002"/>
    <n v="280.49299999999999"/>
    <s v="Scale-up"/>
    <n v="0.45700000000000002"/>
    <n v="0.94699999999999995"/>
    <d v="1899-12-30T23:32:38"/>
    <n v="0.76200000000000001"/>
    <n v="0.97099999999999997"/>
    <d v="1899-12-30T00:37:50"/>
    <x v="23"/>
  </r>
  <r>
    <x v="1460"/>
    <x v="0"/>
    <n v="979"/>
    <x v="4271"/>
    <x v="2140"/>
    <n v="389"/>
    <n v="352"/>
    <n v="280"/>
    <n v="72"/>
    <n v="22"/>
    <n v="330"/>
    <n v="131"/>
    <n v="199"/>
    <n v="0.26600000000000001"/>
    <n v="9.6000000000000002E-2"/>
    <n v="3.4000000000000002E-2"/>
    <n v="0.124"/>
    <n v="0.32800000000000001"/>
    <n v="0.32400000000000001"/>
    <n v="0.378"/>
    <n v="0.73499999999999999"/>
    <n v="0.90600000000000003"/>
    <n v="1604.8389999999999"/>
    <s v="Scale-up"/>
    <n v="8.0649999999999995"/>
    <n v="0.95599999999999996"/>
    <d v="1899-12-30T18:51:50"/>
    <n v="0.84799999999999998"/>
    <n v="0.95299999999999996"/>
    <d v="1899-12-30T00:38:16"/>
    <x v="23"/>
  </r>
  <r>
    <x v="1460"/>
    <x v="1"/>
    <n v="99"/>
    <x v="4272"/>
    <x v="2140"/>
    <s v=" "/>
    <s v=" "/>
    <n v="61"/>
    <n v="17"/>
    <n v="7"/>
    <s v="N/A"/>
    <n v="19"/>
    <n v="51"/>
    <n v="0.59899999999999998"/>
    <n v="0.40100000000000002"/>
    <n v="6.6000000000000003E-2"/>
    <n v="0.219"/>
    <s v="0.9339999999999999"/>
    <n v="0.754"/>
    <n v="0.23400000000000001"/>
    <n v="0.59899999999999998"/>
    <n v="0.93400000000000005"/>
    <n v="908.67600000000004"/>
    <s v="Scale-up"/>
    <n v="4.5659999999999998"/>
    <n v="0.84099999999999997"/>
    <d v="1899-12-30T22:39:22"/>
    <n v="0.78200000000000003"/>
    <n v="0.84399999999999997"/>
    <d v="1899-12-30T00:38:21"/>
    <x v="23"/>
  </r>
  <r>
    <x v="1461"/>
    <x v="0"/>
    <n v="1490"/>
    <x v="4273"/>
    <x v="2141"/>
    <n v="37"/>
    <n v="37"/>
    <n v="27"/>
    <n v="10"/>
    <n v="0"/>
    <n v="37"/>
    <n v="27"/>
    <n v="10"/>
    <n v="1.9E-2"/>
    <n v="6.0000000000000001E-3"/>
    <n v="0"/>
    <n v="1.9E-2"/>
    <n v="2.5000000000000001E-2"/>
    <n v="2.5000000000000001E-2"/>
    <n v="0.76"/>
    <n v="0.76"/>
    <n v="1"/>
    <n v="526.31600000000003"/>
    <s v="Scale-up"/>
    <n v="52.631999999999998"/>
    <n v="0.90300000000000002"/>
    <d v="1899-12-30T22:32:10"/>
    <n v="0"/>
    <n v="0.94599999999999995"/>
    <d v="1899-12-30T00:38:38"/>
    <x v="23"/>
  </r>
  <r>
    <x v="1461"/>
    <x v="1"/>
    <n v="0"/>
    <x v="4274"/>
    <x v="2141"/>
    <s v=" "/>
    <s v=" "/>
    <n v="2"/>
    <n v="1"/>
    <n v="1"/>
    <s v="N/A"/>
    <n v="1"/>
    <n v="1"/>
    <n v="1"/>
    <s v="NaN"/>
    <n v="0"/>
    <s v="NaN"/>
    <n v="1"/>
    <n v="1"/>
    <s v="NaN"/>
    <s v="NaN"/>
    <s v="NaN"/>
    <s v="NaN"/>
    <s v="Scale-up"/>
    <s v="NaN"/>
    <n v="1"/>
    <s v="NaN"/>
    <n v="0"/>
    <s v="NaN"/>
    <d v="1899-12-30T00:38:38"/>
    <x v="23"/>
  </r>
  <r>
    <x v="1144"/>
    <x v="0"/>
    <n v="1376"/>
    <x v="4275"/>
    <x v="2142"/>
    <n v="1196"/>
    <n v="997"/>
    <n v="972"/>
    <n v="25"/>
    <n v="270"/>
    <n v="727"/>
    <n v="588"/>
    <n v="139"/>
    <n v="0.745"/>
    <n v="2.3E-2"/>
    <n v="0.247"/>
    <n v="0.48899999999999999"/>
    <n v="0.52100000000000002"/>
    <n v="0.57099999999999995"/>
    <n v="0.93899999999999995"/>
    <n v="0.97"/>
    <n v="0.67800000000000005"/>
    <n v="284.25400000000002"/>
    <s v="Scale-up"/>
    <n v="2.0449999999999999"/>
    <n v="0.90600000000000003"/>
    <d v="1899-12-30T23:08:10"/>
    <n v="0.77100000000000002"/>
    <n v="0.94399999999999995"/>
    <d v="1899-12-30T00:39:02"/>
    <x v="23"/>
  </r>
  <r>
    <x v="1144"/>
    <x v="1"/>
    <n v="99"/>
    <x v="4276"/>
    <x v="2142"/>
    <s v=" "/>
    <s v=" "/>
    <n v="85"/>
    <n v="6"/>
    <n v="36"/>
    <s v="N/A"/>
    <n v="80"/>
    <n v="-24"/>
    <n v="0.79"/>
    <n v="5.2999999999999999E-2"/>
    <n v="0.40500000000000003"/>
    <n v="0.68300000000000005"/>
    <s v="0.43800000000000006"/>
    <n v="0.41599999999999998"/>
    <n v="1.5589999999999999"/>
    <n v="0.93700000000000006"/>
    <n v="0.52"/>
    <n v="203.51400000000001"/>
    <s v="Catch-up"/>
    <n v="1.464"/>
    <n v="0.90600000000000003"/>
    <d v="1899-12-30T18:11:31"/>
    <n v="0.877"/>
    <n v="0.92900000000000005"/>
    <d v="1899-12-30T00:39:07"/>
    <x v="23"/>
  </r>
  <r>
    <x v="1462"/>
    <x v="0"/>
    <n v="1477"/>
    <x v="4277"/>
    <x v="2143"/>
    <n v="912"/>
    <n v="880"/>
    <n v="732"/>
    <n v="148"/>
    <n v="116"/>
    <n v="764"/>
    <n v="585"/>
    <n v="179"/>
    <n v="0.877"/>
    <n v="0.16800000000000001"/>
    <n v="0.17100000000000001"/>
    <n v="0.83499999999999996"/>
    <n v="0.874"/>
    <n v="0.89600000000000002"/>
    <n v="0.95499999999999996"/>
    <n v="0.83899999999999997"/>
    <n v="0.83599999999999997"/>
    <n v="214.37100000000001"/>
    <s v="Scale-up"/>
    <n v="1.198"/>
    <n v="0.96"/>
    <d v="1899-12-30T21:56:10"/>
    <n v="0.94799999999999995"/>
    <n v="0.98799999999999999"/>
    <d v="1899-12-30T00:39:30"/>
    <x v="23"/>
  </r>
  <r>
    <x v="1462"/>
    <x v="1"/>
    <n v="99"/>
    <x v="4278"/>
    <x v="2143"/>
    <s v=" "/>
    <s v=" "/>
    <n v="96"/>
    <n v="25"/>
    <n v="11"/>
    <s v="N/A"/>
    <n v="67"/>
    <n v="42"/>
    <n v="0.88900000000000001"/>
    <n v="0.26400000000000001"/>
    <n v="0.14000000000000001"/>
    <n v="0.80600000000000005"/>
    <n v="1.0129999999999999"/>
    <n v="1.0269999999999999"/>
    <n v="0.79600000000000004"/>
    <n v="0.77100000000000002"/>
    <n v="0.879"/>
    <n v="222.084"/>
    <s v="Scale-up"/>
    <n v="1.2410000000000001"/>
    <n v="0.98799999999999999"/>
    <d v="1899-12-30T23:00:58"/>
    <n v="0.98"/>
    <n v="0.96199999999999997"/>
    <d v="1899-12-30T00:39:35"/>
    <x v="23"/>
  </r>
  <r>
    <x v="978"/>
    <x v="0"/>
    <n v="2122"/>
    <x v="4279"/>
    <x v="2144"/>
    <n v="986"/>
    <n v="980"/>
    <n v="866"/>
    <n v="114"/>
    <n v="111"/>
    <n v="869"/>
    <n v="867"/>
    <n v="2"/>
    <n v="0.63400000000000001"/>
    <n v="9.5000000000000001E-2"/>
    <n v="4.8000000000000001E-2"/>
    <n v="0.623"/>
    <n v="0.68100000000000005"/>
    <n v="0.57099999999999995"/>
    <n v="0.91500000000000004"/>
    <n v="0.87"/>
    <n v="0.93400000000000005"/>
    <n v="3.21"/>
    <s v="Start-up"/>
    <n v="1.605"/>
    <n v="0.95599999999999996"/>
    <d v="1899-12-30T19:50:53"/>
    <n v="0.93200000000000005"/>
    <n v="0.94599999999999995"/>
    <d v="1899-12-30T00:39:55"/>
    <x v="23"/>
  </r>
  <r>
    <x v="978"/>
    <x v="1"/>
    <n v="0"/>
    <x v="4280"/>
    <x v="2144"/>
    <s v=" "/>
    <s v=" "/>
    <n v="1"/>
    <n v="1"/>
    <n v="1"/>
    <s v="N/A"/>
    <n v="1"/>
    <n v="0"/>
    <s v="NaN"/>
    <s v="NaN"/>
    <s v="NaN"/>
    <s v="NaN"/>
    <n v="0"/>
    <s v="NaN"/>
    <s v="NaN"/>
    <s v="NaN"/>
    <s v="NaN"/>
    <s v="NaN"/>
    <s v="Start-up"/>
    <s v="NaN"/>
    <s v="NaN"/>
    <s v="NaN"/>
    <s v="NaN"/>
    <s v="NaN"/>
    <d v="1899-12-30T00:39:55"/>
    <x v="23"/>
  </r>
  <r>
    <x v="1463"/>
    <x v="0"/>
    <n v="1192"/>
    <x v="4281"/>
    <x v="2145"/>
    <n v="677"/>
    <n v="648"/>
    <n v="267"/>
    <n v="381"/>
    <n v="78"/>
    <n v="570"/>
    <n v="446"/>
    <n v="124"/>
    <n v="0.38900000000000001"/>
    <n v="0.60499999999999998"/>
    <n v="9.7000000000000003E-2"/>
    <n v="0.70299999999999996"/>
    <n v="0.89700000000000002"/>
    <n v="0.86199999999999999"/>
    <n v="0.78400000000000003"/>
    <n v="0.39100000000000001"/>
    <n v="0.90200000000000002"/>
    <n v="176.387"/>
    <s v="Scale-up"/>
    <n v="1.4219999999999999"/>
    <n v="0.94799999999999995"/>
    <d v="1899-12-30T19:04:48"/>
    <n v="0.73299999999999998"/>
    <n v="0.88700000000000001"/>
    <d v="1899-12-30T00:40:16"/>
    <x v="23"/>
  </r>
  <r>
    <x v="1463"/>
    <x v="1"/>
    <n v="97"/>
    <x v="4282"/>
    <x v="2145"/>
    <s v=" "/>
    <s v=" "/>
    <n v="1"/>
    <n v="1"/>
    <n v="2"/>
    <s v="N/A"/>
    <n v="1"/>
    <n v="-1"/>
    <s v="NaN"/>
    <s v="NaN"/>
    <n v="0.01"/>
    <s v="NaN"/>
    <n v="0"/>
    <n v="-0.01"/>
    <s v="NaN"/>
    <s v="NaN"/>
    <s v="NaN"/>
    <s v="NaN"/>
    <s v="Scale-up"/>
    <s v="NaN"/>
    <s v="NaN"/>
    <s v="NaN"/>
    <n v="1"/>
    <s v="NaN"/>
    <d v="1899-12-30T00:40:16"/>
    <x v="23"/>
  </r>
  <r>
    <x v="295"/>
    <x v="0"/>
    <n v="7929"/>
    <x v="685"/>
    <x v="2146"/>
    <n v="5453"/>
    <n v="5453"/>
    <n v="2455"/>
    <n v="2998"/>
    <n v="976"/>
    <n v="4477"/>
    <n v="4396"/>
    <n v="81"/>
    <n v="0.54"/>
    <n v="0.69499999999999995"/>
    <n v="0.20699999999999999"/>
    <n v="1.0529999999999999"/>
    <n v="1.028"/>
    <n v="1.0289999999999999"/>
    <n v="1.024"/>
    <n v="0.437"/>
    <n v="0.83199999999999996"/>
    <n v="76.923000000000002"/>
    <s v="Catch-up"/>
    <n v="0.95"/>
    <n v="0.98799999999999999"/>
    <d v="1899-12-30T23:38:24"/>
    <n v="0.99099999999999999"/>
    <n v="0.995"/>
    <d v="1899-12-30T00:41:04"/>
    <x v="23"/>
  </r>
  <r>
    <x v="295"/>
    <x v="1"/>
    <n v="0"/>
    <x v="4283"/>
    <x v="2146"/>
    <s v=" "/>
    <s v=" "/>
    <n v="1"/>
    <n v="1"/>
    <n v="1"/>
    <s v="N/A"/>
    <n v="1"/>
    <n v="0"/>
    <s v="NaN"/>
    <s v="NaN"/>
    <s v="NaN"/>
    <s v="NaN"/>
    <n v="0"/>
    <s v="NaN"/>
    <s v="NaN"/>
    <s v="NaN"/>
    <s v="NaN"/>
    <s v="NaN"/>
    <s v="Catch-up"/>
    <s v="NaN"/>
    <s v="NaN"/>
    <s v="NaN"/>
    <s v="NaN"/>
    <s v="NaN"/>
    <d v="1899-12-30T00:41:04"/>
    <x v="23"/>
  </r>
  <r>
    <x v="443"/>
    <x v="0"/>
    <n v="5404"/>
    <x v="1234"/>
    <x v="2147"/>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d v="1899-12-30T23:48:29"/>
    <n v="0.96199999999999997"/>
    <n v="0.97899999999999998"/>
    <d v="1899-12-30T00:40:40"/>
    <x v="23"/>
  </r>
  <r>
    <x v="443"/>
    <x v="1"/>
    <n v="63"/>
    <x v="4284"/>
    <x v="2147"/>
    <s v=" "/>
    <s v=" "/>
    <n v="2"/>
    <n v="1"/>
    <n v="325"/>
    <s v="N/A"/>
    <n v="1"/>
    <n v="-324"/>
    <n v="0.04"/>
    <s v="NaN"/>
    <n v="18.056000000000001"/>
    <s v="NaN"/>
    <n v="-18.015999999999998"/>
    <n v="-3.1930000000000001"/>
    <s v="NaN"/>
    <s v="NaN"/>
    <s v="NaN"/>
    <s v="NaN"/>
    <s v="Start-up"/>
    <s v="NaN"/>
    <n v="1"/>
    <s v="NaN"/>
    <n v="8.9999999999999993E-3"/>
    <s v="NaN"/>
    <d v="1899-12-30T00:40:40"/>
    <x v="23"/>
  </r>
  <r>
    <x v="183"/>
    <x v="0"/>
    <n v="4203"/>
    <x v="4285"/>
    <x v="2148"/>
    <n v="506"/>
    <n v="490"/>
    <n v="392"/>
    <n v="98"/>
    <n v="13"/>
    <n v="477"/>
    <n v="153"/>
    <n v="324"/>
    <n v="0.16"/>
    <n v="2.1000000000000001E-2"/>
    <n v="2E-3"/>
    <n v="5.7000000000000002E-2"/>
    <n v="0.17899999999999999"/>
    <n v="0.16400000000000001"/>
    <n v="0.318"/>
    <n v="0.88400000000000001"/>
    <n v="0.98899999999999999"/>
    <n v="5684.2110000000002"/>
    <s v="Scale-up"/>
    <n v="17.544"/>
    <n v="0.79200000000000004"/>
    <d v="1899-12-30T14:42:43"/>
    <n v="0.76700000000000002"/>
    <n v="0.38300000000000001"/>
    <d v="1899-12-30T00:41:22"/>
    <x v="23"/>
  </r>
  <r>
    <x v="183"/>
    <x v="1"/>
    <n v="90"/>
    <x v="4286"/>
    <x v="2148"/>
    <s v=" "/>
    <s v=" "/>
    <n v="3"/>
    <n v="14"/>
    <n v="1"/>
    <s v="N/A"/>
    <n v="1"/>
    <n v="16"/>
    <n v="3.5000000000000003E-2"/>
    <n v="0.112"/>
    <s v="NaN"/>
    <s v="NaN"/>
    <s v="0.14700000000000002"/>
    <n v="0.14299999999999999"/>
    <s v="NaN"/>
    <s v="NaN"/>
    <s v="NaN"/>
    <s v="NaN"/>
    <s v="Scale-up"/>
    <s v="NaN"/>
    <n v="0.75"/>
    <d v="1899-12-30T21:41:46"/>
    <s v="NaN"/>
    <s v="NaN"/>
    <d v="1899-12-30T00:41:22"/>
    <x v="23"/>
  </r>
  <r>
    <x v="1138"/>
    <x v="0"/>
    <n v="2957"/>
    <x v="4287"/>
    <x v="2149"/>
    <n v="6095"/>
    <n v="5797"/>
    <n v="3652"/>
    <n v="2145"/>
    <n v="2089"/>
    <n v="3708"/>
    <n v="2877"/>
    <n v="831"/>
    <n v="1.419"/>
    <n v="0.85199999999999998"/>
    <n v="0.90100000000000002"/>
    <n v="1.143"/>
    <n v="1.37"/>
    <n v="1.383"/>
    <n v="0.83399999999999996"/>
    <n v="0.625"/>
    <n v="0.60299999999999998"/>
    <n v="727.03399999999999"/>
    <s v="Scale-up"/>
    <n v="0.875"/>
    <n v="0.98899999999999999"/>
    <d v="1899-12-30T23:13:55"/>
    <n v="0.97"/>
    <n v="0.97599999999999998"/>
    <d v="1899-12-30T00:41:46"/>
    <x v="23"/>
  </r>
  <r>
    <x v="1138"/>
    <x v="1"/>
    <n v="100"/>
    <x v="4288"/>
    <x v="2149"/>
    <s v=" "/>
    <s v=" "/>
    <n v="53"/>
    <n v="45"/>
    <n v="37"/>
    <s v="N/A"/>
    <n v="63"/>
    <n v="-1"/>
    <n v="0.52600000000000002"/>
    <n v="0.47499999999999998"/>
    <n v="0.496"/>
    <n v="0.59599999999999997"/>
    <s v="0.5049999999999999"/>
    <n v="0.57899999999999996"/>
    <n v="1.18"/>
    <n v="0.52500000000000002"/>
    <n v="0.504"/>
    <n v="1394.2950000000001"/>
    <s v="Catch-up"/>
    <n v="1.6779999999999999"/>
    <n v="0.97599999999999998"/>
    <d v="1899-12-30T23:44:10"/>
    <n v="0.871"/>
    <n v="0.95499999999999996"/>
    <d v="1899-12-30T00:41:51"/>
    <x v="23"/>
  </r>
  <r>
    <x v="1137"/>
    <x v="0"/>
    <n v="2478"/>
    <x v="4289"/>
    <x v="2150"/>
    <n v="2728"/>
    <n v="2728"/>
    <n v="2333"/>
    <n v="395"/>
    <n v="1205"/>
    <n v="1523"/>
    <n v="1215"/>
    <n v="308"/>
    <n v="0.91600000000000004"/>
    <n v="0.14599999999999999"/>
    <n v="0.52500000000000002"/>
    <n v="0.47599999999999998"/>
    <n v="0.53700000000000003"/>
    <n v="0.56299999999999994"/>
    <n v="0.88600000000000001"/>
    <n v="0.86299999999999999"/>
    <n v="0.50600000000000001"/>
    <n v="647.05899999999997"/>
    <s v="Scale-up"/>
    <n v="2.101"/>
    <n v="0.99099999999999999"/>
    <d v="1899-12-30T22:53:46"/>
    <n v="0.65600000000000003"/>
    <n v="0.85499999999999998"/>
    <d v="1899-12-30T00:42:12"/>
    <x v="23"/>
  </r>
  <r>
    <x v="1137"/>
    <x v="1"/>
    <n v="99"/>
    <x v="4290"/>
    <x v="2150"/>
    <s v=" "/>
    <s v=" "/>
    <n v="159"/>
    <n v="46"/>
    <n v="24"/>
    <s v="N/A"/>
    <n v="102"/>
    <n v="78"/>
    <n v="1.778"/>
    <n v="0.66100000000000003"/>
    <n v="0.26200000000000001"/>
    <n v="1.0269999999999999"/>
    <n v="2.177"/>
    <n v="2.1339999999999999"/>
    <n v="0.47199999999999998"/>
    <n v="0.72899999999999998"/>
    <n v="0.89300000000000002"/>
    <n v="299.90300000000002"/>
    <s v="Scale-up"/>
    <n v="0.97399999999999998"/>
    <n v="0.91400000000000003"/>
    <d v="1899-12-30T23:28:19"/>
    <n v="0.876"/>
    <n v="0.99"/>
    <d v="1899-12-30T00:42:16"/>
    <x v="23"/>
  </r>
  <r>
    <x v="1464"/>
    <x v="0"/>
    <n v="1679"/>
    <x v="4291"/>
    <x v="2151"/>
    <n v="1725"/>
    <n v="1694"/>
    <n v="1434"/>
    <n v="260"/>
    <n v="172"/>
    <n v="1522"/>
    <n v="1357"/>
    <n v="165"/>
    <n v="1.369"/>
    <n v="0.16400000000000001"/>
    <n v="0.20699999999999999"/>
    <n v="1.254"/>
    <n v="1.3260000000000001"/>
    <n v="1.323"/>
    <n v="0.94599999999999995"/>
    <n v="0.89300000000000002"/>
    <n v="0.86499999999999999"/>
    <n v="131.57900000000001"/>
    <s v="Scale-up"/>
    <n v="0.79700000000000004"/>
    <n v="0.97699999999999998"/>
    <d v="1899-12-30T18:31:41"/>
    <n v="0.9"/>
    <n v="0.94699999999999995"/>
    <d v="1899-12-30T00:42:37"/>
    <x v="23"/>
  </r>
  <r>
    <x v="1464"/>
    <x v="1"/>
    <n v="98"/>
    <x v="4292"/>
    <x v="2151"/>
    <s v=" "/>
    <s v=" "/>
    <n v="74"/>
    <n v="27"/>
    <n v="10"/>
    <s v="N/A"/>
    <n v="75"/>
    <n v="17"/>
    <n v="0.88900000000000001"/>
    <n v="0.42499999999999999"/>
    <n v="0.14000000000000001"/>
    <n v="0.88500000000000001"/>
    <n v="1.1739999999999999"/>
    <n v="1.1499999999999999"/>
    <n v="0.754"/>
    <n v="0.67700000000000005"/>
    <n v="0.89300000000000002"/>
    <n v="186.441"/>
    <s v="Scale-up"/>
    <n v="1.1299999999999999"/>
    <n v="0.98"/>
    <d v="1899-12-30T22:40:48"/>
    <n v="0.91700000000000004"/>
    <n v="0.97"/>
    <d v="1899-12-30T00:42:41"/>
    <x v="23"/>
  </r>
  <r>
    <x v="813"/>
    <x v="0"/>
    <n v="4633"/>
    <x v="4293"/>
    <x v="2152"/>
    <n v="2093"/>
    <n v="2092"/>
    <n v="637"/>
    <n v="1455"/>
    <n v="319"/>
    <n v="1773"/>
    <n v="1533"/>
    <n v="240"/>
    <n v="0.14000000000000001"/>
    <n v="0.38400000000000001"/>
    <n v="0.08"/>
    <n v="0.374"/>
    <n v="0.44400000000000001"/>
    <n v="0.437"/>
    <n v="0.84199999999999997"/>
    <n v="0.26700000000000002"/>
    <n v="0.84699999999999998"/>
    <n v="641.71100000000001"/>
    <s v="Scale-up"/>
    <n v="2.6739999999999999"/>
    <n v="0.996"/>
    <d v="1899-12-30T23:13:55"/>
    <n v="0.97799999999999998"/>
    <n v="0.97399999999999998"/>
    <d v="1899-12-30T00:43:02"/>
    <x v="23"/>
  </r>
  <r>
    <x v="813"/>
    <x v="1"/>
    <n v="95"/>
    <x v="4294"/>
    <x v="2152"/>
    <s v=" "/>
    <s v=" "/>
    <n v="12"/>
    <n v="18"/>
    <n v="3"/>
    <s v="N/A"/>
    <n v="34"/>
    <n v="-8"/>
    <n v="0.11799999999999999"/>
    <n v="0.188"/>
    <n v="3.3000000000000002E-2"/>
    <n v="0.374"/>
    <n v="0.27300000000000002"/>
    <n v="0.27500000000000002"/>
    <n v="1.37"/>
    <n v="0.38600000000000001"/>
    <n v="0.89200000000000002"/>
    <n v="641.71100000000001"/>
    <s v="Catch-up"/>
    <n v="2.6739999999999999"/>
    <n v="0.96099999999999997"/>
    <d v="1899-12-30T23:42:43"/>
    <n v="0.96199999999999997"/>
    <n v="0.90600000000000003"/>
    <d v="1899-12-30T00:43:07"/>
    <x v="23"/>
  </r>
  <r>
    <x v="1465"/>
    <x v="0"/>
    <n v="919"/>
    <x v="4295"/>
    <x v="2153"/>
    <n v="1983"/>
    <n v="1860"/>
    <n v="1363"/>
    <n v="497"/>
    <n v="302"/>
    <n v="1558"/>
    <n v="1324"/>
    <n v="234"/>
    <n v="1.786"/>
    <n v="0.63900000000000001"/>
    <n v="0.441"/>
    <n v="1.7929999999999999"/>
    <n v="1.984"/>
    <n v="1.9990000000000001"/>
    <n v="0.90400000000000003"/>
    <n v="0.73599999999999999"/>
    <n v="0.81799999999999995"/>
    <n v="130.50800000000001"/>
    <s v="Scale-up"/>
    <n v="0.55800000000000005"/>
    <n v="0.99199999999999999"/>
    <d v="1899-12-30T23:36:58"/>
    <n v="0.96899999999999997"/>
    <n v="0.99099999999999999"/>
    <d v="1899-12-30T00:43:28"/>
    <x v="23"/>
  </r>
  <r>
    <x v="1465"/>
    <x v="1"/>
    <n v="99"/>
    <x v="4296"/>
    <x v="2153"/>
    <s v=" "/>
    <s v=" "/>
    <n v="238"/>
    <n v="44"/>
    <n v="58"/>
    <s v="N/A"/>
    <n v="170"/>
    <n v="55"/>
    <n v="2.6259999999999999"/>
    <n v="0.41499999999999998"/>
    <n v="0.54200000000000004"/>
    <n v="1.665"/>
    <s v="2.4989999999999997"/>
    <n v="2.5910000000000002"/>
    <n v="0.66600000000000004"/>
    <n v="0.86399999999999999"/>
    <n v="0.82199999999999995"/>
    <n v="140.541"/>
    <s v="Scale-up"/>
    <n v="0.60099999999999998"/>
    <n v="0.90500000000000003"/>
    <d v="1899-12-30T23:03:50"/>
    <n v="0.79500000000000004"/>
    <n v="0.99099999999999999"/>
    <d v="1899-12-30T00:43:32"/>
    <x v="23"/>
  </r>
  <r>
    <x v="1466"/>
    <x v="0"/>
    <n v="345"/>
    <x v="4297"/>
    <x v="2154"/>
    <n v="44"/>
    <n v="44"/>
    <n v="44"/>
    <n v="0"/>
    <n v="1"/>
    <n v="43"/>
    <n v="0"/>
    <n v="43"/>
    <n v="0.14499999999999999"/>
    <n v="0"/>
    <n v="0"/>
    <n v="0"/>
    <n v="0.14499999999999999"/>
    <n v="0.14799999999999999"/>
    <n v="0"/>
    <n v="1"/>
    <n v="1"/>
    <s v="NaN"/>
    <s v="Indeterminate"/>
    <n v="0"/>
    <n v="0.36399999999999999"/>
    <d v="1899-12-30T00:00:00"/>
    <n v="0"/>
    <n v="0"/>
    <d v="1899-12-30T00:43:49"/>
    <x v="23"/>
  </r>
  <r>
    <x v="1466"/>
    <x v="1"/>
    <n v="56"/>
    <x v="4298"/>
    <x v="2154"/>
    <s v=" "/>
    <s v=" "/>
    <n v="42"/>
    <n v="1"/>
    <n v="1"/>
    <s v="N/A"/>
    <n v="1"/>
    <n v="40"/>
    <n v="0.58199999999999996"/>
    <n v="0"/>
    <s v="NaN"/>
    <s v="NaN"/>
    <n v="0.58199999999999996"/>
    <n v="0.56299999999999994"/>
    <s v="NaN"/>
    <s v="NaN"/>
    <s v="NaN"/>
    <s v="NaN"/>
    <s v="Indeterminate"/>
    <s v="NaN"/>
    <n v="0.8"/>
    <d v="1899-12-30T00:00:00"/>
    <s v="NaN"/>
    <s v="NaN"/>
    <d v="1899-12-30T00:43:49"/>
    <x v="23"/>
  </r>
  <r>
    <x v="1467"/>
    <x v="0"/>
    <n v="91"/>
    <x v="4299"/>
    <x v="2155"/>
    <n v="65"/>
    <n v="65"/>
    <n v="65"/>
    <n v="0"/>
    <n v="25"/>
    <n v="40"/>
    <n v="40"/>
    <n v="0"/>
    <n v="0.36899999999999999"/>
    <n v="0"/>
    <n v="0"/>
    <n v="0"/>
    <n v="0.36899999999999999"/>
    <n v="0.36399999999999999"/>
    <n v="0"/>
    <n v="1"/>
    <n v="1"/>
    <s v="NaN"/>
    <s v="Indeterminate"/>
    <n v="0"/>
    <n v="0.71199999999999997"/>
    <d v="1899-12-30T00:00:00"/>
    <n v="0"/>
    <n v="0"/>
    <d v="1899-12-30T00:51:21"/>
    <x v="23"/>
  </r>
  <r>
    <x v="1467"/>
    <x v="1"/>
    <n v="91"/>
    <x v="4299"/>
    <x v="2155"/>
    <s v=" "/>
    <s v=" "/>
    <n v="65"/>
    <n v="1"/>
    <n v="25"/>
    <s v="N/A"/>
    <n v="40"/>
    <n v="-1"/>
    <n v="0.374"/>
    <n v="0"/>
    <s v="NaN"/>
    <s v="NaN"/>
    <n v="0.374"/>
    <n v="0.36599999999999999"/>
    <s v="NaN"/>
    <s v="NaN"/>
    <s v="NaN"/>
    <s v="NaN"/>
    <s v="Indeterminate"/>
    <s v="NaN"/>
    <n v="0.71299999999999997"/>
    <d v="1899-12-30T00:00:00"/>
    <s v="NaN"/>
    <s v="NaN"/>
    <d v="1899-12-30T00:51:21"/>
    <x v="23"/>
  </r>
  <r>
    <x v="1027"/>
    <x v="0"/>
    <n v="2597"/>
    <x v="4300"/>
    <x v="2156"/>
    <n v="127"/>
    <n v="127"/>
    <n v="73"/>
    <n v="54"/>
    <n v="4"/>
    <n v="123"/>
    <n v="104"/>
    <n v="19"/>
    <n v="3.5999999999999997E-2"/>
    <n v="2.1999999999999999E-2"/>
    <n v="2E-3"/>
    <n v="3.7999999999999999E-2"/>
    <n v="5.6000000000000001E-2"/>
    <n v="4.7E-2"/>
    <n v="0.67900000000000005"/>
    <n v="0.621"/>
    <n v="0.96599999999999997"/>
    <n v="500"/>
    <s v="Scale-up"/>
    <n v="26.315999999999999"/>
    <n v="0.81299999999999994"/>
    <d v="1899-12-30T23:42:43"/>
    <n v="0.88300000000000001"/>
    <n v="0.92900000000000005"/>
    <d v="1899-12-30T00:44:08"/>
    <x v="23"/>
  </r>
  <r>
    <x v="1027"/>
    <x v="1"/>
    <n v="57"/>
    <x v="4301"/>
    <x v="2156"/>
    <s v=" "/>
    <s v=" "/>
    <n v="4"/>
    <n v="1"/>
    <n v="1"/>
    <s v="N/A"/>
    <n v="2"/>
    <n v="1"/>
    <n v="0.14000000000000001"/>
    <s v="NaN"/>
    <s v="NaN"/>
    <n v="2.5000000000000001E-2"/>
    <n v="0"/>
    <n v="0.14000000000000001"/>
    <s v="NaN"/>
    <s v="NaN"/>
    <s v="NaN"/>
    <s v="NaN"/>
    <s v="Scale-up"/>
    <n v="40"/>
    <n v="0.89800000000000002"/>
    <s v="NaN"/>
    <s v="NaN"/>
    <n v="1"/>
    <d v="1899-12-30T00:44:08"/>
    <x v="23"/>
  </r>
  <r>
    <x v="579"/>
    <x v="0"/>
    <n v="6006"/>
    <x v="4302"/>
    <x v="2157"/>
    <n v="2577"/>
    <n v="2577"/>
    <n v="1043"/>
    <n v="1534"/>
    <n v="536"/>
    <n v="2041"/>
    <n v="1949"/>
    <n v="92"/>
    <n v="0.224"/>
    <n v="0.32"/>
    <n v="0.124"/>
    <n v="0.41599999999999998"/>
    <n v="0.42"/>
    <n v="0.42199999999999999"/>
    <n v="0.99"/>
    <n v="0.41199999999999998"/>
    <n v="0.77200000000000002"/>
    <n v="221.154"/>
    <s v="Scale-up"/>
    <n v="2.4039999999999999"/>
    <n v="0.93500000000000005"/>
    <d v="1899-12-30T21:28:48"/>
    <n v="0.92"/>
    <n v="0.91600000000000004"/>
    <d v="1899-12-30T00:44:29"/>
    <x v="23"/>
  </r>
  <r>
    <x v="579"/>
    <x v="1"/>
    <n v="90"/>
    <x v="4303"/>
    <x v="2157"/>
    <s v=" "/>
    <s v=" "/>
    <n v="1"/>
    <n v="5"/>
    <n v="1"/>
    <s v="N/A"/>
    <n v="7"/>
    <n v="0"/>
    <s v="NaN"/>
    <n v="5.2999999999999999E-2"/>
    <s v="NaN"/>
    <n v="0.06"/>
    <n v="0"/>
    <n v="7.0999999999999994E-2"/>
    <s v="NaN"/>
    <s v="NaN"/>
    <s v="NaN"/>
    <s v="NaN"/>
    <s v="Scale-up"/>
    <n v="16.667000000000002"/>
    <s v="NaN"/>
    <d v="1899-12-30T21:17:17"/>
    <s v="NaN"/>
    <n v="0.91"/>
    <d v="1899-12-30T00:44:29"/>
    <x v="23"/>
  </r>
  <r>
    <x v="393"/>
    <x v="0"/>
    <n v="4748"/>
    <x v="4304"/>
    <x v="2158"/>
    <n v="186"/>
    <n v="186"/>
    <n v="128"/>
    <n v="58"/>
    <n v="24"/>
    <n v="162"/>
    <n v="151"/>
    <n v="11"/>
    <n v="3.4000000000000002E-2"/>
    <n v="1.4E-2"/>
    <n v="7.0000000000000001E-3"/>
    <n v="4.4999999999999998E-2"/>
    <n v="4.1000000000000002E-2"/>
    <n v="4.1000000000000002E-2"/>
    <n v="1.0980000000000001"/>
    <n v="0.70799999999999996"/>
    <n v="0.85399999999999998"/>
    <n v="244.44399999999999"/>
    <s v="Catch-up"/>
    <n v="22.222000000000001"/>
    <n v="0.91100000000000003"/>
    <d v="1899-12-30T23:09:36"/>
    <n v="0.92700000000000005"/>
    <n v="0.94899999999999995"/>
    <d v="1899-12-30T00:44:48"/>
    <x v="23"/>
  </r>
  <r>
    <x v="393"/>
    <x v="1"/>
    <n v="86"/>
    <x v="4305"/>
    <x v="2158"/>
    <s v=" "/>
    <s v=" "/>
    <n v="7"/>
    <n v="3"/>
    <n v="1"/>
    <s v="N/A"/>
    <n v="10"/>
    <n v="-1"/>
    <n v="0.108"/>
    <n v="0.02"/>
    <s v="NaN"/>
    <n v="0.109"/>
    <n v="0.128"/>
    <n v="0.10100000000000001"/>
    <s v="NaN"/>
    <s v="NaN"/>
    <s v="NaN"/>
    <s v="NaN"/>
    <s v="Catch-up"/>
    <n v="9.1739999999999995"/>
    <n v="0.7"/>
    <d v="1899-12-30T20:48:29"/>
    <s v="NaN"/>
    <n v="0.84"/>
    <d v="1899-12-30T00:44:48"/>
    <x v="23"/>
  </r>
  <r>
    <x v="1134"/>
    <x v="0"/>
    <n v="2695"/>
    <x v="4306"/>
    <x v="2159"/>
    <n v="302"/>
    <n v="302"/>
    <n v="253"/>
    <n v="49"/>
    <n v="41"/>
    <n v="261"/>
    <n v="21"/>
    <n v="240"/>
    <n v="0.08"/>
    <n v="1.6E-2"/>
    <n v="2.3E-2"/>
    <n v="6.0000000000000001E-3"/>
    <n v="7.2999999999999995E-2"/>
    <n v="7.1999999999999995E-2"/>
    <n v="8.2000000000000003E-2"/>
    <n v="0.83299999999999996"/>
    <n v="0.76"/>
    <n v="40000"/>
    <s v="Scale-up"/>
    <n v="166.667"/>
    <n v="0.316"/>
    <d v="1899-12-30T22:26:24"/>
    <n v="0.55500000000000005"/>
    <n v="0.91600000000000004"/>
    <d v="1899-12-30T00:45:07"/>
    <x v="23"/>
  </r>
  <r>
    <x v="1134"/>
    <x v="1"/>
    <n v="91"/>
    <x v="4307"/>
    <x v="2159"/>
    <s v=" "/>
    <s v=" "/>
    <n v="200"/>
    <n v="2"/>
    <n v="1"/>
    <s v="N/A"/>
    <n v="1"/>
    <n v="200"/>
    <n v="2.4039999999999999"/>
    <n v="0.04"/>
    <s v="NaN"/>
    <s v="NaN"/>
    <n v="2.444"/>
    <n v="2.3780000000000001"/>
    <s v="NaN"/>
    <s v="NaN"/>
    <s v="NaN"/>
    <s v="NaN"/>
    <s v="Scale-up"/>
    <s v="NaN"/>
    <n v="0.04"/>
    <d v="1899-12-31T00:00:00"/>
    <s v="NaN"/>
    <s v="NaN"/>
    <d v="1899-12-30T00:45:07"/>
    <x v="23"/>
  </r>
  <r>
    <x v="228"/>
    <x v="0"/>
    <n v="2778"/>
    <x v="4308"/>
    <x v="2160"/>
    <n v="69"/>
    <n v="69"/>
    <n v="58"/>
    <n v="11"/>
    <n v="10"/>
    <n v="59"/>
    <n v="52"/>
    <n v="7"/>
    <n v="2.4E-2"/>
    <n v="5.0000000000000001E-3"/>
    <n v="4.0000000000000001E-3"/>
    <n v="0.02"/>
    <n v="2.5000000000000001E-2"/>
    <n v="2.3E-2"/>
    <n v="0.8"/>
    <n v="0.82799999999999996"/>
    <n v="0.86199999999999999"/>
    <n v="350"/>
    <s v="Scale-up"/>
    <n v="50"/>
    <n v="0.82"/>
    <d v="1899-12-30T17:29:46"/>
    <n v="0.89200000000000002"/>
    <n v="0.70399999999999996"/>
    <d v="1899-12-30T00:45:25"/>
    <x v="23"/>
  </r>
  <r>
    <x v="228"/>
    <x v="1"/>
    <n v="0"/>
    <x v="4309"/>
    <x v="2160"/>
    <s v=" "/>
    <s v=" "/>
    <n v="1"/>
    <n v="1"/>
    <n v="1"/>
    <s v="N/A"/>
    <n v="3"/>
    <n v="-2"/>
    <s v="NaN"/>
    <s v="NaN"/>
    <s v="NaN"/>
    <s v="NaN"/>
    <n v="0"/>
    <s v="NaN"/>
    <s v="NaN"/>
    <s v="NaN"/>
    <s v="NaN"/>
    <s v="NaN"/>
    <s v="Scale-up"/>
    <s v="NaN"/>
    <s v="NaN"/>
    <s v="NaN"/>
    <s v="NaN"/>
    <s v="NaN"/>
    <d v="1899-12-30T00:45:25"/>
    <x v="23"/>
  </r>
  <r>
    <x v="738"/>
    <x v="0"/>
    <n v="5405"/>
    <x v="4310"/>
    <x v="2161"/>
    <n v="6002"/>
    <n v="6002"/>
    <n v="3291"/>
    <n v="2711"/>
    <n v="617"/>
    <n v="5385"/>
    <n v="4797"/>
    <n v="588"/>
    <n v="0.80900000000000005"/>
    <n v="0.78500000000000003"/>
    <n v="0.17599999999999999"/>
    <n v="1.321"/>
    <n v="1.4179999999999999"/>
    <n v="1.385"/>
    <n v="0.93200000000000005"/>
    <n v="0.50800000000000001"/>
    <n v="0.89"/>
    <n v="445.11700000000002"/>
    <s v="Scale-up"/>
    <n v="0.75700000000000001"/>
    <n v="0.98299999999999998"/>
    <d v="1899-12-30T21:10:05"/>
    <n v="0.94499999999999995"/>
    <n v="0.95699999999999996"/>
    <d v="1899-12-30T00:45:47"/>
    <x v="23"/>
  </r>
  <r>
    <x v="738"/>
    <x v="1"/>
    <n v="98"/>
    <x v="4311"/>
    <x v="2161"/>
    <s v=" "/>
    <s v=" "/>
    <n v="60"/>
    <n v="31"/>
    <n v="10"/>
    <s v="N/A"/>
    <n v="75"/>
    <n v="5"/>
    <n v="0.56999999999999995"/>
    <n v="0.33"/>
    <n v="0.10100000000000001"/>
    <n v="0.83799999999999997"/>
    <s v="0.7989999999999999"/>
    <n v="0.82499999999999996"/>
    <n v="1.0489999999999999"/>
    <n v="0.63300000000000001"/>
    <n v="0.88800000000000001"/>
    <n v="701.67100000000005"/>
    <s v="Catch-up"/>
    <n v="1.1930000000000001"/>
    <n v="0.94599999999999995"/>
    <d v="1899-12-30T23:36:58"/>
    <n v="0.88300000000000001"/>
    <n v="0.97"/>
    <d v="1899-12-30T00:45:52"/>
    <x v="23"/>
  </r>
  <r>
    <x v="795"/>
    <x v="0"/>
    <n v="2738"/>
    <x v="4312"/>
    <x v="2162"/>
    <n v="50"/>
    <n v="50"/>
    <n v="37"/>
    <n v="13"/>
    <n v="2"/>
    <n v="48"/>
    <n v="37"/>
    <n v="11"/>
    <n v="8.9999999999999993E-3"/>
    <n v="3.0000000000000001E-3"/>
    <n v="1E-3"/>
    <n v="8.9999999999999993E-3"/>
    <n v="1.0999999999999999E-2"/>
    <n v="1.2E-2"/>
    <n v="0.81799999999999995"/>
    <n v="0.75"/>
    <n v="0.91700000000000004"/>
    <n v="1222.222"/>
    <s v="Scale-up"/>
    <n v="111.111"/>
    <n v="0.78700000000000003"/>
    <d v="1899-12-30T18:08:38"/>
    <n v="1"/>
    <n v="0.68300000000000005"/>
    <d v="1899-12-30T00:46:10"/>
    <x v="23"/>
  </r>
  <r>
    <x v="795"/>
    <x v="1"/>
    <n v="51"/>
    <x v="4313"/>
    <x v="2162"/>
    <s v=" "/>
    <s v=" "/>
    <n v="1"/>
    <n v="2"/>
    <n v="1"/>
    <s v="N/A"/>
    <n v="2"/>
    <n v="-1"/>
    <s v="NaN"/>
    <n v="0.2"/>
    <s v="NaN"/>
    <n v="1"/>
    <n v="0"/>
    <n v="0.2"/>
    <s v="NaN"/>
    <s v="NaN"/>
    <s v="NaN"/>
    <s v="NaN"/>
    <s v="Scale-up"/>
    <n v="1"/>
    <s v="NaN"/>
    <d v="1899-12-31T00:00:00"/>
    <s v="NaN"/>
    <n v="1"/>
    <d v="1899-12-30T00:46:10"/>
    <x v="23"/>
  </r>
  <r>
    <x v="93"/>
    <x v="0"/>
    <n v="5811"/>
    <x v="4314"/>
    <x v="2163"/>
    <n v="15772"/>
    <n v="15772"/>
    <n v="7980"/>
    <n v="7792"/>
    <n v="2657"/>
    <n v="13115"/>
    <n v="11695"/>
    <n v="1420"/>
    <n v="1.7130000000000001"/>
    <n v="1.8819999999999999"/>
    <n v="0.63800000000000001"/>
    <n v="2.714"/>
    <n v="2.9569999999999999"/>
    <n v="2.891"/>
    <n v="0.91800000000000004"/>
    <n v="0.47599999999999998"/>
    <n v="0.82299999999999995"/>
    <n v="523.21299999999997"/>
    <s v="Scale-up"/>
    <n v="0.36799999999999999"/>
    <n v="0.98299999999999998"/>
    <d v="1899-12-30T23:22:34"/>
    <n v="0.97899999999999998"/>
    <n v="0.999"/>
    <d v="1899-12-30T00:46:39"/>
    <x v="23"/>
  </r>
  <r>
    <x v="93"/>
    <x v="1"/>
    <n v="99"/>
    <x v="4315"/>
    <x v="2163"/>
    <s v=" "/>
    <s v=" "/>
    <n v="200"/>
    <n v="100"/>
    <n v="23"/>
    <s v="N/A"/>
    <n v="200"/>
    <n v="76"/>
    <n v="1.9339999999999999"/>
    <n v="1.0669999999999999"/>
    <n v="0.27"/>
    <n v="2.2639999999999998"/>
    <n v="2.7309999999999999"/>
    <n v="2.742"/>
    <n v="0.82899999999999996"/>
    <n v="0.64400000000000002"/>
    <n v="0.91"/>
    <n v="627.20799999999997"/>
    <s v="Scale-up"/>
    <n v="0.442"/>
    <n v="0.995"/>
    <d v="1899-12-30T23:42:43"/>
    <n v="0.97799999999999998"/>
    <n v="0.96499999999999997"/>
    <d v="1899-12-30T00:46:43"/>
    <x v="23"/>
  </r>
  <r>
    <x v="1037"/>
    <x v="0"/>
    <n v="3653"/>
    <x v="4316"/>
    <x v="2164"/>
    <n v="270"/>
    <n v="270"/>
    <n v="169"/>
    <n v="101"/>
    <n v="43"/>
    <n v="227"/>
    <n v="213"/>
    <n v="14"/>
    <n v="0.04"/>
    <n v="2.4E-2"/>
    <n v="1.0999999999999999E-2"/>
    <n v="5.1999999999999998E-2"/>
    <n v="5.2999999999999999E-2"/>
    <n v="5.1999999999999998E-2"/>
    <n v="0.98099999999999998"/>
    <n v="0.625"/>
    <n v="0.82799999999999996"/>
    <n v="269.23099999999999"/>
    <s v="Scale-up"/>
    <n v="19.231000000000002"/>
    <n v="0.93500000000000005"/>
    <d v="1899-12-30T22:49:26"/>
    <n v="0.96799999999999997"/>
    <n v="0.93700000000000006"/>
    <d v="1899-12-30T00:47:03"/>
    <x v="23"/>
  </r>
  <r>
    <x v="1037"/>
    <x v="1"/>
    <n v="93"/>
    <x v="4317"/>
    <x v="2164"/>
    <s v=" "/>
    <s v=" "/>
    <n v="10"/>
    <n v="5"/>
    <n v="3"/>
    <s v="N/A"/>
    <n v="16"/>
    <n v="-5"/>
    <n v="0.28799999999999998"/>
    <n v="6.7000000000000004E-2"/>
    <n v="2.1999999999999999E-2"/>
    <n v="0.189"/>
    <s v="0.33299999999999996"/>
    <n v="0.13200000000000001"/>
    <n v="0.56799999999999995"/>
    <n v="0.81100000000000005"/>
    <n v="0.93799999999999994"/>
    <n v="74.073999999999998"/>
    <s v="Scale-up"/>
    <n v="5.2910000000000004"/>
    <n v="0.91400000000000003"/>
    <d v="1899-12-30T21:33:07"/>
    <n v="0.88300000000000001"/>
    <n v="0.75"/>
    <d v="1899-12-30T00:47:07"/>
    <x v="23"/>
  </r>
  <r>
    <x v="1063"/>
    <x v="0"/>
    <n v="2818"/>
    <x v="4318"/>
    <x v="2165"/>
    <n v="88"/>
    <n v="88"/>
    <n v="59"/>
    <n v="29"/>
    <n v="4"/>
    <n v="84"/>
    <n v="72"/>
    <n v="12"/>
    <n v="1.6E-2"/>
    <n v="8.9999999999999993E-3"/>
    <n v="4.0000000000000001E-3"/>
    <n v="0.02"/>
    <n v="2.1000000000000001E-2"/>
    <n v="2.4E-2"/>
    <n v="0.95199999999999996"/>
    <n v="0.64"/>
    <n v="0.84"/>
    <n v="600"/>
    <s v="Scale-up"/>
    <n v="50"/>
    <n v="0.88600000000000001"/>
    <d v="1899-12-30T17:06:43"/>
    <n v="0.71"/>
    <n v="0.86099999999999999"/>
    <d v="1899-12-30T00:47:26"/>
    <x v="23"/>
  </r>
  <r>
    <x v="1063"/>
    <x v="1"/>
    <n v="84"/>
    <x v="4319"/>
    <x v="2165"/>
    <s v=" "/>
    <s v=" "/>
    <n v="1"/>
    <n v="1"/>
    <n v="1"/>
    <s v="N/A"/>
    <n v="1"/>
    <n v="0"/>
    <s v="NaN"/>
    <s v="NaN"/>
    <s v="NaN"/>
    <s v="NaN"/>
    <n v="0"/>
    <n v="1.2E-2"/>
    <s v="NaN"/>
    <s v="NaN"/>
    <s v="NaN"/>
    <s v="NaN"/>
    <s v="Scale-up"/>
    <s v="NaN"/>
    <s v="NaN"/>
    <s v="NaN"/>
    <s v="NaN"/>
    <s v="NaN"/>
    <d v="1899-12-30T00:47:26"/>
    <x v="23"/>
  </r>
  <r>
    <x v="156"/>
    <x v="0"/>
    <n v="2646"/>
    <x v="4320"/>
    <x v="2141"/>
    <n v="110"/>
    <n v="110"/>
    <n v="62"/>
    <n v="48"/>
    <n v="2"/>
    <n v="108"/>
    <n v="89"/>
    <n v="19"/>
    <n v="4.2999999999999997E-2"/>
    <n v="2.1000000000000001E-2"/>
    <n v="4.8000000000000001E-2"/>
    <n v="4.7E-2"/>
    <n v="1.6E-2"/>
    <n v="5.3999999999999999E-2"/>
    <n v="2.9380000000000002"/>
    <n v="0.67200000000000004"/>
    <n v="0.25"/>
    <n v="404.255"/>
    <s v="Catch-up"/>
    <n v="21.277000000000001"/>
    <n v="0.92800000000000005"/>
    <d v="1899-12-30T22:59:31"/>
    <n v="1"/>
    <n v="0.89900000000000002"/>
    <d v="1899-12-30T00:47:43"/>
    <x v="23"/>
  </r>
  <r>
    <x v="156"/>
    <x v="1"/>
    <n v="55"/>
    <x v="4321"/>
    <x v="2141"/>
    <s v=" "/>
    <s v=" "/>
    <n v="1"/>
    <n v="1"/>
    <n v="1"/>
    <s v="N/A"/>
    <n v="1"/>
    <n v="1"/>
    <s v="NaN"/>
    <s v="NaN"/>
    <s v="NaN"/>
    <s v="NaN"/>
    <n v="0"/>
    <n v="1.7999999999999999E-2"/>
    <s v="NaN"/>
    <s v="NaN"/>
    <s v="NaN"/>
    <s v="NaN"/>
    <s v="Catch-up"/>
    <s v="NaN"/>
    <s v="NaN"/>
    <s v="NaN"/>
    <s v="NaN"/>
    <s v="NaN"/>
    <d v="1899-12-30T00:47:43"/>
    <x v="23"/>
  </r>
  <r>
    <x v="1056"/>
    <x v="0"/>
    <n v="2712"/>
    <x v="4322"/>
    <x v="2166"/>
    <n v="126"/>
    <n v="126"/>
    <n v="71"/>
    <n v="55"/>
    <n v="10"/>
    <n v="116"/>
    <n v="100"/>
    <n v="17"/>
    <n v="2.1000000000000001E-2"/>
    <n v="2.1999999999999999E-2"/>
    <n v="3.0000000000000001E-3"/>
    <n v="3.2000000000000001E-2"/>
    <n v="0.04"/>
    <n v="3.6999999999999998E-2"/>
    <n v="0.8"/>
    <n v="0.48799999999999999"/>
    <n v="0.93"/>
    <n v="531.25"/>
    <s v="Scale-up"/>
    <n v="31.25"/>
    <n v="0.91600000000000004"/>
    <d v="1899-12-30T20:31:12"/>
    <n v="0.95299999999999996"/>
    <n v="0.95499999999999996"/>
    <d v="1899-12-30T00:48:02"/>
    <x v="23"/>
  </r>
  <r>
    <x v="1056"/>
    <x v="1"/>
    <n v="74"/>
    <x v="4323"/>
    <x v="2166"/>
    <s v=" "/>
    <s v=" "/>
    <n v="1"/>
    <n v="2"/>
    <n v="1"/>
    <s v="N/A"/>
    <n v="2"/>
    <n v="-1"/>
    <s v="NaN"/>
    <n v="2.4E-2"/>
    <s v="NaN"/>
    <n v="0.25"/>
    <n v="0"/>
    <n v="2.1000000000000001E-2"/>
    <s v="NaN"/>
    <s v="NaN"/>
    <s v="NaN"/>
    <s v="NaN"/>
    <s v="Scale-up"/>
    <n v="4"/>
    <s v="NaN"/>
    <d v="1899-12-31T00:00:00"/>
    <s v="NaN"/>
    <n v="1"/>
    <d v="1899-12-30T00:48:02"/>
    <x v="23"/>
  </r>
  <r>
    <x v="559"/>
    <x v="0"/>
    <n v="2519"/>
    <x v="4324"/>
    <x v="2167"/>
    <n v="479"/>
    <n v="479"/>
    <n v="35"/>
    <n v="444"/>
    <n v="89"/>
    <n v="390"/>
    <n v="354"/>
    <n v="36"/>
    <n v="1.4E-2"/>
    <n v="0.182"/>
    <n v="4.3999999999999997E-2"/>
    <n v="0.14199999999999999"/>
    <n v="0.152"/>
    <n v="0.151"/>
    <n v="0.93400000000000005"/>
    <n v="7.0999999999999994E-2"/>
    <n v="0.77600000000000002"/>
    <n v="253.52099999999999"/>
    <s v="Scale-up"/>
    <n v="7.0419999999999998"/>
    <n v="0.93700000000000006"/>
    <d v="1899-12-30T23:28:19"/>
    <n v="0.92"/>
    <n v="0.96199999999999997"/>
    <d v="1899-12-30T00:48:21"/>
    <x v="23"/>
  </r>
  <r>
    <x v="559"/>
    <x v="1"/>
    <n v="27"/>
    <x v="4325"/>
    <x v="2167"/>
    <s v=" "/>
    <s v=" "/>
    <n v="1"/>
    <n v="7"/>
    <n v="1"/>
    <s v="N/A"/>
    <n v="1"/>
    <n v="5"/>
    <s v="NaN"/>
    <n v="0.182"/>
    <s v="NaN"/>
    <s v="NaN"/>
    <n v="0"/>
    <n v="0.182"/>
    <s v="NaN"/>
    <s v="NaN"/>
    <s v="NaN"/>
    <s v="NaN"/>
    <s v="Scale-up"/>
    <s v="NaN"/>
    <s v="NaN"/>
    <d v="1899-12-30T22:16:19"/>
    <s v="NaN"/>
    <s v="NaN"/>
    <d v="1899-12-30T00:48:21"/>
    <x v="23"/>
  </r>
  <r>
    <x v="1132"/>
    <x v="0"/>
    <n v="1491"/>
    <x v="4326"/>
    <x v="2168"/>
    <n v="634"/>
    <n v="607"/>
    <n v="604"/>
    <n v="3"/>
    <n v="161"/>
    <n v="446"/>
    <n v="377"/>
    <n v="69"/>
    <n v="0.442"/>
    <n v="3.0000000000000001E-3"/>
    <n v="0.13800000000000001"/>
    <n v="0.30299999999999999"/>
    <n v="0.307"/>
    <n v="0.311"/>
    <n v="0.98699999999999999"/>
    <n v="0.99299999999999999"/>
    <n v="0.69"/>
    <n v="227.72300000000001"/>
    <s v="Scale-up"/>
    <n v="3.3"/>
    <n v="0.997"/>
    <d v="1899-12-30T20:18:14"/>
    <n v="0.98599999999999999"/>
    <n v="0.99"/>
    <d v="1899-12-30T00:48:40"/>
    <x v="23"/>
  </r>
  <r>
    <x v="1132"/>
    <x v="1"/>
    <n v="99"/>
    <x v="4327"/>
    <x v="2168"/>
    <s v=" "/>
    <s v=" "/>
    <n v="26"/>
    <n v="1"/>
    <n v="10"/>
    <s v="N/A"/>
    <n v="34"/>
    <n v="-19"/>
    <n v="0.2"/>
    <s v="NaN"/>
    <n v="7.4999999999999997E-2"/>
    <n v="0.38900000000000001"/>
    <n v="0.125"/>
    <n v="0.14799999999999999"/>
    <s v="NaN"/>
    <s v="NaN"/>
    <s v="NaN"/>
    <s v="NaN"/>
    <s v="Scale-up"/>
    <n v="2.5710000000000002"/>
    <n v="0.95399999999999996"/>
    <s v="NaN"/>
    <n v="0.79"/>
    <n v="0.95799999999999996"/>
    <d v="1899-12-30T00:48:40"/>
    <x v="23"/>
  </r>
  <r>
    <x v="1102"/>
    <x v="0"/>
    <n v="4149"/>
    <x v="4328"/>
    <x v="2169"/>
    <n v="3596"/>
    <n v="3469"/>
    <n v="2121"/>
    <n v="1348"/>
    <n v="461"/>
    <n v="3008"/>
    <n v="1686"/>
    <n v="1322"/>
    <n v="0.55000000000000004"/>
    <n v="0.38500000000000001"/>
    <n v="0.121"/>
    <n v="0.42299999999999999"/>
    <n v="0.81399999999999995"/>
    <n v="0.80900000000000005"/>
    <n v="0.52"/>
    <n v="0.58799999999999997"/>
    <n v="0.871"/>
    <n v="3125.2959999999998"/>
    <s v="Scale-up"/>
    <n v="2.3639999999999999"/>
    <n v="0.99299999999999999"/>
    <d v="1899-12-30T23:34:05"/>
    <n v="0.96099999999999997"/>
    <n v="0.99299999999999999"/>
    <d v="1899-12-30T00:50:03"/>
    <x v="23"/>
  </r>
  <r>
    <x v="1102"/>
    <x v="1"/>
    <n v="77"/>
    <x v="4329"/>
    <x v="2169"/>
    <s v=" "/>
    <s v=" "/>
    <n v="17"/>
    <n v="1"/>
    <n v="1"/>
    <s v="N/A"/>
    <n v="15"/>
    <n v="4"/>
    <n v="0.28599999999999998"/>
    <s v="NaN"/>
    <s v="NaN"/>
    <n v="0.13"/>
    <n v="0"/>
    <n v="0.28999999999999998"/>
    <s v="NaN"/>
    <s v="NaN"/>
    <s v="NaN"/>
    <s v="NaN"/>
    <s v="Scale-up"/>
    <n v="7.6920000000000002"/>
    <n v="0.41499999999999998"/>
    <s v="NaN"/>
    <s v="NaN"/>
    <n v="0.28999999999999998"/>
    <d v="1899-12-30T00:50:03"/>
    <x v="23"/>
  </r>
  <r>
    <x v="831"/>
    <x v="0"/>
    <n v="3990"/>
    <x v="4330"/>
    <x v="2170"/>
    <n v="691"/>
    <n v="660"/>
    <n v="486"/>
    <n v="174"/>
    <n v="66"/>
    <n v="594"/>
    <n v="256"/>
    <n v="338"/>
    <n v="0.13"/>
    <n v="4.5999999999999999E-2"/>
    <n v="1.9E-2"/>
    <n v="7.5999999999999998E-2"/>
    <n v="0.157"/>
    <n v="0.156"/>
    <n v="0.48399999999999999"/>
    <n v="0.73899999999999999"/>
    <n v="0.89200000000000002"/>
    <n v="4447.3680000000004"/>
    <s v="Scale-up"/>
    <n v="13.157999999999999"/>
    <n v="0.97699999999999998"/>
    <d v="1899-12-30T22:46:34"/>
    <n v="0.85899999999999999"/>
    <n v="0.98"/>
    <d v="1899-12-30T00:49:41"/>
    <x v="23"/>
  </r>
  <r>
    <x v="831"/>
    <x v="1"/>
    <n v="91"/>
    <x v="4331"/>
    <x v="2170"/>
    <s v=" "/>
    <s v=" "/>
    <n v="1"/>
    <n v="3"/>
    <n v="1"/>
    <s v="N/A"/>
    <n v="7"/>
    <n v="-4"/>
    <s v="NaN"/>
    <n v="4.2999999999999997E-2"/>
    <s v="NaN"/>
    <n v="5.1999999999999998E-2"/>
    <n v="0"/>
    <n v="1.6E-2"/>
    <s v="NaN"/>
    <s v="NaN"/>
    <s v="NaN"/>
    <s v="NaN"/>
    <s v="Scale-up"/>
    <n v="19.231000000000002"/>
    <s v="NaN"/>
    <d v="1899-12-30T20:15:22"/>
    <s v="NaN"/>
    <n v="0.51600000000000001"/>
    <d v="1899-12-30T00:49:41"/>
    <x v="23"/>
  </r>
  <r>
    <x v="1131"/>
    <x v="0"/>
    <n v="1380"/>
    <x v="4332"/>
    <x v="2171"/>
    <n v="707"/>
    <n v="590"/>
    <n v="582"/>
    <n v="8"/>
    <n v="150"/>
    <n v="440"/>
    <n v="335"/>
    <n v="105"/>
    <n v="0.434"/>
    <n v="5.0000000000000001E-3"/>
    <n v="0.153"/>
    <n v="0.254"/>
    <n v="0.28599999999999998"/>
    <n v="0.32200000000000001"/>
    <n v="0.88800000000000001"/>
    <n v="0.98899999999999999"/>
    <n v="0.65100000000000002"/>
    <n v="413.38600000000002"/>
    <s v="Scale-up"/>
    <n v="3.9369999999999998"/>
    <n v="0.877"/>
    <d v="1899-12-30T22:50:53"/>
    <n v="0.83899999999999997"/>
    <n v="0.91400000000000003"/>
    <d v="1899-12-30T00:50:23"/>
    <x v="23"/>
  </r>
  <r>
    <x v="1131"/>
    <x v="1"/>
    <n v="99"/>
    <x v="4333"/>
    <x v="2171"/>
    <s v=" "/>
    <s v=" "/>
    <n v="42"/>
    <n v="2"/>
    <n v="15"/>
    <s v="N/A"/>
    <n v="29"/>
    <n v="1"/>
    <n v="0.35199999999999998"/>
    <n v="3.6999999999999998E-2"/>
    <n v="0.39700000000000002"/>
    <n v="0.26600000000000001"/>
    <n v="-8.0000000000000002E-3"/>
    <n v="0.21099999999999999"/>
    <n v="-33.25"/>
    <n v="0.90500000000000003"/>
    <n v="-2.1000000000000001E-2"/>
    <n v="394.73700000000002"/>
    <s v="Scale-up"/>
    <n v="3.7589999999999999"/>
    <n v="0.91400000000000003"/>
    <d v="1899-12-31T00:00:00"/>
    <n v="0.443"/>
    <n v="0.98399999999999999"/>
    <d v="1899-12-30T00:50:27"/>
    <x v="23"/>
  </r>
  <r>
    <x v="1130"/>
    <x v="0"/>
    <n v="1600"/>
    <x v="4334"/>
    <x v="2172"/>
    <n v="210"/>
    <n v="195"/>
    <n v="158"/>
    <n v="37"/>
    <n v="12"/>
    <n v="183"/>
    <n v="147"/>
    <n v="36"/>
    <n v="7.8E-2"/>
    <n v="1.9E-2"/>
    <n v="7.0000000000000001E-3"/>
    <n v="7.5999999999999998E-2"/>
    <n v="0.09"/>
    <n v="8.8999999999999996E-2"/>
    <n v="0.84399999999999997"/>
    <n v="0.80400000000000005"/>
    <n v="0.92800000000000005"/>
    <n v="473.68400000000003"/>
    <s v="Scale-up"/>
    <n v="13.157999999999999"/>
    <n v="0.95299999999999996"/>
    <d v="1899-12-30T23:02:24"/>
    <n v="0.64500000000000002"/>
    <n v="0.96699999999999997"/>
    <d v="1899-12-30T00:50:46"/>
    <x v="23"/>
  </r>
  <r>
    <x v="1130"/>
    <x v="1"/>
    <n v="98"/>
    <x v="4335"/>
    <x v="2172"/>
    <s v=" "/>
    <s v=" "/>
    <n v="7"/>
    <n v="5"/>
    <n v="1"/>
    <s v="N/A"/>
    <n v="10"/>
    <n v="3"/>
    <n v="9.5000000000000001E-2"/>
    <n v="4.3999999999999997E-2"/>
    <s v="NaN"/>
    <n v="0.111"/>
    <n v="0.13900000000000001"/>
    <n v="0.128"/>
    <s v="NaN"/>
    <s v="NaN"/>
    <s v="NaN"/>
    <s v="NaN"/>
    <s v="Scale-up"/>
    <n v="9.0090000000000003"/>
    <n v="0.89900000000000002"/>
    <d v="1899-12-30T23:41:17"/>
    <s v="NaN"/>
    <n v="0.95799999999999996"/>
    <d v="1899-12-30T00:50:46"/>
    <x v="23"/>
  </r>
  <r>
    <x v="805"/>
    <x v="0"/>
    <n v="5992"/>
    <x v="4336"/>
    <x v="2173"/>
    <n v="397"/>
    <n v="397"/>
    <n v="178"/>
    <n v="219"/>
    <n v="51"/>
    <n v="346"/>
    <n v="295"/>
    <n v="51"/>
    <n v="2.8000000000000001E-2"/>
    <n v="3.9E-2"/>
    <n v="0.01"/>
    <n v="4.8000000000000001E-2"/>
    <n v="5.7000000000000002E-2"/>
    <n v="5.7000000000000002E-2"/>
    <n v="0.84199999999999997"/>
    <n v="0.41799999999999998"/>
    <n v="0.85099999999999998"/>
    <n v="1062.5"/>
    <s v="Scale-up"/>
    <n v="20.832999999999998"/>
    <n v="0.96899999999999997"/>
    <d v="1899-12-30T23:16:48"/>
    <n v="0.97099999999999997"/>
    <n v="0.96799999999999997"/>
    <d v="1899-12-30T00:51:06"/>
    <x v="23"/>
  </r>
  <r>
    <x v="805"/>
    <x v="1"/>
    <n v="56"/>
    <x v="4337"/>
    <x v="2173"/>
    <s v=" "/>
    <s v=" "/>
    <n v="2"/>
    <n v="2"/>
    <n v="1"/>
    <s v="N/A"/>
    <n v="3"/>
    <n v="2"/>
    <n v="0.14299999999999999"/>
    <n v="1.7999999999999999E-2"/>
    <s v="NaN"/>
    <n v="0.05"/>
    <s v="0.16099999999999998"/>
    <n v="5.5E-2"/>
    <s v="NaN"/>
    <s v="NaN"/>
    <s v="NaN"/>
    <s v="NaN"/>
    <s v="Scale-up"/>
    <n v="20"/>
    <n v="1"/>
    <d v="1899-12-31T00:00:00"/>
    <s v="NaN"/>
    <n v="0.75"/>
    <d v="1899-12-30T00:51:06"/>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A9DC5E-1697-4467-9706-571EA36E69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72" firstHeaderRow="0" firstDataRow="1" firstDataCol="1" rowPageCount="1" colPageCount="1"/>
  <pivotFields count="37">
    <pivotField axis="axisRow" showAll="0">
      <items count="1737">
        <item x="762"/>
        <item x="1454"/>
        <item m="1" x="1468"/>
        <item x="1241"/>
        <item x="1240"/>
        <item x="1384"/>
        <item x="1383"/>
        <item m="1" x="1469"/>
        <item x="67"/>
        <item x="360"/>
        <item x="1308"/>
        <item x="1385"/>
        <item x="1309"/>
        <item x="1307"/>
        <item x="356"/>
        <item x="353"/>
        <item x="1306"/>
        <item x="1305"/>
        <item x="1293"/>
        <item x="1386"/>
        <item x="1104"/>
        <item m="1" x="1470"/>
        <item x="464"/>
        <item x="1303"/>
        <item m="1" x="1471"/>
        <item x="589"/>
        <item x="790"/>
        <item x="1187"/>
        <item x="568"/>
        <item x="1377"/>
        <item x="1387"/>
        <item x="1380"/>
        <item x="351"/>
        <item m="1" x="1472"/>
        <item m="1" x="1473"/>
        <item x="345"/>
        <item x="1253"/>
        <item m="1" x="1474"/>
        <item m="1" x="1475"/>
        <item m="1" x="1476"/>
        <item x="996"/>
        <item m="1" x="1477"/>
        <item x="1376"/>
        <item x="366"/>
        <item x="438"/>
        <item x="400"/>
        <item x="396"/>
        <item x="337"/>
        <item x="1233"/>
        <item x="418"/>
        <item x="713"/>
        <item m="1" x="1478"/>
        <item x="1388"/>
        <item x="1382"/>
        <item x="956"/>
        <item x="458"/>
        <item x="621"/>
        <item m="1" x="1479"/>
        <item x="302"/>
        <item x="1302"/>
        <item x="1209"/>
        <item x="1238"/>
        <item x="1016"/>
        <item x="1237"/>
        <item x="1381"/>
        <item x="1301"/>
        <item x="286"/>
        <item x="462"/>
        <item x="1079"/>
        <item x="275"/>
        <item x="1389"/>
        <item x="61"/>
        <item m="1" x="1480"/>
        <item x="757"/>
        <item x="1371"/>
        <item x="395"/>
        <item x="1235"/>
        <item x="921"/>
        <item x="1069"/>
        <item x="1042"/>
        <item m="1" x="1481"/>
        <item x="480"/>
        <item x="947"/>
        <item x="593"/>
        <item x="450"/>
        <item x="1095"/>
        <item x="1299"/>
        <item x="110"/>
        <item x="1279"/>
        <item x="386"/>
        <item m="1" x="1482"/>
        <item x="1028"/>
        <item x="1191"/>
        <item x="1390"/>
        <item x="755"/>
        <item m="1" x="1483"/>
        <item x="394"/>
        <item x="49"/>
        <item x="445"/>
        <item x="460"/>
        <item x="442"/>
        <item x="422"/>
        <item x="419"/>
        <item x="457"/>
        <item m="1" x="1484"/>
        <item m="1" x="1485"/>
        <item m="1" x="1486"/>
        <item m="1" x="1487"/>
        <item x="1142"/>
        <item x="1006"/>
        <item x="1329"/>
        <item x="883"/>
        <item x="976"/>
        <item x="1081"/>
        <item x="261"/>
        <item m="1" x="1488"/>
        <item x="1026"/>
        <item m="1" x="1489"/>
        <item x="455"/>
        <item x="1075"/>
        <item m="1" x="1490"/>
        <item x="1261"/>
        <item x="745"/>
        <item x="1358"/>
        <item x="131"/>
        <item x="413"/>
        <item x="1291"/>
        <item x="411"/>
        <item m="1" x="1491"/>
        <item m="1" x="1492"/>
        <item x="1246"/>
        <item x="403"/>
        <item m="1" x="1493"/>
        <item m="1" x="1494"/>
        <item x="402"/>
        <item m="1" x="1495"/>
        <item m="1" x="1496"/>
        <item m="1" x="1497"/>
        <item x="401"/>
        <item x="134"/>
        <item x="191"/>
        <item m="1" x="1498"/>
        <item m="1" x="1499"/>
        <item x="1375"/>
        <item x="1298"/>
        <item x="1321"/>
        <item x="447"/>
        <item m="1" x="1500"/>
        <item x="1232"/>
        <item x="399"/>
        <item x="34"/>
        <item x="1100"/>
        <item x="1043"/>
        <item x="932"/>
        <item m="1" x="1501"/>
        <item m="1" x="1502"/>
        <item m="1" x="1503"/>
        <item x="1254"/>
        <item x="448"/>
        <item x="1295"/>
        <item x="365"/>
        <item x="358"/>
        <item x="1230"/>
        <item x="1023"/>
        <item x="354"/>
        <item x="367"/>
        <item x="405"/>
        <item m="1" x="1504"/>
        <item x="1231"/>
        <item m="1" x="1505"/>
        <item x="941"/>
        <item x="876"/>
        <item x="1040"/>
        <item x="1044"/>
        <item x="864"/>
        <item x="223"/>
        <item x="1391"/>
        <item m="1" x="1506"/>
        <item x="1392"/>
        <item m="1" x="1507"/>
        <item x="872"/>
        <item m="1" x="1508"/>
        <item x="797"/>
        <item x="410"/>
        <item x="1363"/>
        <item x="1072"/>
        <item x="129"/>
        <item x="392"/>
        <item m="1" x="1509"/>
        <item m="1" x="1510"/>
        <item m="1" x="1511"/>
        <item x="1393"/>
        <item x="420"/>
        <item x="194"/>
        <item x="1394"/>
        <item x="416"/>
        <item x="415"/>
        <item x="421"/>
        <item x="1086"/>
        <item x="1093"/>
        <item x="66"/>
        <item x="998"/>
        <item x="148"/>
        <item x="1395"/>
        <item x="1396"/>
        <item x="363"/>
        <item x="1397"/>
        <item x="1229"/>
        <item x="727"/>
        <item m="1" x="1512"/>
        <item x="1227"/>
        <item x="1398"/>
        <item m="1" x="1513"/>
        <item x="1399"/>
        <item x="361"/>
        <item x="359"/>
        <item x="143"/>
        <item x="136"/>
        <item x="181"/>
        <item x="441"/>
        <item x="1039"/>
        <item x="439"/>
        <item x="383"/>
        <item x="1400"/>
        <item x="408"/>
        <item x="1268"/>
        <item x="619"/>
        <item x="388"/>
        <item x="434"/>
        <item x="1007"/>
        <item x="1031"/>
        <item x="1077"/>
        <item x="349"/>
        <item x="1050"/>
        <item x="1199"/>
        <item x="469"/>
        <item x="1401"/>
        <item x="77"/>
        <item x="1225"/>
        <item x="1402"/>
        <item x="1224"/>
        <item x="368"/>
        <item x="218"/>
        <item m="1" x="1514"/>
        <item x="1296"/>
        <item x="1175"/>
        <item x="1403"/>
        <item x="1294"/>
        <item x="355"/>
        <item x="1318"/>
        <item x="427"/>
        <item x="1078"/>
        <item x="1059"/>
        <item x="369"/>
        <item x="1404"/>
        <item x="1055"/>
        <item x="1249"/>
        <item x="1292"/>
        <item x="435"/>
        <item m="1" x="1515"/>
        <item x="425"/>
        <item m="1" x="1516"/>
        <item x="436"/>
        <item m="1" x="1517"/>
        <item m="1" x="1518"/>
        <item x="1000"/>
        <item m="1" x="1519"/>
        <item x="424"/>
        <item x="301"/>
        <item x="1013"/>
        <item m="1" x="1520"/>
        <item m="1" x="1521"/>
        <item m="1" x="1522"/>
        <item m="1" x="1523"/>
        <item x="169"/>
        <item x="1120"/>
        <item x="1198"/>
        <item x="787"/>
        <item x="999"/>
        <item x="1054"/>
        <item x="550"/>
        <item x="966"/>
        <item x="984"/>
        <item x="522"/>
        <item x="766"/>
        <item x="1084"/>
        <item x="529"/>
        <item x="841"/>
        <item x="963"/>
        <item x="723"/>
        <item x="770"/>
        <item x="703"/>
        <item x="972"/>
        <item x="986"/>
        <item x="988"/>
        <item x="970"/>
        <item x="433"/>
        <item m="1" x="1524"/>
        <item x="990"/>
        <item x="166"/>
        <item x="290"/>
        <item x="1114"/>
        <item x="731"/>
        <item m="1" x="1525"/>
        <item x="426"/>
        <item m="1" x="1526"/>
        <item x="429"/>
        <item x="384"/>
        <item x="785"/>
        <item x="329"/>
        <item x="476"/>
        <item x="1222"/>
        <item m="1" x="1527"/>
        <item m="1" x="1528"/>
        <item x="249"/>
        <item x="176"/>
        <item x="385"/>
        <item x="382"/>
        <item x="381"/>
        <item x="145"/>
        <item x="377"/>
        <item x="336"/>
        <item x="376"/>
        <item x="1405"/>
        <item x="389"/>
        <item x="1076"/>
        <item m="1" x="1529"/>
        <item x="303"/>
        <item x="992"/>
        <item x="1366"/>
        <item x="615"/>
        <item m="1" x="1530"/>
        <item x="1020"/>
        <item m="1" x="1531"/>
        <item x="8"/>
        <item x="417"/>
        <item x="374"/>
        <item x="737"/>
        <item x="509"/>
        <item x="647"/>
        <item m="1" x="1532"/>
        <item m="1" x="1533"/>
        <item m="1" x="1534"/>
        <item x="379"/>
        <item x="1169"/>
        <item x="423"/>
        <item x="99"/>
        <item m="1" x="1535"/>
        <item x="305"/>
        <item x="1378"/>
        <item x="1012"/>
        <item m="1" x="1536"/>
        <item m="1" x="1537"/>
        <item x="1117"/>
        <item m="1" x="1538"/>
        <item m="1" x="1539"/>
        <item m="1" x="1540"/>
        <item x="1092"/>
        <item x="1406"/>
        <item x="409"/>
        <item m="1" x="1541"/>
        <item m="1" x="1542"/>
        <item m="1" x="1543"/>
        <item x="1155"/>
        <item m="1" x="1544"/>
        <item m="1" x="1545"/>
        <item m="1" x="1546"/>
        <item m="1" x="1547"/>
        <item m="1" x="1548"/>
        <item m="1" x="1549"/>
        <item x="937"/>
        <item x="789"/>
        <item m="1" x="1550"/>
        <item x="983"/>
        <item x="1407"/>
        <item x="663"/>
        <item m="1" x="1551"/>
        <item x="106"/>
        <item x="204"/>
        <item x="407"/>
        <item m="1" x="1552"/>
        <item x="717"/>
        <item x="572"/>
        <item x="1111"/>
        <item x="1103"/>
        <item x="1203"/>
        <item x="920"/>
        <item x="802"/>
        <item x="1150"/>
        <item x="1047"/>
        <item m="1" x="1553"/>
        <item m="1" x="1554"/>
        <item m="1" x="1555"/>
        <item x="1218"/>
        <item x="891"/>
        <item x="1217"/>
        <item m="1" x="1556"/>
        <item x="387"/>
        <item m="1" x="1557"/>
        <item x="1408"/>
        <item x="404"/>
        <item m="1" x="1558"/>
        <item m="1" x="1559"/>
        <item x="1128"/>
        <item x="246"/>
        <item x="444"/>
        <item m="1" x="1560"/>
        <item m="1" x="1561"/>
        <item x="256"/>
        <item x="265"/>
        <item x="372"/>
        <item x="370"/>
        <item x="406"/>
        <item m="1" x="1562"/>
        <item m="1" x="1563"/>
        <item x="309"/>
        <item x="1049"/>
        <item x="581"/>
        <item x="1333"/>
        <item x="764"/>
        <item x="243"/>
        <item x="1332"/>
        <item x="922"/>
        <item x="414"/>
        <item x="346"/>
        <item x="710"/>
        <item x="1216"/>
        <item x="371"/>
        <item x="1127"/>
        <item x="226"/>
        <item m="1" x="1564"/>
        <item x="1080"/>
        <item m="1" x="1565"/>
        <item x="1409"/>
        <item x="1001"/>
        <item x="390"/>
        <item x="347"/>
        <item m="1" x="1566"/>
        <item x="1089"/>
        <item x="725"/>
        <item x="1290"/>
        <item x="289"/>
        <item x="1379"/>
        <item x="1369"/>
        <item x="1289"/>
        <item m="1" x="1567"/>
        <item m="1" x="1568"/>
        <item x="1257"/>
        <item x="323"/>
        <item x="1133"/>
        <item x="1410"/>
        <item x="334"/>
        <item m="1" x="1569"/>
        <item m="1" x="1570"/>
        <item x="65"/>
        <item x="340"/>
        <item x="786"/>
        <item x="147"/>
        <item m="1" x="1571"/>
        <item m="1" x="1572"/>
        <item x="1348"/>
        <item x="1288"/>
        <item m="1" x="1573"/>
        <item x="342"/>
        <item m="1" x="1574"/>
        <item x="114"/>
        <item x="178"/>
        <item x="552"/>
        <item x="1196"/>
        <item m="1" x="1575"/>
        <item m="1" x="1576"/>
        <item m="1" x="1577"/>
        <item m="1" x="1578"/>
        <item m="1" x="1579"/>
        <item m="1" x="1580"/>
        <item m="1" x="1581"/>
        <item x="1126"/>
        <item x="1327"/>
        <item m="1" x="1582"/>
        <item m="1" x="1583"/>
        <item m="1" x="1584"/>
        <item m="1" x="1585"/>
        <item x="1365"/>
        <item x="1094"/>
        <item x="674"/>
        <item x="331"/>
        <item x="338"/>
        <item m="1" x="1586"/>
        <item m="1" x="1587"/>
        <item m="1" x="1588"/>
        <item m="1" x="1589"/>
        <item x="330"/>
        <item x="1215"/>
        <item m="1" x="1590"/>
        <item m="1" x="1591"/>
        <item x="1125"/>
        <item m="1" x="1592"/>
        <item m="1" x="1593"/>
        <item x="1256"/>
        <item x="933"/>
        <item x="343"/>
        <item x="1136"/>
        <item m="1" x="1594"/>
        <item m="1" x="1595"/>
        <item x="1124"/>
        <item x="160"/>
        <item x="328"/>
        <item x="1083"/>
        <item x="1182"/>
        <item x="711"/>
        <item x="1109"/>
        <item m="1" x="1596"/>
        <item m="1" x="1597"/>
        <item m="1" x="1598"/>
        <item x="1334"/>
        <item x="339"/>
        <item m="1" x="1599"/>
        <item m="1" x="1600"/>
        <item m="1" x="1601"/>
        <item m="1" x="1602"/>
        <item m="1" x="1603"/>
        <item m="1" x="1604"/>
        <item m="1" x="1605"/>
        <item x="1214"/>
        <item x="1287"/>
        <item x="333"/>
        <item x="40"/>
        <item x="92"/>
        <item x="1326"/>
        <item x="332"/>
        <item x="1014"/>
        <item x="1411"/>
        <item x="1034"/>
        <item x="291"/>
        <item m="1" x="1606"/>
        <item x="91"/>
        <item x="1412"/>
        <item x="1413"/>
        <item m="1" x="1607"/>
        <item x="1115"/>
        <item x="90"/>
        <item x="325"/>
        <item m="1" x="1608"/>
        <item x="296"/>
        <item x="1060"/>
        <item m="1" x="1609"/>
        <item m="1" x="1610"/>
        <item x="308"/>
        <item x="252"/>
        <item x="1153"/>
        <item x="317"/>
        <item m="1" x="1611"/>
        <item m="1" x="1612"/>
        <item m="1" x="1613"/>
        <item m="1" x="1614"/>
        <item x="1414"/>
        <item m="1" x="1615"/>
        <item m="1" x="1616"/>
        <item x="1113"/>
        <item x="1098"/>
        <item x="162"/>
        <item x="1211"/>
        <item m="1" x="1617"/>
        <item x="923"/>
        <item m="1" x="1618"/>
        <item x="585"/>
        <item x="1210"/>
        <item m="1" x="1619"/>
        <item m="1" x="1620"/>
        <item x="1106"/>
        <item x="7"/>
        <item x="122"/>
        <item x="321"/>
        <item x="2"/>
        <item m="1" x="1621"/>
        <item x="1362"/>
        <item x="314"/>
        <item x="758"/>
        <item m="1" x="1622"/>
        <item m="1" x="1623"/>
        <item m="1" x="1624"/>
        <item m="1" x="1625"/>
        <item m="1" x="1626"/>
        <item x="214"/>
        <item x="1331"/>
        <item m="1" x="1627"/>
        <item x="276"/>
        <item x="287"/>
        <item m="1" x="1628"/>
        <item x="1266"/>
        <item x="1265"/>
        <item x="357"/>
        <item x="953"/>
        <item m="1" x="1629"/>
        <item m="1" x="1630"/>
        <item x="1320"/>
        <item m="1" x="1631"/>
        <item m="1" x="1632"/>
        <item m="1" x="1633"/>
        <item x="1264"/>
        <item m="1" x="1634"/>
        <item m="1" x="1635"/>
        <item m="1" x="1636"/>
        <item x="288"/>
        <item x="306"/>
        <item x="1263"/>
        <item x="1252"/>
        <item x="312"/>
        <item m="1" x="1637"/>
        <item x="319"/>
        <item x="19"/>
        <item x="51"/>
        <item x="1141"/>
        <item x="1415"/>
        <item x="952"/>
        <item x="961"/>
        <item x="981"/>
        <item x="310"/>
        <item x="645"/>
        <item x="1228"/>
        <item m="1" x="1638"/>
        <item x="1208"/>
        <item m="1" x="1639"/>
        <item x="1206"/>
        <item x="456"/>
        <item x="89"/>
        <item x="907"/>
        <item m="1" x="1640"/>
        <item m="1" x="1641"/>
        <item m="1" x="1642"/>
        <item x="283"/>
        <item x="299"/>
        <item m="1" x="1643"/>
        <item m="1" x="1644"/>
        <item m="1" x="1645"/>
        <item m="1" x="1646"/>
        <item m="1" x="1647"/>
        <item x="280"/>
        <item x="954"/>
        <item x="693"/>
        <item x="294"/>
        <item m="1" x="1648"/>
        <item x="56"/>
        <item x="463"/>
        <item x="544"/>
        <item x="1053"/>
        <item x="779"/>
        <item x="908"/>
        <item x="777"/>
        <item x="1200"/>
        <item x="775"/>
        <item x="897"/>
        <item x="774"/>
        <item x="364"/>
        <item x="856"/>
        <item x="902"/>
        <item x="889"/>
        <item x="900"/>
        <item x="886"/>
        <item x="885"/>
        <item x="882"/>
        <item x="783"/>
        <item x="466"/>
        <item x="1067"/>
        <item x="699"/>
        <item x="878"/>
        <item x="654"/>
        <item m="1" x="1649"/>
        <item x="1286"/>
        <item x="1285"/>
        <item x="253"/>
        <item x="272"/>
        <item x="270"/>
        <item x="644"/>
        <item x="304"/>
        <item x="1073"/>
        <item x="279"/>
        <item m="1" x="1650"/>
        <item x="1161"/>
        <item x="871"/>
        <item x="452"/>
        <item x="307"/>
        <item x="277"/>
        <item m="1" x="1651"/>
        <item x="298"/>
        <item x="282"/>
        <item x="164"/>
        <item m="1" x="1652"/>
        <item m="1" x="1653"/>
        <item x="677"/>
        <item m="1" x="1654"/>
        <item m="1" x="1655"/>
        <item x="1284"/>
        <item x="1317"/>
        <item m="1" x="1656"/>
        <item m="1" x="1657"/>
        <item x="1416"/>
        <item m="1" x="1658"/>
        <item m="1" x="1659"/>
        <item m="1" x="1660"/>
        <item x="869"/>
        <item x="15"/>
        <item m="1" x="1661"/>
        <item x="1283"/>
        <item x="1316"/>
        <item m="1" x="1662"/>
        <item x="561"/>
        <item x="1002"/>
        <item x="1282"/>
        <item x="1281"/>
        <item m="1" x="1663"/>
        <item x="112"/>
        <item x="274"/>
        <item x="1315"/>
        <item x="1280"/>
        <item x="1314"/>
        <item x="268"/>
        <item x="293"/>
        <item x="266"/>
        <item x="1004"/>
        <item x="1005"/>
        <item m="1" x="1664"/>
        <item x="1278"/>
        <item x="87"/>
        <item x="1091"/>
        <item x="1325"/>
        <item m="1" x="1665"/>
        <item m="1" x="1666"/>
        <item x="101"/>
        <item x="863"/>
        <item x="1064"/>
        <item m="1" x="1667"/>
        <item x="198"/>
        <item x="641"/>
        <item m="1" x="1668"/>
        <item m="1" x="1669"/>
        <item m="1" x="1670"/>
        <item m="1" x="1671"/>
        <item x="264"/>
        <item x="278"/>
        <item x="86"/>
        <item x="1195"/>
        <item m="1" x="1672"/>
        <item m="1" x="1673"/>
        <item m="1" x="1674"/>
        <item m="1" x="1675"/>
        <item x="852"/>
        <item m="1" x="1676"/>
        <item x="1417"/>
        <item m="1" x="1677"/>
        <item m="1" x="1678"/>
        <item m="1" x="1679"/>
        <item x="890"/>
        <item m="1" x="1680"/>
        <item m="1" x="1681"/>
        <item m="1" x="1682"/>
        <item m="1" x="1683"/>
        <item m="1" x="1684"/>
        <item x="284"/>
        <item m="1" x="1685"/>
        <item x="1148"/>
        <item m="1" x="1686"/>
        <item m="1" x="1687"/>
        <item m="1" x="1688"/>
        <item m="1" x="1689"/>
        <item m="1" x="1690"/>
        <item x="1319"/>
        <item m="1" x="1691"/>
        <item m="1" x="1692"/>
        <item m="1" x="1693"/>
        <item m="1" x="1694"/>
        <item x="1041"/>
        <item m="1" x="1695"/>
        <item m="1" x="1696"/>
        <item x="64"/>
        <item x="225"/>
        <item m="1" x="1697"/>
        <item m="1" x="1698"/>
        <item m="1" x="1699"/>
        <item x="867"/>
        <item m="1" x="1700"/>
        <item x="257"/>
        <item x="1152"/>
        <item x="1035"/>
        <item m="1" x="1701"/>
        <item m="1" x="1702"/>
        <item m="1" x="1703"/>
        <item x="262"/>
        <item x="1370"/>
        <item x="1352"/>
        <item m="1" x="1704"/>
        <item m="1" x="1705"/>
        <item m="1" x="1706"/>
        <item m="1" x="1707"/>
        <item m="1" x="1708"/>
        <item x="1194"/>
        <item x="59"/>
        <item x="260"/>
        <item x="201"/>
        <item x="258"/>
        <item x="83"/>
        <item x="391"/>
        <item x="859"/>
        <item m="1" x="1709"/>
        <item m="1" x="1710"/>
        <item m="1" x="1711"/>
        <item x="224"/>
        <item x="254"/>
        <item x="251"/>
        <item m="1" x="1712"/>
        <item m="1" x="1713"/>
        <item m="1" x="1714"/>
        <item m="1" x="1715"/>
        <item m="1" x="1716"/>
        <item m="1" x="1717"/>
        <item x="639"/>
        <item x="1255"/>
        <item x="250"/>
        <item x="235"/>
        <item x="255"/>
        <item x="1082"/>
        <item x="232"/>
        <item x="637"/>
        <item x="635"/>
        <item x="685"/>
        <item x="234"/>
        <item x="1123"/>
        <item x="29"/>
        <item x="215"/>
        <item x="1374"/>
        <item x="1236"/>
        <item x="681"/>
        <item x="140"/>
        <item x="1373"/>
        <item x="847"/>
        <item x="1193"/>
        <item x="1045"/>
        <item x="684"/>
        <item x="138"/>
        <item x="695"/>
        <item x="652"/>
        <item x="672"/>
        <item x="1010"/>
        <item x="344"/>
        <item x="1192"/>
        <item x="1271"/>
        <item x="670"/>
        <item x="1260"/>
        <item m="1" x="1718"/>
        <item x="1270"/>
        <item x="1418"/>
        <item x="680"/>
        <item x="669"/>
        <item x="1269"/>
        <item x="1015"/>
        <item x="378"/>
        <item x="632"/>
        <item m="1" x="1719"/>
        <item x="692"/>
        <item x="683"/>
        <item x="806"/>
        <item x="398"/>
        <item x="666"/>
        <item x="207"/>
        <item x="248"/>
        <item x="1300"/>
        <item m="1" x="1720"/>
        <item x="247"/>
        <item m="1" x="1721"/>
        <item x="1419"/>
        <item x="1420"/>
        <item x="1421"/>
        <item x="1422"/>
        <item x="1423"/>
        <item x="676"/>
        <item m="1" x="1722"/>
        <item x="1190"/>
        <item x="1372"/>
        <item x="233"/>
        <item x="630"/>
        <item x="740"/>
        <item x="1297"/>
        <item x="657"/>
        <item x="651"/>
        <item x="649"/>
        <item x="628"/>
        <item x="650"/>
        <item x="127"/>
        <item x="1066"/>
        <item x="1234"/>
        <item x="995"/>
        <item x="587"/>
        <item x="642"/>
        <item x="965"/>
        <item x="967"/>
        <item x="850"/>
        <item x="470"/>
        <item x="13"/>
        <item x="221"/>
        <item x="849"/>
        <item x="1030"/>
        <item x="1205"/>
        <item x="25"/>
        <item x="428"/>
        <item x="598"/>
        <item x="597"/>
        <item x="607"/>
        <item x="1277"/>
        <item x="613"/>
        <item x="1029"/>
        <item x="569"/>
        <item x="244"/>
        <item x="1328"/>
        <item x="776"/>
        <item x="574"/>
        <item x="600"/>
        <item x="625"/>
        <item x="901"/>
        <item x="603"/>
        <item x="502"/>
        <item x="827"/>
        <item x="565"/>
        <item x="242"/>
        <item x="778"/>
        <item x="623"/>
        <item x="594"/>
        <item x="564"/>
        <item x="558"/>
        <item x="6"/>
        <item x="451"/>
        <item x="1424"/>
        <item x="150"/>
        <item x="335"/>
        <item x="1425"/>
        <item x="1017"/>
        <item x="1186"/>
        <item x="231"/>
        <item x="271"/>
        <item x="1110"/>
        <item x="562"/>
        <item x="1022"/>
        <item x="994"/>
        <item x="719"/>
        <item x="212"/>
        <item x="241"/>
        <item x="1171"/>
        <item x="1368"/>
        <item m="1" x="1723"/>
        <item x="1184"/>
        <item x="1033"/>
        <item x="170"/>
        <item x="1367"/>
        <item x="1052"/>
        <item x="1183"/>
        <item x="682"/>
        <item x="362"/>
        <item x="1426"/>
        <item x="1342"/>
        <item x="687"/>
        <item x="1011"/>
        <item x="1324"/>
        <item x="1197"/>
        <item x="1140"/>
        <item x="1427"/>
        <item x="230"/>
        <item x="761"/>
        <item x="211"/>
        <item m="1" x="1724"/>
        <item x="1428"/>
        <item x="229"/>
        <item x="926"/>
        <item x="1180"/>
        <item x="1429"/>
        <item x="237"/>
        <item x="1430"/>
        <item x="1431"/>
        <item x="1432"/>
        <item x="1179"/>
        <item x="1178"/>
        <item x="1176"/>
        <item x="1433"/>
        <item x="1201"/>
        <item x="1139"/>
        <item x="168"/>
        <item x="239"/>
        <item x="1174"/>
        <item x="117"/>
        <item x="159"/>
        <item x="220"/>
        <item x="227"/>
        <item x="1434"/>
        <item x="219"/>
        <item x="213"/>
        <item x="468"/>
        <item x="222"/>
        <item x="1181"/>
        <item x="216"/>
        <item x="217"/>
        <item x="158"/>
        <item x="1435"/>
        <item x="1436"/>
        <item x="1118"/>
        <item x="84"/>
        <item x="715"/>
        <item x="82"/>
        <item x="80"/>
        <item x="188"/>
        <item x="1099"/>
        <item x="1437"/>
        <item x="1438"/>
        <item x="1202"/>
        <item x="208"/>
        <item x="814"/>
        <item x="1173"/>
        <item x="1172"/>
        <item x="822"/>
        <item x="853"/>
        <item x="103"/>
        <item x="1439"/>
        <item x="1168"/>
        <item x="1167"/>
        <item x="848"/>
        <item x="1166"/>
        <item x="1440"/>
        <item x="186"/>
        <item m="1" x="1725"/>
        <item x="1189"/>
        <item x="203"/>
        <item x="1165"/>
        <item x="182"/>
        <item x="1338"/>
        <item x="205"/>
        <item x="792"/>
        <item x="964"/>
        <item x="199"/>
        <item x="1116"/>
        <item x="1061"/>
        <item x="177"/>
        <item x="811"/>
        <item x="861"/>
        <item x="1038"/>
        <item x="1312"/>
        <item x="1223"/>
        <item x="206"/>
        <item x="1048"/>
        <item x="1071"/>
        <item x="197"/>
        <item x="1108"/>
        <item x="1364"/>
        <item x="1441"/>
        <item x="202"/>
        <item x="1087"/>
        <item x="1147"/>
        <item x="95"/>
        <item x="200"/>
        <item x="1276"/>
        <item x="1122"/>
        <item x="1164"/>
        <item x="195"/>
        <item x="175"/>
        <item x="196"/>
        <item x="1163"/>
        <item x="1442"/>
        <item x="1275"/>
        <item x="1361"/>
        <item x="236"/>
        <item x="1070"/>
        <item m="1" x="1726"/>
        <item x="1096"/>
        <item x="1443"/>
        <item x="705"/>
        <item x="1025"/>
        <item x="165"/>
        <item x="1360"/>
        <item x="948"/>
        <item x="1250"/>
        <item x="1204"/>
        <item x="1248"/>
        <item x="1177"/>
        <item x="1247"/>
        <item x="617"/>
        <item x="1220"/>
        <item x="1245"/>
        <item x="955"/>
        <item x="1243"/>
        <item x="1242"/>
        <item x="1129"/>
        <item x="799"/>
        <item x="1097"/>
        <item x="1162"/>
        <item x="1359"/>
        <item m="1" x="1727"/>
        <item x="1274"/>
        <item x="192"/>
        <item x="193"/>
        <item x="1058"/>
        <item x="179"/>
        <item x="1221"/>
        <item x="116"/>
        <item x="903"/>
        <item x="1444"/>
        <item x="1259"/>
        <item x="1188"/>
        <item x="833"/>
        <item x="858"/>
        <item x="749"/>
        <item x="916"/>
        <item x="153"/>
        <item x="808"/>
        <item x="855"/>
        <item x="1160"/>
        <item x="1445"/>
        <item x="1446"/>
        <item x="899"/>
        <item x="584"/>
        <item x="1447"/>
        <item x="1158"/>
        <item x="1051"/>
        <item x="542"/>
        <item x="1448"/>
        <item x="1449"/>
        <item x="1450"/>
        <item x="1451"/>
        <item x="1452"/>
        <item x="1157"/>
        <item x="1453"/>
        <item x="1156"/>
        <item x="540"/>
        <item x="1154"/>
        <item x="828"/>
        <item x="190"/>
        <item x="151"/>
        <item x="326"/>
        <item x="1357"/>
        <item x="146"/>
        <item x="989"/>
        <item x="991"/>
        <item x="1323"/>
        <item x="1046"/>
        <item x="1151"/>
        <item x="155"/>
        <item x="1226"/>
        <item x="1356"/>
        <item m="1" x="1728"/>
        <item x="1267"/>
        <item x="23"/>
        <item x="1032"/>
        <item x="893"/>
        <item x="269"/>
        <item x="184"/>
        <item x="152"/>
        <item x="173"/>
        <item x="171"/>
        <item x="38"/>
        <item x="185"/>
        <item x="1455"/>
        <item x="1313"/>
        <item x="880"/>
        <item x="1085"/>
        <item x="1355"/>
        <item x="525"/>
        <item x="931"/>
        <item x="163"/>
        <item x="167"/>
        <item x="1354"/>
        <item x="1149"/>
        <item x="1456"/>
        <item x="794"/>
        <item x="1457"/>
        <item x="430"/>
        <item x="803"/>
        <item x="975"/>
        <item x="1353"/>
        <item x="1262"/>
        <item x="161"/>
        <item x="1304"/>
        <item x="1036"/>
        <item x="1021"/>
        <item x="979"/>
        <item x="412"/>
        <item x="974"/>
        <item x="980"/>
        <item x="46"/>
        <item x="446"/>
        <item x="149"/>
        <item x="962"/>
        <item x="144"/>
        <item x="157"/>
        <item x="982"/>
        <item x="660"/>
        <item x="820"/>
        <item x="1351"/>
        <item x="846"/>
        <item x="9"/>
        <item x="971"/>
        <item x="1112"/>
        <item x="1458"/>
        <item x="1121"/>
        <item x="969"/>
        <item x="1258"/>
        <item x="141"/>
        <item x="72"/>
        <item x="1074"/>
        <item x="105"/>
        <item x="137"/>
        <item x="135"/>
        <item x="133"/>
        <item x="1272"/>
        <item x="471"/>
        <item x="1459"/>
        <item x="801"/>
        <item x="11"/>
        <item x="977"/>
        <item x="973"/>
        <item x="97"/>
        <item x="267"/>
        <item x="132"/>
        <item x="1212"/>
        <item x="918"/>
        <item x="259"/>
        <item x="1244"/>
        <item x="1146"/>
        <item x="1350"/>
        <item x="959"/>
        <item x="958"/>
        <item x="73"/>
        <item x="104"/>
        <item x="1311"/>
        <item x="1310"/>
        <item x="1145"/>
        <item x="1460"/>
        <item x="119"/>
        <item x="1461"/>
        <item x="118"/>
        <item x="1343"/>
        <item x="128"/>
        <item x="1349"/>
        <item x="1009"/>
        <item x="130"/>
        <item x="1144"/>
        <item x="142"/>
        <item x="31"/>
        <item x="139"/>
        <item x="1239"/>
        <item x="940"/>
        <item x="816"/>
        <item x="1105"/>
        <item x="985"/>
        <item x="515"/>
        <item x="686"/>
        <item x="1462"/>
        <item x="960"/>
        <item x="1219"/>
        <item x="800"/>
        <item x="957"/>
        <item x="978"/>
        <item x="125"/>
        <item x="115"/>
        <item x="1170"/>
        <item m="1" x="1729"/>
        <item x="1463"/>
        <item x="124"/>
        <item x="1057"/>
        <item x="123"/>
        <item x="121"/>
        <item x="1347"/>
        <item x="1346"/>
        <item x="1322"/>
        <item x="295"/>
        <item x="443"/>
        <item x="489"/>
        <item x="431"/>
        <item x="154"/>
        <item x="1345"/>
        <item x="183"/>
        <item x="240"/>
        <item x="102"/>
        <item x="1003"/>
        <item x="1138"/>
        <item x="100"/>
        <item x="997"/>
        <item x="1062"/>
        <item x="113"/>
        <item x="78"/>
        <item x="1107"/>
        <item x="1019"/>
        <item x="490"/>
        <item x="1018"/>
        <item x="1344"/>
        <item x="41"/>
        <item x="58"/>
        <item x="26"/>
        <item x="397"/>
        <item x="1341"/>
        <item x="511"/>
        <item x="109"/>
        <item x="1137"/>
        <item x="1273"/>
        <item x="1065"/>
        <item x="111"/>
        <item x="107"/>
        <item x="70"/>
        <item x="1464"/>
        <item x="39"/>
        <item x="98"/>
        <item x="74"/>
        <item x="1340"/>
        <item x="1339"/>
        <item x="1330"/>
        <item x="1119"/>
        <item m="1" x="1730"/>
        <item x="37"/>
        <item x="813"/>
        <item x="1090"/>
        <item x="825"/>
        <item x="993"/>
        <item x="1465"/>
        <item x="1135"/>
        <item m="1" x="1731"/>
        <item x="96"/>
        <item x="1101"/>
        <item x="22"/>
        <item x="47"/>
        <item x="94"/>
        <item x="69"/>
        <item x="1068"/>
        <item x="1466"/>
        <item x="1143"/>
        <item x="1159"/>
        <item x="45"/>
        <item x="16"/>
        <item m="1" x="1732"/>
        <item x="1467"/>
        <item x="507"/>
        <item x="36"/>
        <item x="1337"/>
        <item x="557"/>
        <item x="1251"/>
        <item x="1185"/>
        <item x="1027"/>
        <item x="579"/>
        <item x="393"/>
        <item x="1134"/>
        <item x="228"/>
        <item x="738"/>
        <item x="795"/>
        <item x="380"/>
        <item x="93"/>
        <item x="1037"/>
        <item x="1063"/>
        <item x="156"/>
        <item x="1056"/>
        <item x="559"/>
        <item x="1336"/>
        <item x="30"/>
        <item x="28"/>
        <item x="1132"/>
        <item x="1102"/>
        <item x="831"/>
        <item x="14"/>
        <item x="807"/>
        <item x="71"/>
        <item x="12"/>
        <item x="1131"/>
        <item x="60"/>
        <item x="68"/>
        <item x="76"/>
        <item x="62"/>
        <item x="1024"/>
        <item x="1130"/>
        <item x="5"/>
        <item m="1" x="1733"/>
        <item x="55"/>
        <item x="43"/>
        <item x="10"/>
        <item x="3"/>
        <item x="951"/>
        <item x="20"/>
        <item x="53"/>
        <item x="57"/>
        <item x="48"/>
        <item x="52"/>
        <item x="1"/>
        <item x="50"/>
        <item x="1088"/>
        <item x="805"/>
        <item x="17"/>
        <item m="1" x="1734"/>
        <item x="1008"/>
        <item x="24"/>
        <item x="1207"/>
        <item x="1213"/>
        <item m="1" x="1735"/>
        <item x="1335"/>
        <item x="42"/>
        <item x="18"/>
        <item x="32"/>
        <item x="327"/>
        <item x="465"/>
        <item x="467"/>
        <item x="472"/>
        <item x="474"/>
        <item x="475"/>
        <item x="477"/>
        <item x="479"/>
        <item x="481"/>
        <item x="449"/>
        <item x="482"/>
        <item x="483"/>
        <item x="484"/>
        <item x="485"/>
        <item x="486"/>
        <item x="487"/>
        <item x="488"/>
        <item x="491"/>
        <item x="492"/>
        <item x="494"/>
        <item x="496"/>
        <item x="498"/>
        <item x="499"/>
        <item x="501"/>
        <item x="503"/>
        <item x="504"/>
        <item x="505"/>
        <item x="506"/>
        <item x="508"/>
        <item x="510"/>
        <item x="512"/>
        <item x="432"/>
        <item x="126"/>
        <item x="516"/>
        <item x="517"/>
        <item x="518"/>
        <item x="44"/>
        <item x="519"/>
        <item x="521"/>
        <item x="523"/>
        <item x="524"/>
        <item x="526"/>
        <item x="527"/>
        <item x="528"/>
        <item x="530"/>
        <item x="531"/>
        <item x="63"/>
        <item x="532"/>
        <item x="533"/>
        <item x="534"/>
        <item x="535"/>
        <item x="537"/>
        <item x="538"/>
        <item x="539"/>
        <item x="541"/>
        <item x="543"/>
        <item x="461"/>
        <item x="545"/>
        <item x="547"/>
        <item x="548"/>
        <item x="549"/>
        <item x="551"/>
        <item x="27"/>
        <item x="341"/>
        <item x="453"/>
        <item x="553"/>
        <item x="554"/>
        <item x="555"/>
        <item x="560"/>
        <item x="566"/>
        <item x="567"/>
        <item x="570"/>
        <item x="571"/>
        <item x="573"/>
        <item x="576"/>
        <item x="578"/>
        <item x="580"/>
        <item x="582"/>
        <item x="583"/>
        <item x="300"/>
        <item x="586"/>
        <item x="588"/>
        <item x="478"/>
        <item x="590"/>
        <item x="591"/>
        <item x="592"/>
        <item x="595"/>
        <item x="596"/>
        <item x="601"/>
        <item x="605"/>
        <item x="609"/>
        <item x="610"/>
        <item x="611"/>
        <item x="612"/>
        <item x="614"/>
        <item x="616"/>
        <item x="618"/>
        <item x="620"/>
        <item x="0"/>
        <item x="622"/>
        <item x="281"/>
        <item x="624"/>
        <item x="626"/>
        <item x="599"/>
        <item x="627"/>
        <item x="629"/>
        <item x="631"/>
        <item x="174"/>
        <item x="633"/>
        <item x="634"/>
        <item x="636"/>
        <item x="638"/>
        <item x="640"/>
        <item x="643"/>
        <item x="495"/>
        <item x="646"/>
        <item x="648"/>
        <item x="322"/>
        <item x="653"/>
        <item x="180"/>
        <item x="655"/>
        <item x="656"/>
        <item x="659"/>
        <item x="661"/>
        <item x="662"/>
        <item x="210"/>
        <item x="536"/>
        <item x="664"/>
        <item x="665"/>
        <item x="668"/>
        <item x="671"/>
        <item x="673"/>
        <item x="675"/>
        <item x="678"/>
        <item x="679"/>
        <item x="602"/>
        <item x="688"/>
        <item x="245"/>
        <item x="690"/>
        <item x="694"/>
        <item x="696"/>
        <item x="493"/>
        <item x="697"/>
        <item x="698"/>
        <item x="700"/>
        <item x="701"/>
        <item x="702"/>
        <item x="704"/>
        <item x="707"/>
        <item x="292"/>
        <item x="708"/>
        <item x="709"/>
        <item x="497"/>
        <item x="714"/>
        <item x="716"/>
        <item x="718"/>
        <item x="720"/>
        <item x="556"/>
        <item x="604"/>
        <item x="722"/>
        <item x="724"/>
        <item x="726"/>
        <item x="728"/>
        <item x="729"/>
        <item x="730"/>
        <item x="733"/>
        <item x="734"/>
        <item x="735"/>
        <item x="736"/>
        <item x="739"/>
        <item x="741"/>
        <item x="742"/>
        <item x="350"/>
        <item x="743"/>
        <item x="744"/>
        <item x="746"/>
        <item x="747"/>
        <item x="748"/>
        <item x="750"/>
        <item x="108"/>
        <item x="751"/>
        <item x="752"/>
        <item x="753"/>
        <item x="754"/>
        <item x="756"/>
        <item x="759"/>
        <item x="760"/>
        <item x="318"/>
        <item x="189"/>
        <item x="732"/>
        <item x="575"/>
        <item x="763"/>
        <item x="765"/>
        <item x="767"/>
        <item x="768"/>
        <item x="769"/>
        <item x="771"/>
        <item x="772"/>
        <item x="773"/>
        <item x="209"/>
        <item x="658"/>
        <item x="563"/>
        <item x="88"/>
        <item x="780"/>
        <item x="781"/>
        <item x="782"/>
        <item x="375"/>
        <item x="784"/>
        <item x="788"/>
        <item x="706"/>
        <item x="793"/>
        <item x="796"/>
        <item x="459"/>
        <item x="798"/>
        <item x="804"/>
        <item x="513"/>
        <item x="54"/>
        <item x="187"/>
        <item x="809"/>
        <item x="810"/>
        <item x="721"/>
        <item x="373"/>
        <item x="689"/>
        <item x="815"/>
        <item x="817"/>
        <item x="818"/>
        <item x="819"/>
        <item x="577"/>
        <item x="821"/>
        <item x="823"/>
        <item x="824"/>
        <item x="826"/>
        <item x="812"/>
        <item x="829"/>
        <item x="81"/>
        <item x="832"/>
        <item x="21"/>
        <item x="834"/>
        <item x="835"/>
        <item x="837"/>
        <item x="839"/>
        <item x="285"/>
        <item x="348"/>
        <item x="840"/>
        <item x="842"/>
        <item x="843"/>
        <item x="844"/>
        <item x="845"/>
        <item x="320"/>
        <item x="440"/>
        <item x="4"/>
        <item x="851"/>
        <item x="854"/>
        <item x="857"/>
        <item x="860"/>
        <item x="862"/>
        <item x="297"/>
        <item x="865"/>
        <item x="866"/>
        <item x="868"/>
        <item x="870"/>
        <item x="606"/>
        <item x="873"/>
        <item x="874"/>
        <item x="514"/>
        <item x="877"/>
        <item x="75"/>
        <item x="879"/>
        <item x="881"/>
        <item x="884"/>
        <item x="238"/>
        <item x="875"/>
        <item x="667"/>
        <item x="546"/>
        <item x="887"/>
        <item x="712"/>
        <item x="892"/>
        <item x="894"/>
        <item x="895"/>
        <item x="352"/>
        <item x="120"/>
        <item x="454"/>
        <item x="791"/>
        <item x="896"/>
        <item x="898"/>
        <item x="608"/>
        <item x="313"/>
        <item x="324"/>
        <item x="33"/>
        <item x="172"/>
        <item x="691"/>
        <item x="836"/>
        <item x="904"/>
        <item x="905"/>
        <item x="520"/>
        <item x="906"/>
        <item x="909"/>
        <item x="910"/>
        <item x="315"/>
        <item x="500"/>
        <item x="911"/>
        <item x="912"/>
        <item x="913"/>
        <item x="914"/>
        <item x="915"/>
        <item x="85"/>
        <item x="437"/>
        <item x="917"/>
        <item x="79"/>
        <item x="919"/>
        <item x="316"/>
        <item x="924"/>
        <item x="35"/>
        <item x="925"/>
        <item x="927"/>
        <item x="928"/>
        <item x="311"/>
        <item x="929"/>
        <item x="930"/>
        <item x="888"/>
        <item x="830"/>
        <item x="838"/>
        <item x="934"/>
        <item x="935"/>
        <item x="936"/>
        <item x="938"/>
        <item x="939"/>
        <item x="942"/>
        <item x="943"/>
        <item x="273"/>
        <item x="944"/>
        <item x="945"/>
        <item x="946"/>
        <item x="473"/>
        <item x="949"/>
        <item x="950"/>
        <item x="263"/>
        <item x="968"/>
        <item x="987"/>
        <item t="default"/>
      </items>
    </pivotField>
    <pivotField axis="axisPage" multipleItemSelectionAllowed="1" showAll="0">
      <items count="3">
        <item x="0"/>
        <item h="1" x="1"/>
        <item t="default"/>
      </items>
    </pivotField>
    <pivotField showAll="0"/>
    <pivotField numFmtId="22" showAll="0">
      <items count="4916">
        <item x="2478"/>
        <item x="31"/>
        <item x="2840"/>
        <item x="2688"/>
        <item x="133"/>
        <item x="1659"/>
        <item x="237"/>
        <item x="447"/>
        <item x="1021"/>
        <item x="145"/>
        <item x="905"/>
        <item x="531"/>
        <item x="4035"/>
        <item x="589"/>
        <item x="3132"/>
        <item x="119"/>
        <item x="251"/>
        <item x="1495"/>
        <item x="11"/>
        <item x="3501"/>
        <item x="1320"/>
        <item x="1811"/>
        <item x="43"/>
        <item x="971"/>
        <item x="285"/>
        <item x="685"/>
        <item x="3467"/>
        <item x="3066"/>
        <item x="2892"/>
        <item x="2918"/>
        <item x="123"/>
        <item x="445"/>
        <item x="231"/>
        <item x="425"/>
        <item x="3728"/>
        <item x="731"/>
        <item x="87"/>
        <item x="243"/>
        <item x="2832"/>
        <item x="667"/>
        <item x="1718"/>
        <item x="2600"/>
        <item x="291"/>
        <item x="1698"/>
        <item x="1732"/>
        <item x="735"/>
        <item x="509"/>
        <item x="2502"/>
        <item x="845"/>
        <item x="1901"/>
        <item x="13"/>
        <item x="3756"/>
        <item x="1385"/>
        <item x="545"/>
        <item x="1693"/>
        <item x="3341"/>
        <item x="3387"/>
        <item x="961"/>
        <item x="275"/>
        <item x="853"/>
        <item x="4047"/>
        <item x="1585"/>
        <item x="185"/>
        <item x="809"/>
        <item x="3658"/>
        <item x="435"/>
        <item x="471"/>
        <item x="3153"/>
        <item x="2359"/>
        <item x="403"/>
        <item x="1600"/>
        <item x="477"/>
        <item x="3670"/>
        <item x="1758"/>
        <item x="343"/>
        <item x="295"/>
        <item x="1951"/>
        <item x="2746"/>
        <item x="527"/>
        <item x="895"/>
        <item x="2037"/>
        <item x="1673"/>
        <item x="475"/>
        <item x="2654"/>
        <item x="1507"/>
        <item x="1782"/>
        <item x="1214"/>
        <item x="1184"/>
        <item x="3469"/>
        <item x="1571"/>
        <item x="2055"/>
        <item x="3696"/>
        <item x="849"/>
        <item x="1719"/>
        <item x="65"/>
        <item x="3152"/>
        <item x="1047"/>
        <item x="2548"/>
        <item x="1986"/>
        <item x="1521"/>
        <item x="1324"/>
        <item x="355"/>
        <item x="2121"/>
        <item x="315"/>
        <item x="1473"/>
        <item x="2926"/>
        <item x="1648"/>
        <item x="885"/>
        <item x="1076"/>
        <item x="3292"/>
        <item x="3004"/>
        <item x="1463"/>
        <item x="1330"/>
        <item x="837"/>
        <item x="1916"/>
        <item x="2742"/>
        <item x="663"/>
        <item x="1039"/>
        <item x="2818"/>
        <item x="1808"/>
        <item x="1873"/>
        <item x="1182"/>
        <item x="1441"/>
        <item x="1819"/>
        <item x="1680"/>
        <item x="3105"/>
        <item x="3778"/>
        <item x="615"/>
        <item x="1846"/>
        <item x="1740"/>
        <item x="3034"/>
        <item x="2930"/>
        <item x="1613"/>
        <item x="1716"/>
        <item x="2257"/>
        <item x="4067"/>
        <item x="859"/>
        <item x="2874"/>
        <item x="1304"/>
        <item x="1192"/>
        <item x="1710"/>
        <item x="1864"/>
        <item x="3026"/>
        <item x="3190"/>
        <item x="2684"/>
        <item x="549"/>
        <item x="2808"/>
        <item x="213"/>
        <item x="4061"/>
        <item x="2464"/>
        <item x="3168"/>
        <item x="1715"/>
        <item x="2542"/>
        <item x="327"/>
        <item x="4049"/>
        <item x="507"/>
        <item x="175"/>
        <item x="4073"/>
        <item x="891"/>
        <item x="659"/>
        <item x="411"/>
        <item x="60"/>
        <item x="2616"/>
        <item x="1711"/>
        <item x="1770"/>
        <item x="1258"/>
        <item x="3306"/>
        <item x="3453"/>
        <item x="1688"/>
        <item x="1663"/>
        <item x="2014"/>
        <item x="799"/>
        <item x="2848"/>
        <item x="51"/>
        <item x="1765"/>
        <item x="1631"/>
        <item x="1938"/>
        <item x="4210"/>
        <item x="1786"/>
        <item x="831"/>
        <item x="3537"/>
        <item x="3648"/>
        <item x="1700"/>
        <item x="1681"/>
        <item x="833"/>
        <item x="1469"/>
        <item x="1817"/>
        <item x="1525"/>
        <item x="959"/>
        <item x="3032"/>
        <item x="1773"/>
        <item x="2139"/>
        <item x="1889"/>
        <item x="1180"/>
        <item x="819"/>
        <item x="293"/>
        <item x="3752"/>
        <item x="1882"/>
        <item x="2225"/>
        <item x="893"/>
        <item x="1828"/>
        <item x="1138"/>
        <item x="2766"/>
        <item x="1102"/>
        <item x="1689"/>
        <item x="1264"/>
        <item x="1788"/>
        <item x="2486"/>
        <item x="2722"/>
        <item x="1005"/>
        <item x="1126"/>
        <item x="1679"/>
        <item x="825"/>
        <item x="1639"/>
        <item x="2372"/>
        <item x="523"/>
        <item x="3323"/>
        <item x="817"/>
        <item x="1234"/>
        <item x="1100"/>
        <item x="571"/>
        <item x="2706"/>
        <item x="3188"/>
        <item x="707"/>
        <item x="829"/>
        <item x="3347"/>
        <item x="29"/>
        <item x="4063"/>
        <item x="1250"/>
        <item x="1286"/>
        <item x="2251"/>
        <item x="3836"/>
        <item x="1804"/>
        <item x="3319"/>
        <item x="3178"/>
        <item x="3148"/>
        <item x="841"/>
        <item x="995"/>
        <item x="367"/>
        <item x="665"/>
        <item x="2928"/>
        <item x="815"/>
        <item x="1706"/>
        <item x="3060"/>
        <item x="3734"/>
        <item x="1699"/>
        <item x="653"/>
        <item x="2532"/>
        <item x="2006"/>
        <item x="2265"/>
        <item x="2215"/>
        <item x="687"/>
        <item x="2736"/>
        <item x="2830"/>
        <item x="1950"/>
        <item x="839"/>
        <item x="3884"/>
        <item x="611"/>
        <item x="2896"/>
        <item x="1194"/>
        <item x="2331"/>
        <item x="593"/>
        <item x="2970"/>
        <item x="1832"/>
        <item x="313"/>
        <item x="415"/>
        <item x="827"/>
        <item x="241"/>
        <item x="1148"/>
        <item x="1116"/>
        <item x="401"/>
        <item x="407"/>
        <item x="3959"/>
        <item x="1405"/>
        <item x="639"/>
        <item x="3393"/>
        <item x="2550"/>
        <item x="463"/>
        <item x="723"/>
        <item x="1626"/>
        <item x="1377"/>
        <item x="455"/>
        <item x="3642"/>
        <item x="3764"/>
        <item x="4257"/>
        <item x="1980"/>
        <item x="239"/>
        <item x="1322"/>
        <item x="2738"/>
        <item x="2410"/>
        <item x="2492"/>
        <item x="2967"/>
        <item x="2167"/>
        <item x="3813"/>
        <item x="1603"/>
        <item x="3624"/>
        <item x="3365"/>
        <item x="1228"/>
        <item x="2690"/>
        <item x="699"/>
        <item x="273"/>
        <item x="1561"/>
        <item x="97"/>
        <item x="289"/>
        <item x="2472"/>
        <item x="4065"/>
        <item x="1601"/>
        <item x="3008"/>
        <item x="1937"/>
        <item x="3559"/>
        <item x="1064"/>
        <item x="2107"/>
        <item x="2390"/>
        <item x="4190"/>
        <item x="1884"/>
        <item x="2748"/>
        <item x="125"/>
        <item x="3841"/>
        <item x="1865"/>
        <item x="4059"/>
        <item x="2020"/>
        <item x="3558"/>
        <item x="1437"/>
        <item x="4039"/>
        <item x="1501"/>
        <item x="1750"/>
        <item x="2113"/>
        <item x="2760"/>
        <item x="3505"/>
        <item x="1690"/>
        <item x="1062"/>
        <item x="3800"/>
        <item x="2732"/>
        <item x="4055"/>
        <item x="1787"/>
        <item x="3044"/>
        <item x="2942"/>
        <item x="3953"/>
        <item x="1072"/>
        <item x="1602"/>
        <item x="4173"/>
        <item x="1738"/>
        <item x="2283"/>
        <item x="141"/>
        <item x="1723"/>
        <item x="1810"/>
        <item x="3539"/>
        <item x="2249"/>
        <item x="1936"/>
        <item x="679"/>
        <item x="4117"/>
        <item x="1519"/>
        <item x="1905"/>
        <item x="223"/>
        <item x="2309"/>
        <item x="2307"/>
        <item x="2836"/>
        <item x="3150"/>
        <item x="4057"/>
        <item x="3399"/>
        <item x="1769"/>
        <item x="2922"/>
        <item x="1608"/>
        <item x="1383"/>
        <item x="1709"/>
        <item x="1371"/>
        <item x="2574"/>
        <item x="2277"/>
        <item x="2"/>
        <item x="2109"/>
        <item x="587"/>
        <item x="847"/>
        <item x="1697"/>
        <item x="2984"/>
        <item x="1134"/>
        <item x="2522"/>
        <item x="1642"/>
        <item x="1630"/>
        <item x="3620"/>
        <item x="1124"/>
        <item x="4111"/>
        <item x="597"/>
        <item x="2895"/>
        <item x="1596"/>
        <item x="689"/>
        <item x="2341"/>
        <item x="4214"/>
        <item x="1459"/>
        <item x="3639"/>
        <item x="2434"/>
        <item x="2408"/>
        <item x="1878"/>
        <item x="4043"/>
        <item x="1204"/>
        <item x="2035"/>
        <item x="1826"/>
        <item x="1391"/>
        <item x="1108"/>
        <item x="4051"/>
        <item x="1747"/>
        <item x="441"/>
        <item x="2488"/>
        <item x="1792"/>
        <item x="2720"/>
        <item x="1332"/>
        <item x="1748"/>
        <item x="4302"/>
        <item x="751"/>
        <item x="4336"/>
        <item x="1863"/>
        <item m="1" x="4808"/>
        <item m="1" x="4426"/>
        <item x="3160"/>
        <item x="533"/>
        <item x="1825"/>
        <item x="4109"/>
        <item x="2137"/>
        <item x="1276"/>
        <item x="2598"/>
        <item x="3182"/>
        <item x="821"/>
        <item x="1744"/>
        <item x="1425"/>
        <item x="1978"/>
        <item x="2546"/>
        <item x="2860"/>
        <item x="1517"/>
        <item x="2355"/>
        <item x="1164"/>
        <item x="3351"/>
        <item x="3252"/>
        <item x="1664"/>
        <item x="1829"/>
        <item x="4053"/>
        <item x="1393"/>
        <item x="3672"/>
        <item x="1844"/>
        <item x="927"/>
        <item x="2406"/>
        <item x="1837"/>
        <item x="1015"/>
        <item x="121"/>
        <item x="3359"/>
        <item x="1395"/>
        <item x="1045"/>
        <item x="3736"/>
        <item x="515"/>
        <item x="1824"/>
        <item x="3522"/>
        <item x="3080"/>
        <item m="1" x="4421"/>
        <item x="3999"/>
        <item x="197"/>
        <item m="1" x="4424"/>
        <item x="1778"/>
        <item x="2694"/>
        <item x="1892"/>
        <item x="1136"/>
        <item x="2816"/>
        <item x="599"/>
        <item x="4314"/>
        <item x="1344"/>
        <item x="3897"/>
        <item x="855"/>
        <item x="1114"/>
        <item x="1188"/>
        <item x="3204"/>
        <item x="2339"/>
        <item x="1880"/>
        <item x="1196"/>
        <item x="1982"/>
        <item x="1549"/>
        <item x="1894"/>
        <item x="117"/>
        <item m="1" x="4785"/>
        <item x="1150"/>
        <item x="3864"/>
        <item x="2269"/>
        <item m="1" x="4749"/>
        <item x="2776"/>
        <item x="2363"/>
        <item x="361"/>
        <item m="1" x="4761"/>
        <item m="1" x="4757"/>
        <item m="1" x="4751"/>
        <item x="1776"/>
        <item x="1984"/>
        <item x="1365"/>
        <item m="1" x="4741"/>
        <item x="4031"/>
        <item x="1915"/>
        <item m="1" x="4753"/>
        <item x="2193"/>
        <item x="4089"/>
        <item x="2101"/>
        <item m="1" x="4893"/>
        <item m="1" x="4760"/>
        <item m="1" x="4702"/>
        <item x="3208"/>
        <item x="4192"/>
        <item x="229"/>
        <item x="2905"/>
        <item x="3069"/>
        <item x="3010"/>
        <item x="3084"/>
        <item x="1590"/>
        <item x="1757"/>
        <item x="1796"/>
        <item x="1658"/>
        <item x="2898"/>
        <item x="1809"/>
        <item x="1043"/>
        <item x="919"/>
        <item x="1140"/>
        <item x="1559"/>
        <item x="1964"/>
        <item x="3115"/>
        <item x="1900"/>
        <item x="649"/>
        <item x="3608"/>
        <item x="1777"/>
        <item x="493"/>
        <item x="2420"/>
        <item m="1" x="4812"/>
        <item x="2788"/>
        <item x="3891"/>
        <item x="1379"/>
        <item x="3417"/>
        <item x="1856"/>
        <item x="3373"/>
        <item x="1622"/>
        <item x="1881"/>
        <item x="3772"/>
        <item m="1" x="4809"/>
        <item x="489"/>
        <item x="225"/>
        <item x="4261"/>
        <item x="1316"/>
        <item x="3882"/>
        <item x="2440"/>
        <item m="1" x="4895"/>
        <item m="1" x="4485"/>
        <item m="1" x="4824"/>
        <item x="453"/>
        <item x="2105"/>
        <item x="1753"/>
        <item m="1" x="4410"/>
        <item m="1" x="4340"/>
        <item m="1" x="4840"/>
        <item m="1" x="4487"/>
        <item m="1" x="4698"/>
        <item x="1920"/>
        <item x="1274"/>
        <item x="1779"/>
        <item m="1" x="4862"/>
        <item x="3049"/>
        <item x="803"/>
        <item x="405"/>
        <item x="1713"/>
        <item x="3502"/>
        <item m="1" x="4708"/>
        <item x="2670"/>
        <item x="1423"/>
        <item m="1" x="4390"/>
        <item x="3104"/>
        <item x="2353"/>
        <item m="1" x="4399"/>
        <item x="2594"/>
        <item x="1992"/>
        <item x="3895"/>
        <item x="2159"/>
        <item x="3357"/>
        <item x="3020"/>
        <item m="1" x="4803"/>
        <item m="1" x="4854"/>
        <item x="1840"/>
        <item x="3108"/>
        <item m="1" x="4771"/>
        <item m="1" x="4358"/>
        <item m="1" x="4452"/>
        <item x="851"/>
        <item x="4310"/>
        <item x="983"/>
        <item x="807"/>
        <item m="1" x="4765"/>
        <item x="1816"/>
        <item x="3235"/>
        <item x="1981"/>
        <item x="761"/>
        <item m="1" x="4359"/>
        <item x="3377"/>
        <item x="2512"/>
        <item x="3504"/>
        <item x="1529"/>
        <item m="1" x="4792"/>
        <item x="1098"/>
        <item x="2824"/>
        <item x="3497"/>
        <item x="3299"/>
        <item x="2506"/>
        <item x="485"/>
        <item x="1973"/>
        <item x="1597"/>
        <item m="1" x="4613"/>
        <item m="1" x="4407"/>
        <item m="1" x="4592"/>
        <item x="8"/>
        <item x="3134"/>
        <item m="1" x="4739"/>
        <item m="1" x="4858"/>
        <item m="1" x="4507"/>
        <item m="1" x="4659"/>
        <item x="4131"/>
        <item x="901"/>
        <item m="1" x="4897"/>
        <item x="1848"/>
        <item x="4200"/>
        <item x="177"/>
        <item m="1" x="4503"/>
        <item m="1" x="4408"/>
        <item m="1" x="4602"/>
        <item m="1" x="4859"/>
        <item m="1" x="4633"/>
        <item m="1" x="4631"/>
        <item m="1" x="4786"/>
        <item m="1" x="4511"/>
        <item x="2846"/>
        <item m="1" x="4607"/>
        <item x="2907"/>
        <item m="1" x="4609"/>
        <item x="1721"/>
        <item x="1876"/>
        <item m="1" x="4513"/>
        <item m="1" x="4509"/>
        <item x="2802"/>
        <item m="1" x="4823"/>
        <item x="951"/>
        <item m="1" x="4634"/>
        <item x="365"/>
        <item x="4119"/>
        <item x="1449"/>
        <item x="4113"/>
        <item x="1790"/>
        <item m="1" x="4623"/>
        <item x="565"/>
        <item m="1" x="4661"/>
        <item x="2213"/>
        <item x="3766"/>
        <item x="539"/>
        <item m="1" x="4767"/>
        <item x="3634"/>
        <item x="2744"/>
        <item x="1974"/>
        <item m="1" x="4622"/>
        <item m="1" x="4582"/>
        <item x="2468"/>
        <item m="1" x="4614"/>
        <item x="2960"/>
        <item x="3064"/>
        <item x="2924"/>
        <item m="1" x="4656"/>
        <item m="1" x="4654"/>
        <item m="1" x="4519"/>
        <item x="2718"/>
        <item x="1898"/>
        <item m="1" x="4394"/>
        <item m="1" x="4722"/>
        <item m="1" x="4624"/>
        <item m="1" x="4427"/>
        <item x="2536"/>
        <item m="1" x="4382"/>
        <item x="1178"/>
        <item x="683"/>
        <item m="1" x="4584"/>
        <item x="161"/>
        <item m="1" x="4615"/>
        <item m="1" x="4594"/>
        <item m="1" x="4475"/>
        <item x="1543"/>
        <item m="1" x="4467"/>
        <item m="1" x="4590"/>
        <item x="283"/>
        <item x="2053"/>
        <item m="1" x="4535"/>
        <item m="1" x="4479"/>
        <item x="773"/>
        <item x="3431"/>
        <item x="965"/>
        <item x="2153"/>
        <item x="2012"/>
        <item x="939"/>
        <item x="3997"/>
        <item x="1857"/>
        <item x="2003"/>
        <item m="1" x="4768"/>
        <item x="2099"/>
        <item x="2229"/>
        <item m="1" x="4521"/>
        <item m="1" x="4830"/>
        <item x="309"/>
        <item m="1" x="4745"/>
        <item m="1" x="4747"/>
        <item m="1" x="4608"/>
        <item x="2065"/>
        <item x="1802"/>
        <item m="1" x="4603"/>
        <item m="1" x="4611"/>
        <item x="1941"/>
        <item x="1879"/>
        <item m="1" x="4636"/>
        <item x="3677"/>
        <item m="1" x="4458"/>
        <item x="1807"/>
        <item m="1" x="4397"/>
        <item x="1461"/>
        <item x="1806"/>
        <item x="823"/>
        <item m="1" x="4772"/>
        <item x="103"/>
        <item m="1" x="4766"/>
        <item x="1791"/>
        <item m="1" x="4686"/>
        <item x="257"/>
        <item x="567"/>
        <item x="2016"/>
        <item m="1" x="4724"/>
        <item x="335"/>
        <item x="2223"/>
        <item m="1" x="4619"/>
        <item x="4001"/>
        <item x="2299"/>
        <item m="1" x="4725"/>
        <item m="1" x="4625"/>
        <item x="3971"/>
        <item x="955"/>
        <item x="3304"/>
        <item x="1714"/>
        <item x="2470"/>
        <item m="1" x="4598"/>
        <item m="1" x="4632"/>
        <item x="3975"/>
        <item x="2022"/>
        <item x="2026"/>
        <item x="301"/>
        <item x="2552"/>
        <item x="3272"/>
        <item x="3176"/>
        <item x="3345"/>
        <item x="2474"/>
        <item m="1" x="4793"/>
        <item m="1" x="4388"/>
        <item x="3626"/>
        <item x="2002"/>
        <item m="1" x="4877"/>
        <item x="835"/>
        <item m="1" x="4486"/>
        <item m="1" x="4655"/>
        <item m="1" x="4574"/>
        <item x="77"/>
        <item x="1238"/>
        <item x="2586"/>
        <item x="2173"/>
        <item x="4259"/>
        <item x="1310"/>
        <item m="1" x="4628"/>
        <item x="2378"/>
        <item m="1" x="4684"/>
        <item x="4033"/>
        <item x="1421"/>
        <item m="1" x="4612"/>
        <item x="1650"/>
        <item m="1" x="4481"/>
        <item m="1" x="4794"/>
        <item m="1" x="4589"/>
        <item x="1772"/>
        <item m="1" x="4672"/>
        <item m="1" x="4735"/>
        <item x="2940"/>
        <item m="1" x="4878"/>
        <item m="1" x="4428"/>
        <item x="3470"/>
        <item x="1745"/>
        <item m="1" x="4482"/>
        <item m="1" x="4585"/>
        <item m="1" x="4471"/>
        <item x="15"/>
        <item m="1" x="4430"/>
        <item m="1" x="4436"/>
        <item m="1" x="4744"/>
        <item m="1" x="4643"/>
        <item m="1" x="4621"/>
        <item m="1" x="4855"/>
        <item m="1" x="4480"/>
        <item m="1" x="4432"/>
        <item m="1" x="4703"/>
        <item m="1" x="4562"/>
        <item m="1" x="4409"/>
        <item m="1" x="4658"/>
        <item m="1" x="4791"/>
        <item x="3759"/>
        <item m="1" x="4514"/>
        <item m="1" x="4810"/>
        <item m="1" x="4813"/>
        <item m="1" x="4620"/>
        <item m="1" x="4605"/>
        <item m="1" x="4889"/>
        <item x="3622"/>
        <item m="1" x="4604"/>
        <item x="393"/>
        <item x="4007"/>
        <item x="1110"/>
        <item m="1" x="4699"/>
        <item x="2692"/>
        <item m="1" x="4433"/>
        <item x="1988"/>
        <item x="3050"/>
        <item m="1" x="4606"/>
        <item x="3544"/>
        <item x="2778"/>
        <item m="1" x="4629"/>
        <item m="1" x="4543"/>
        <item m="1" x="4391"/>
        <item m="1" x="4488"/>
        <item m="1" x="4709"/>
        <item x="2988"/>
        <item x="1535"/>
        <item m="1" x="4459"/>
        <item x="1919"/>
        <item x="3528"/>
        <item x="3492"/>
        <item x="3025"/>
        <item x="3973"/>
        <item x="743"/>
        <item m="1" x="4431"/>
        <item m="1" x="4435"/>
        <item x="1599"/>
        <item m="1" x="4869"/>
        <item x="3965"/>
        <item x="1487"/>
        <item m="1" x="4755"/>
        <item m="1" x="4821"/>
        <item m="1" x="4575"/>
        <item m="1" x="4660"/>
        <item m="1" x="4610"/>
        <item m="1" x="4566"/>
        <item x="4177"/>
        <item x="1756"/>
        <item x="2233"/>
        <item m="1" x="4579"/>
        <item m="1" x="4501"/>
        <item x="4212"/>
        <item x="1617"/>
        <item x="1278"/>
        <item m="1" x="4728"/>
        <item m="1" x="4539"/>
        <item m="1" x="4537"/>
        <item x="1803"/>
        <item x="3731"/>
        <item m="1" x="4657"/>
        <item x="2804"/>
        <item m="1" x="4517"/>
        <item x="2174"/>
        <item m="1" x="4666"/>
        <item x="23"/>
        <item m="1" x="4844"/>
        <item x="2696"/>
        <item m="1" x="4616"/>
        <item x="973"/>
        <item x="2564"/>
        <item x="2999"/>
        <item x="3614"/>
        <item m="1" x="4540"/>
        <item x="3860"/>
        <item x="767"/>
        <item m="1" x="4422"/>
        <item m="1" x="4586"/>
        <item x="555"/>
        <item m="1" x="4398"/>
        <item x="4304"/>
        <item x="483"/>
        <item x="811"/>
        <item m="1" x="4638"/>
        <item m="1" x="4515"/>
        <item x="4069"/>
        <item x="2664"/>
        <item x="2754"/>
        <item m="1" x="4477"/>
        <item x="745"/>
        <item x="3201"/>
        <item x="1783"/>
        <item x="323"/>
        <item x="2682"/>
        <item x="149"/>
        <item x="1923"/>
        <item x="163"/>
        <item x="437"/>
        <item m="1" x="4600"/>
        <item x="3229"/>
        <item x="3815"/>
        <item x="3247"/>
        <item m="1" x="4596"/>
        <item m="1" x="4536"/>
        <item m="1" x="4411"/>
        <item x="1591"/>
        <item x="25"/>
        <item x="1023"/>
        <item x="1086"/>
        <item x="2886"/>
        <item x="769"/>
        <item m="1" x="4846"/>
        <item x="2645"/>
        <item x="267"/>
        <item x="4293"/>
        <item x="1751"/>
        <item x="2854"/>
        <item x="1367"/>
        <item m="1" x="4687"/>
        <item x="3957"/>
        <item x="801"/>
        <item x="661"/>
        <item m="1" x="4499"/>
        <item m="1" x="4668"/>
        <item x="537"/>
        <item m="1" x="4493"/>
        <item x="1762"/>
        <item x="719"/>
        <item x="1629"/>
        <item x="3463"/>
        <item x="1292"/>
        <item m="1" x="4497"/>
        <item x="3515"/>
        <item m="1" x="4814"/>
        <item x="1505"/>
        <item x="1945"/>
        <item m="1" x="4538"/>
        <item x="1340"/>
        <item m="1" x="4495"/>
        <item m="1" x="4746"/>
        <item m="1" x="4685"/>
        <item m="1" x="4395"/>
        <item m="1" x="4468"/>
        <item x="4225"/>
        <item x="1686"/>
        <item m="1" x="4670"/>
        <item m="1" x="4750"/>
        <item m="1" x="4635"/>
        <item m="1" x="4617"/>
        <item m="1" x="4578"/>
        <item m="1" x="4491"/>
        <item m="1" x="4548"/>
        <item m="1" x="4841"/>
        <item x="1797"/>
        <item x="2301"/>
        <item x="2772"/>
        <item m="1" x="4425"/>
        <item m="1" x="4847"/>
        <item x="757"/>
        <item m="1" x="4567"/>
        <item x="359"/>
        <item m="1" x="4522"/>
        <item m="1" x="4720"/>
        <item m="1" x="4520"/>
        <item x="3166"/>
        <item m="1" x="4593"/>
        <item x="395"/>
        <item x="2386"/>
        <item m="1" x="4496"/>
        <item x="1997"/>
        <item x="1655"/>
        <item x="2364"/>
        <item m="1" x="4879"/>
        <item x="3649"/>
        <item m="1" x="4665"/>
        <item m="1" x="4601"/>
        <item m="1" x="4822"/>
        <item m="1" x="4472"/>
        <item m="1" x="4880"/>
        <item x="3174"/>
        <item x="2686"/>
        <item m="1" x="4473"/>
        <item x="2596"/>
        <item m="1" x="4412"/>
        <item x="3550"/>
        <item x="2064"/>
        <item x="3333"/>
        <item x="3706"/>
        <item m="1" x="4572"/>
        <item m="1" x="4360"/>
        <item x="3862"/>
        <item x="1687"/>
        <item x="813"/>
        <item x="1439"/>
        <item x="2334"/>
        <item x="1346"/>
        <item x="1651"/>
        <item m="1" x="4368"/>
        <item x="3250"/>
        <item x="1551"/>
        <item x="2520"/>
        <item m="1" x="4500"/>
        <item m="1" x="4494"/>
        <item m="1" x="4400"/>
        <item x="2530"/>
        <item m="1" x="4807"/>
        <item m="1" x="4492"/>
        <item x="3770"/>
        <item m="1" x="4498"/>
        <item x="3227"/>
        <item m="1" x="4740"/>
        <item m="1" x="4502"/>
        <item x="3180"/>
        <item x="2169"/>
        <item m="1" x="4673"/>
        <item x="2072"/>
        <item m="1" x="4437"/>
        <item m="1" x="4811"/>
        <item m="1" x="4518"/>
        <item x="1607"/>
        <item x="3206"/>
        <item x="1166"/>
        <item m="1" x="4417"/>
        <item x="1397"/>
        <item m="1" x="4743"/>
        <item m="1" x="4474"/>
        <item m="1" x="4386"/>
        <item x="3278"/>
        <item m="1" x="4651"/>
        <item m="1" x="4583"/>
        <item m="1" x="4871"/>
        <item x="2329"/>
        <item x="3091"/>
        <item m="1" x="4872"/>
        <item x="3511"/>
        <item m="1" x="4630"/>
        <item m="1" x="4591"/>
        <item m="1" x="4627"/>
        <item x="4041"/>
        <item x="1318"/>
        <item x="1991"/>
        <item m="1" x="4894"/>
        <item m="1" x="4362"/>
        <item x="3246"/>
        <item m="1" x="4837"/>
        <item x="889"/>
        <item x="3748"/>
        <item x="541"/>
        <item x="3674"/>
        <item x="1833"/>
        <item m="1" x="4599"/>
        <item m="1" x="4564"/>
        <item x="3274"/>
        <item x="3531"/>
        <item x="1966"/>
        <item x="2780"/>
        <item x="1619"/>
        <item x="139"/>
        <item x="2810"/>
        <item x="605"/>
        <item m="1" x="4588"/>
        <item m="1" x="4796"/>
        <item m="1" x="4639"/>
        <item m="1" x="4597"/>
        <item x="1152"/>
        <item m="1" x="4461"/>
        <item x="669"/>
        <item x="563"/>
        <item x="1862"/>
        <item x="1886"/>
        <item x="1870"/>
        <item x="2628"/>
        <item x="1618"/>
        <item x="1641"/>
        <item x="2392"/>
        <item x="673"/>
        <item x="703"/>
        <item x="1922"/>
        <item x="4285"/>
        <item x="203"/>
        <item x="2976"/>
        <item x="4328"/>
        <item x="1954"/>
        <item m="1" x="4759"/>
        <item m="1" x="4752"/>
        <item m="1" x="4756"/>
        <item x="1987"/>
        <item m="1" x="4476"/>
        <item x="715"/>
        <item x="1455"/>
        <item x="1976"/>
        <item x="3139"/>
        <item x="3029"/>
        <item m="1" x="4669"/>
        <item m="1" x="4671"/>
        <item m="1" x="4663"/>
        <item x="3567"/>
        <item x="1928"/>
        <item m="1" x="4832"/>
        <item x="1818"/>
        <item x="3481"/>
        <item x="2465"/>
        <item x="3771"/>
        <item m="1" x="4462"/>
        <item x="3903"/>
        <item x="1236"/>
        <item x="1202"/>
        <item m="1" x="4883"/>
        <item m="1" x="4804"/>
        <item m="1" x="4667"/>
        <item x="1635"/>
        <item x="2490"/>
        <item x="1409"/>
        <item x="2726"/>
        <item m="1" x="4568"/>
        <item m="1" x="4644"/>
        <item x="2944"/>
        <item x="3519"/>
        <item x="1831"/>
        <item x="4025"/>
        <item x="1767"/>
        <item m="1" x="4478"/>
        <item m="1" x="4469"/>
        <item x="2790"/>
        <item x="3538"/>
        <item x="2946"/>
        <item x="2879"/>
        <item x="2641"/>
        <item x="3611"/>
        <item m="1" x="4504"/>
        <item m="1" x="4626"/>
        <item m="1" x="4587"/>
        <item m="1" x="4380"/>
        <item m="1" x="4570"/>
        <item x="2961"/>
        <item m="1" x="4510"/>
        <item x="3601"/>
        <item x="4330"/>
        <item x="1162"/>
        <item m="1" x="4512"/>
        <item x="3047"/>
        <item x="625"/>
        <item m="1" x="4457"/>
        <item m="1" x="4873"/>
        <item x="2279"/>
        <item x="4045"/>
        <item x="2325"/>
        <item m="1" x="4884"/>
        <item m="1" x="4649"/>
        <item m="1" x="4726"/>
        <item x="1252"/>
        <item x="1858"/>
        <item x="1190"/>
        <item x="3337"/>
        <item x="3214"/>
        <item x="3238"/>
        <item x="3048"/>
        <item x="3870"/>
        <item x="2466"/>
        <item m="1" x="4434"/>
        <item m="1" x="4563"/>
        <item m="1" x="4429"/>
        <item m="1" x="4845"/>
        <item m="1" x="4723"/>
        <item x="2562"/>
        <item x="3125"/>
        <item m="1" x="4899"/>
        <item x="2844"/>
        <item x="957"/>
        <item x="2934"/>
        <item x="2357"/>
        <item x="1033"/>
        <item x="727"/>
        <item m="1" x="4533"/>
        <item m="1" x="4463"/>
        <item x="2327"/>
        <item x="3475"/>
        <item x="2875"/>
        <item x="1705"/>
        <item x="2714"/>
        <item m="1" x="4852"/>
        <item m="1" x="4650"/>
        <item m="1" x="4819"/>
        <item m="1" x="4534"/>
        <item m="1" x="4762"/>
        <item x="4077"/>
        <item x="1220"/>
        <item m="1" x="4366"/>
        <item m="1" x="4891"/>
        <item m="1" x="4576"/>
        <item m="1" x="4742"/>
        <item m="1" x="4898"/>
        <item m="1" x="4896"/>
        <item m="1" x="4369"/>
        <item m="1" x="4754"/>
        <item x="3657"/>
        <item x="3680"/>
        <item x="1649"/>
        <item m="1" x="4719"/>
        <item x="3876"/>
        <item x="3002"/>
        <item x="3532"/>
        <item x="2572"/>
        <item m="1" x="4834"/>
        <item m="1" x="4350"/>
        <item m="1" x="4836"/>
        <item m="1" x="4874"/>
        <item m="1" x="4573"/>
        <item m="1" x="4640"/>
        <item x="2133"/>
        <item m="1" x="4870"/>
        <item x="1092"/>
        <item x="705"/>
        <item x="2273"/>
        <item x="3395"/>
        <item x="2716"/>
        <item x="3248"/>
        <item x="2084"/>
        <item x="1230"/>
        <item x="3138"/>
        <item m="1" x="4418"/>
        <item m="1" x="4848"/>
        <item x="2380"/>
        <item x="3825"/>
        <item x="1730"/>
        <item x="3090"/>
        <item m="1" x="4464"/>
        <item x="3733"/>
        <item m="1" x="4527"/>
        <item m="1" x="4544"/>
        <item m="1" x="4805"/>
        <item m="1" x="4361"/>
        <item m="1" x="4783"/>
        <item x="2271"/>
        <item x="2719"/>
        <item x="3684"/>
        <item x="3599"/>
        <item x="4245"/>
        <item x="3606"/>
        <item x="3605"/>
        <item m="1" x="4367"/>
        <item m="1" x="4489"/>
        <item m="1" x="4529"/>
        <item m="1" x="4769"/>
        <item x="1643"/>
        <item x="1855"/>
        <item m="1" x="4676"/>
        <item m="1" x="4833"/>
        <item x="1993"/>
        <item x="2049"/>
        <item m="1" x="4853"/>
        <item m="1" x="4831"/>
        <item m="1" x="4565"/>
        <item m="1" x="4795"/>
        <item x="2187"/>
        <item x="4316"/>
        <item x="1628"/>
        <item x="2073"/>
        <item x="2792"/>
        <item x="1960"/>
        <item m="1" x="4595"/>
        <item x="1727"/>
        <item m="1" x="4850"/>
        <item x="3118"/>
        <item m="1" x="4748"/>
        <item x="2974"/>
        <item x="3662"/>
        <item m="1" x="4909"/>
        <item x="3449"/>
        <item x="3222"/>
        <item m="1" x="4787"/>
        <item x="3194"/>
        <item m="1" x="4688"/>
        <item x="3422"/>
        <item m="1" x="4736"/>
        <item x="81"/>
        <item x="1640"/>
        <item x="3171"/>
        <item x="311"/>
        <item m="1" x="4913"/>
        <item x="2951"/>
        <item x="4009"/>
        <item x="1569"/>
        <item m="1" x="4674"/>
        <item x="169"/>
        <item m="1" x="4444"/>
        <item m="1" x="4664"/>
        <item x="3977"/>
        <item x="1956"/>
        <item m="1" x="4806"/>
        <item x="967"/>
        <item m="1" x="4541"/>
        <item x="4037"/>
        <item x="1707"/>
        <item x="3565"/>
        <item m="1" x="4545"/>
        <item m="1" x="4352"/>
        <item x="2659"/>
        <item x="2665"/>
        <item x="903"/>
        <item x="2919"/>
        <item x="3329"/>
        <item x="1708"/>
        <item x="3068"/>
        <item m="1" x="4618"/>
        <item x="1632"/>
        <item m="1" x="4758"/>
        <item m="1" x="4704"/>
        <item m="1" x="4453"/>
        <item x="2177"/>
        <item m="1" x="4378"/>
        <item x="3911"/>
        <item x="1899"/>
        <item x="1541"/>
        <item x="4241"/>
        <item x="3571"/>
        <item x="3979"/>
        <item x="2349"/>
        <item x="3612"/>
        <item x="1902"/>
        <item x="2078"/>
        <item x="3092"/>
        <item x="3067"/>
        <item x="1407"/>
        <item x="1907"/>
        <item x="3266"/>
        <item m="1" x="4516"/>
        <item m="1" x="4546"/>
        <item x="2755"/>
        <item m="1" x="4379"/>
        <item x="3302"/>
        <item x="3120"/>
        <item x="2646"/>
        <item m="1" x="4652"/>
        <item x="2313"/>
        <item m="1" x="4678"/>
        <item m="1" x="4662"/>
        <item m="1" x="4508"/>
        <item x="3799"/>
        <item x="2740"/>
        <item m="1" x="4680"/>
        <item x="1949"/>
        <item m="1" x="4470"/>
        <item m="1" x="4718"/>
        <item x="1074"/>
        <item x="3195"/>
        <item x="2235"/>
        <item x="3668"/>
        <item m="1" x="4445"/>
        <item x="1983"/>
        <item x="179"/>
        <item x="2411"/>
        <item m="1" x="4505"/>
        <item x="1615"/>
        <item x="3462"/>
        <item m="1" x="4770"/>
        <item x="3113"/>
        <item m="1" x="4682"/>
        <item x="3671"/>
        <item x="3846"/>
        <item x="3343"/>
        <item x="3018"/>
        <item x="3451"/>
        <item m="1" x="4523"/>
        <item x="1989"/>
        <item x="1893"/>
        <item x="1887"/>
        <item x="1294"/>
        <item m="1" x="4448"/>
        <item x="1363"/>
        <item x="2007"/>
        <item m="1" x="4376"/>
        <item m="1" x="4531"/>
        <item x="3703"/>
        <item x="2734"/>
        <item x="1995"/>
        <item x="2608"/>
        <item x="2909"/>
        <item x="3785"/>
        <item x="3236"/>
        <item m="1" x="4910"/>
        <item m="1" x="4571"/>
        <item x="3921"/>
        <item x="969"/>
        <item x="3951"/>
        <item x="2039"/>
        <item x="2402"/>
        <item x="3110"/>
        <item x="1605"/>
        <item x="2237"/>
        <item x="4071"/>
        <item x="573"/>
        <item m="1" x="4849"/>
        <item x="1013"/>
        <item x="1780"/>
        <item x="3688"/>
        <item x="3819"/>
        <item m="1" x="4690"/>
        <item x="2560"/>
        <item m="1" x="4351"/>
        <item x="2191"/>
        <item x="3265"/>
        <item x="1523"/>
        <item m="1" x="4875"/>
        <item x="469"/>
        <item x="1592"/>
        <item x="4308"/>
        <item x="259"/>
        <item x="3835"/>
        <item x="3579"/>
        <item x="3192"/>
        <item x="2862"/>
        <item x="985"/>
        <item x="2724"/>
        <item m="1" x="4907"/>
        <item m="1" x="4446"/>
        <item m="1" x="4784"/>
        <item x="1588"/>
        <item m="1" x="4885"/>
        <item x="2255"/>
        <item m="1" x="4524"/>
        <item x="1733"/>
        <item x="2534"/>
        <item x="3310"/>
        <item m="1" x="4781"/>
        <item x="2758"/>
        <item x="3790"/>
        <item x="3016"/>
        <item x="3543"/>
        <item x="3705"/>
        <item m="1" x="4851"/>
        <item m="1" x="4887"/>
        <item x="3209"/>
        <item m="1" x="4645"/>
        <item x="1958"/>
        <item x="2163"/>
        <item x="2145"/>
        <item m="1" x="4346"/>
        <item m="1" x="4637"/>
        <item m="1" x="4447"/>
        <item m="1" x="4370"/>
        <item m="1" x="4449"/>
        <item m="1" x="4817"/>
        <item x="2448"/>
        <item m="1" x="4714"/>
        <item m="1" x="4381"/>
        <item m="1" x="4363"/>
        <item x="4318"/>
        <item x="1761"/>
        <item x="2051"/>
        <item x="843"/>
        <item x="107"/>
        <item m="1" x="4528"/>
        <item m="1" x="4721"/>
        <item m="1" x="4392"/>
        <item x="1749"/>
        <item m="1" x="4371"/>
        <item x="363"/>
        <item x="3415"/>
        <item x="2297"/>
        <item x="2103"/>
        <item x="3019"/>
        <item m="1" x="4901"/>
        <item x="423"/>
        <item x="371"/>
        <item m="1" x="4733"/>
        <item m="1" x="4715"/>
        <item x="1888"/>
        <item x="3161"/>
        <item x="3621"/>
        <item x="391"/>
        <item x="2544"/>
        <item x="3177"/>
        <item x="753"/>
        <item x="2570"/>
        <item x="419"/>
        <item m="1" x="4679"/>
        <item m="1" x="4677"/>
        <item x="2098"/>
        <item x="3784"/>
        <item x="1634"/>
        <item m="1" x="4341"/>
        <item m="1" x="4558"/>
        <item m="1" x="4763"/>
        <item m="1" x="4828"/>
        <item x="3905"/>
        <item x="1815"/>
        <item m="1" x="4876"/>
        <item x="3768"/>
        <item x="2667"/>
        <item x="1352"/>
        <item x="2189"/>
        <item x="1667"/>
        <item x="4322"/>
        <item x="1726"/>
        <item m="1" x="4881"/>
        <item m="1" x="4419"/>
        <item m="1" x="4396"/>
        <item x="2955"/>
        <item m="1" x="4560"/>
        <item x="3602"/>
        <item x="993"/>
        <item x="1457"/>
        <item m="1" x="4353"/>
        <item m="1" x="4577"/>
        <item m="1" x="4681"/>
        <item x="947"/>
        <item x="4287"/>
        <item x="2432"/>
        <item m="1" x="4731"/>
        <item x="517"/>
        <item x="3664"/>
        <item x="3298"/>
        <item x="4312"/>
        <item x="1090"/>
        <item m="1" x="4818"/>
        <item x="3379"/>
        <item m="1" x="4653"/>
        <item x="2707"/>
        <item m="1" x="4712"/>
        <item m="1" x="4438"/>
        <item x="2920"/>
        <item x="4085"/>
        <item x="2181"/>
        <item m="1" x="4886"/>
        <item x="3577"/>
        <item m="1" x="4835"/>
        <item m="1" x="4393"/>
        <item x="4181"/>
        <item x="2915"/>
        <item x="2897"/>
        <item m="1" x="4825"/>
        <item m="1" x="4646"/>
        <item m="1" x="4403"/>
        <item m="1" x="4815"/>
        <item x="3981"/>
        <item x="1350"/>
        <item m="1" x="4801"/>
        <item x="937"/>
        <item m="1" x="4816"/>
        <item m="1" x="4706"/>
        <item x="3300"/>
        <item x="1513"/>
        <item m="1" x="4764"/>
        <item x="2263"/>
        <item x="1959"/>
        <item m="1" x="4354"/>
        <item x="1112"/>
        <item x="4247"/>
        <item x="205"/>
        <item m="1" x="4700"/>
        <item m="1" x="4826"/>
        <item x="1222"/>
        <item m="1" x="4856"/>
        <item x="3866"/>
        <item x="739"/>
        <item x="2501"/>
        <item x="3847"/>
        <item x="3301"/>
        <item x="2422"/>
        <item x="3162"/>
        <item m="1" x="4701"/>
        <item m="1" x="4705"/>
        <item x="3987"/>
        <item x="1662"/>
        <item x="2351"/>
        <item m="1" x="4415"/>
        <item m="1" x="4401"/>
        <item x="4167"/>
        <item x="953"/>
        <item m="1" x="4857"/>
        <item m="1" x="4689"/>
        <item x="2259"/>
        <item x="3061"/>
        <item x="2568"/>
        <item m="1" x="4506"/>
        <item x="907"/>
        <item m="1" x="4542"/>
        <item x="1381"/>
        <item x="1985"/>
        <item m="1" x="4525"/>
        <item m="1" x="4450"/>
        <item x="2017"/>
        <item m="1" x="4797"/>
        <item m="1" x="4440"/>
        <item x="2640"/>
        <item x="623"/>
        <item x="1871"/>
        <item m="1" x="4691"/>
        <item x="37"/>
        <item x="19"/>
        <item x="2927"/>
        <item x="2043"/>
        <item x="3145"/>
        <item m="1" x="4789"/>
        <item m="1" x="4905"/>
        <item x="3093"/>
        <item x="4306"/>
        <item x="3698"/>
        <item m="1" x="4532"/>
        <item m="1" x="4561"/>
        <item x="2995"/>
        <item x="4320"/>
        <item x="171"/>
        <item x="579"/>
        <item m="1" x="4439"/>
        <item m="1" x="4777"/>
        <item m="1" x="4707"/>
        <item x="4206"/>
        <item x="2095"/>
        <item x="3636"/>
        <item x="925"/>
        <item m="1" x="4683"/>
        <item x="3808"/>
        <item m="1" x="4882"/>
        <item m="1" x="4374"/>
        <item m="1" x="4838"/>
        <item m="1" x="4556"/>
        <item m="1" x="4404"/>
        <item x="3767"/>
        <item m="1" x="4737"/>
        <item m="1" x="4465"/>
        <item x="3812"/>
        <item m="1" x="4867"/>
        <item x="3560"/>
        <item m="1" x="4559"/>
        <item x="3509"/>
        <item x="2128"/>
        <item m="1" x="4383"/>
        <item m="1" x="4911"/>
        <item m="1" x="4372"/>
        <item m="1" x="4490"/>
        <item x="3058"/>
        <item m="1" x="4557"/>
        <item x="1768"/>
        <item m="1" x="4416"/>
        <item x="4300"/>
        <item x="1598"/>
        <item x="3269"/>
        <item x="3604"/>
        <item x="2046"/>
        <item m="1" x="4377"/>
        <item x="3437"/>
        <item m="1" x="4782"/>
        <item x="3754"/>
        <item m="1" x="4829"/>
        <item x="3199"/>
        <item x="2019"/>
        <item x="3156"/>
        <item x="3646"/>
        <item x="3700"/>
        <item x="3362"/>
        <item m="1" x="4802"/>
        <item m="1" x="4675"/>
        <item m="1" x="4387"/>
        <item x="3714"/>
        <item m="1" x="4451"/>
        <item m="1" x="4454"/>
        <item m="1" x="4389"/>
        <item x="2717"/>
        <item m="1" x="4734"/>
        <item x="1967"/>
        <item x="4324"/>
        <item x="729"/>
        <item x="4196"/>
        <item x="2285"/>
        <item x="3460"/>
        <item x="3109"/>
        <item x="1872"/>
        <item x="3690"/>
        <item x="2764"/>
        <item x="433"/>
        <item x="3983"/>
        <item x="1106"/>
        <item x="3985"/>
        <item x="2183"/>
        <item m="1" x="4902"/>
        <item x="3568"/>
        <item m="1" x="4580"/>
        <item x="3516"/>
        <item m="1" x="4903"/>
        <item x="2978"/>
        <item m="1" x="4581"/>
        <item m="1" x="4647"/>
        <item x="4289"/>
        <item x="3718"/>
        <item x="2398"/>
        <item m="1" x="4868"/>
        <item x="3391"/>
        <item x="3376"/>
        <item x="2282"/>
        <item x="3809"/>
        <item m="1" x="4908"/>
        <item x="4279"/>
        <item x="1471"/>
        <item x="3843"/>
        <item x="1836"/>
        <item m="1" x="4863"/>
        <item x="3057"/>
        <item x="3479"/>
        <item x="3506"/>
        <item m="1" x="4716"/>
        <item x="1614"/>
        <item x="2090"/>
        <item x="2092"/>
        <item x="2086"/>
        <item x="1580"/>
        <item x="55"/>
        <item x="2811"/>
        <item x="3129"/>
        <item x="1696"/>
        <item x="2913"/>
        <item m="1" x="4338"/>
        <item x="887"/>
        <item x="1489"/>
        <item x="2703"/>
        <item m="1" x="4441"/>
        <item x="2322"/>
        <item m="1" x="4717"/>
        <item x="3215"/>
        <item x="3931"/>
        <item x="2321"/>
        <item m="1" x="4549"/>
        <item x="3943"/>
        <item x="1847"/>
        <item x="3237"/>
        <item x="2442"/>
        <item m="1" x="4864"/>
        <item x="2009"/>
        <item x="3969"/>
        <item x="873"/>
        <item x="4230"/>
        <item x="3574"/>
        <item m="1" x="4839"/>
        <item m="1" x="4775"/>
        <item x="3786"/>
        <item x="3761"/>
        <item m="1" x="4402"/>
        <item m="1" x="4906"/>
        <item x="4147"/>
        <item x="3740"/>
        <item x="1674"/>
        <item x="2635"/>
        <item x="3045"/>
        <item m="1" x="4694"/>
        <item m="1" x="4692"/>
        <item x="4019"/>
        <item x="2319"/>
        <item x="1031"/>
        <item x="277"/>
        <item x="3723"/>
        <item x="4091"/>
        <item x="1867"/>
        <item x="3233"/>
        <item x="3149"/>
        <item m="1" x="4779"/>
        <item x="3211"/>
        <item m="1" x="4442"/>
        <item x="3021"/>
        <item m="1" x="4713"/>
        <item m="1" x="4344"/>
        <item x="1971"/>
        <item x="1969"/>
        <item x="2066"/>
        <item m="1" x="4466"/>
        <item x="3823"/>
        <item x="4083"/>
        <item x="1272"/>
        <item x="1972"/>
        <item x="1965"/>
        <item m="1" x="4413"/>
        <item x="3886"/>
        <item m="1" x="4738"/>
        <item x="1512"/>
        <item m="1" x="4732"/>
        <item x="3367"/>
        <item x="1975"/>
        <item m="1" x="4890"/>
        <item x="1037"/>
        <item m="1" x="4799"/>
        <item x="3545"/>
        <item m="1" x="4865"/>
        <item m="1" x="4800"/>
        <item x="1514"/>
        <item x="1953"/>
        <item x="3445"/>
        <item m="1" x="4456"/>
        <item m="1" x="4729"/>
        <item m="1" x="4414"/>
        <item x="1930"/>
        <item x="1508"/>
        <item x="1506"/>
        <item x="1510"/>
        <item m="1" x="4798"/>
        <item x="1606"/>
        <item x="3643"/>
        <item x="319"/>
        <item x="2444"/>
        <item x="2011"/>
        <item x="1586"/>
        <item m="1" x="4888"/>
        <item x="1868"/>
        <item m="1" x="4696"/>
        <item x="2303"/>
        <item x="4097"/>
        <item x="2350"/>
        <item x="1977"/>
        <item x="1885"/>
        <item x="2498"/>
        <item x="3848"/>
        <item x="1766"/>
        <item x="3407"/>
        <item m="1" x="4727"/>
        <item x="3546"/>
        <item x="2001"/>
        <item x="3619"/>
        <item x="3140"/>
        <item x="3925"/>
        <item m="1" x="4912"/>
        <item m="1" x="4569"/>
        <item x="4228"/>
        <item m="1" x="4827"/>
        <item x="4171"/>
        <item x="595"/>
        <item x="3452"/>
        <item x="3818"/>
        <item x="2704"/>
        <item x="4216"/>
        <item x="3730"/>
        <item x="3644"/>
        <item x="3741"/>
        <item m="1" x="4460"/>
        <item x="287"/>
        <item x="1520"/>
        <item x="3033"/>
        <item x="3569"/>
        <item m="1" x="4364"/>
        <item x="2753"/>
        <item x="2983"/>
        <item x="3277"/>
        <item x="3832"/>
        <item m="1" x="4778"/>
        <item x="3722"/>
        <item x="3158"/>
        <item x="3880"/>
        <item m="1" x="4405"/>
        <item m="1" x="4406"/>
        <item x="2068"/>
        <item x="3888"/>
        <item x="3991"/>
        <item x="3144"/>
        <item x="3330"/>
        <item x="3380"/>
        <item m="1" x="4695"/>
        <item x="2344"/>
        <item x="4029"/>
        <item x="3547"/>
        <item m="1" x="4483"/>
        <item x="3112"/>
        <item x="3747"/>
        <item x="3234"/>
        <item x="2631"/>
        <item x="4143"/>
        <item m="1" x="4788"/>
        <item m="1" x="4384"/>
        <item x="4183"/>
        <item x="2088"/>
        <item x="2082"/>
        <item x="3600"/>
        <item x="3493"/>
        <item x="3575"/>
        <item x="805"/>
        <item x="2793"/>
        <item x="1534"/>
        <item x="2388"/>
        <item x="4115"/>
        <item x="1029"/>
        <item x="4184"/>
        <item x="3409"/>
        <item x="3262"/>
        <item x="3874"/>
        <item x="3477"/>
        <item m="1" x="4455"/>
        <item m="1" x="4365"/>
        <item m="1" x="4730"/>
        <item x="2048"/>
        <item m="1" x="4420"/>
        <item x="4155"/>
        <item x="3529"/>
        <item x="3955"/>
        <item m="1" x="4773"/>
        <item x="2835"/>
        <item x="4251"/>
        <item x="3264"/>
        <item m="1" x="4892"/>
        <item x="3027"/>
        <item x="2691"/>
        <item x="3788"/>
        <item x="4153"/>
        <item m="1" x="4842"/>
        <item x="1555"/>
        <item m="1" x="4776"/>
        <item m="1" x="4547"/>
        <item x="3398"/>
        <item m="1" x="4342"/>
        <item m="1" x="4550"/>
        <item x="2708"/>
        <item m="1" x="4790"/>
        <item x="4157"/>
        <item x="2155"/>
        <item x="4145"/>
        <item m="1" x="4648"/>
        <item m="1" x="4843"/>
        <item x="4141"/>
        <item x="1877"/>
        <item x="2709"/>
        <item x="3993"/>
        <item x="2058"/>
        <item x="3742"/>
        <item m="1" x="4780"/>
        <item m="1" x="4904"/>
        <item m="1" x="4710"/>
        <item m="1" x="4375"/>
        <item x="2825"/>
        <item m="1" x="4697"/>
        <item x="4017"/>
        <item x="1739"/>
        <item x="2204"/>
        <item x="2480"/>
        <item x="2949"/>
        <item x="3907"/>
        <item x="2859"/>
        <item m="1" x="4551"/>
        <item x="2161"/>
        <item x="3796"/>
        <item x="2063"/>
        <item x="2931"/>
        <item x="2947"/>
        <item x="2593"/>
        <item x="3213"/>
        <item x="1722"/>
        <item x="4107"/>
        <item x="3028"/>
        <item m="1" x="4914"/>
        <item x="3939"/>
        <item x="3276"/>
        <item x="4023"/>
        <item x="3321"/>
        <item x="2997"/>
        <item x="4232"/>
        <item x="3735"/>
        <item x="3628"/>
        <item x="2675"/>
        <item x="4269"/>
        <item x="2968"/>
        <item x="3935"/>
        <item x="2958"/>
        <item x="2366"/>
        <item x="3360"/>
        <item x="3945"/>
        <item x="451"/>
        <item m="1" x="4530"/>
        <item x="1963"/>
        <item x="2093"/>
        <item x="2730"/>
        <item x="3927"/>
        <item x="2205"/>
        <item x="2070"/>
        <item x="3763"/>
        <item x="1530"/>
        <item x="3820"/>
        <item x="1557"/>
        <item x="2500"/>
        <item x="3738"/>
        <item x="2712"/>
        <item x="3732"/>
        <item x="2247"/>
        <item x="2711"/>
        <item x="2346"/>
        <item x="2222"/>
        <item x="4188"/>
        <item x="3802"/>
        <item x="151"/>
        <item x="3101"/>
        <item x="4027"/>
        <item m="1" x="4385"/>
        <item x="4139"/>
        <item x="3804"/>
        <item x="4291"/>
        <item x="3390"/>
        <item x="2231"/>
        <item x="2673"/>
        <item x="1572"/>
        <item x="4137"/>
        <item x="1522"/>
        <item x="3414"/>
        <item x="4179"/>
        <item x="109"/>
        <item m="1" x="4356"/>
        <item x="3474"/>
        <item x="2050"/>
        <item x="3923"/>
        <item x="3595"/>
        <item m="1" x="4554"/>
        <item x="3408"/>
        <item x="4223"/>
        <item x="2157"/>
        <item m="1" x="4860"/>
        <item m="1" x="4555"/>
        <item x="2657"/>
        <item x="2687"/>
        <item x="3482"/>
        <item m="1" x="4552"/>
        <item x="2383"/>
        <item x="3724"/>
        <item x="2763"/>
        <item x="2849"/>
        <item x="2369"/>
        <item x="2685"/>
        <item x="2695"/>
        <item x="2671"/>
        <item x="2655"/>
        <item x="3641"/>
        <item m="1" x="4443"/>
        <item x="3503"/>
        <item x="1550"/>
        <item x="4334"/>
        <item x="3114"/>
        <item x="2733"/>
        <item x="3749"/>
        <item x="2404"/>
        <item x="2151"/>
        <item x="2005"/>
        <item x="1554"/>
        <item x="1516"/>
        <item m="1" x="4553"/>
        <item x="1564"/>
        <item x="1556"/>
        <item x="1581"/>
        <item x="1566"/>
        <item x="1570"/>
        <item x="1568"/>
        <item x="1528"/>
        <item x="1558"/>
        <item x="1579"/>
        <item x="1560"/>
        <item x="1542"/>
        <item x="1562"/>
        <item x="1547"/>
        <item x="1548"/>
        <item x="1536"/>
        <item x="2160"/>
        <item x="1544"/>
        <item x="1538"/>
        <item x="1540"/>
        <item x="1578"/>
        <item x="1546"/>
        <item x="1518"/>
        <item x="1515"/>
        <item x="1524"/>
        <item x="3660"/>
        <item x="4273"/>
        <item x="1576"/>
        <item x="3468"/>
        <item x="1574"/>
        <item x="1552"/>
        <item x="3015"/>
        <item x="1532"/>
        <item x="4003"/>
        <item x="3701"/>
        <item x="3039"/>
        <item x="1955"/>
        <item m="1" x="4641"/>
        <item x="4123"/>
        <item x="2475"/>
        <item x="1526"/>
        <item x="3256"/>
        <item x="2036"/>
        <item x="3258"/>
        <item x="2021"/>
        <item x="2025"/>
        <item x="4093"/>
        <item x="2858"/>
        <item x="3001"/>
        <item x="2693"/>
        <item x="2029"/>
        <item x="2027"/>
        <item x="4236"/>
        <item x="2829"/>
        <item x="2038"/>
        <item x="2034"/>
        <item x="2023"/>
        <item x="2033"/>
        <item x="2679"/>
        <item x="2032"/>
        <item x="2042"/>
        <item x="2044"/>
        <item x="2601"/>
        <item x="3627"/>
        <item x="4204"/>
        <item x="2672"/>
        <item x="3430"/>
        <item x="4238"/>
        <item x="2028"/>
        <item x="2623"/>
        <item x="2649"/>
        <item x="2609"/>
        <item x="3852"/>
        <item x="3198"/>
        <item x="2040"/>
        <item x="3716"/>
        <item x="2156"/>
        <item x="2841"/>
        <item x="2387"/>
        <item x="2625"/>
        <item x="4326"/>
        <item x="2615"/>
        <item x="3163"/>
        <item x="2611"/>
        <item x="2619"/>
        <item x="2613"/>
        <item x="2607"/>
        <item x="2617"/>
        <item x="2621"/>
        <item x="3073"/>
        <item x="4125"/>
        <item m="1" x="4343"/>
        <item x="3433"/>
        <item x="4079"/>
        <item x="2446"/>
        <item x="2837"/>
        <item x="4277"/>
        <item x="4087"/>
        <item x="4255"/>
        <item x="4265"/>
        <item x="2752"/>
        <item x="2348"/>
        <item x="3311"/>
        <item x="3086"/>
        <item x="2853"/>
        <item x="2430"/>
        <item x="2417"/>
        <item x="3263"/>
        <item x="3514"/>
        <item x="2745"/>
        <item x="3623"/>
        <item m="1" x="4866"/>
        <item x="4175"/>
        <item x="3286"/>
        <item x="2312"/>
        <item x="2666"/>
        <item x="3245"/>
        <item x="71"/>
        <item x="2833"/>
        <item x="3334"/>
        <item x="3745"/>
        <item x="2320"/>
        <item x="3850"/>
        <item m="1" x="4348"/>
        <item x="3625"/>
        <item x="2865"/>
        <item m="1" x="4774"/>
        <item x="3009"/>
        <item x="3919"/>
        <item x="3079"/>
        <item x="4169"/>
        <item x="2965"/>
        <item x="2674"/>
        <item x="2158"/>
        <item x="3103"/>
        <item x="2459"/>
        <item x="2852"/>
        <item x="3372"/>
        <item x="3491"/>
        <item x="2130"/>
        <item x="3461"/>
        <item x="3440"/>
        <item x="2211"/>
        <item x="3368"/>
        <item x="3893"/>
        <item x="3040"/>
        <item x="3872"/>
        <item x="2604"/>
        <item x="4151"/>
        <item x="3525"/>
        <item x="2856"/>
        <item x="2605"/>
        <item x="2455"/>
        <item x="3878"/>
        <item x="1850"/>
        <item x="4075"/>
        <item x="2603"/>
        <item x="4149"/>
        <item x="3076"/>
        <item x="4267"/>
        <item x="3142"/>
        <item x="3856"/>
        <item x="2652"/>
        <item x="4159"/>
        <item x="3549"/>
        <item x="2096"/>
        <item x="4127"/>
        <item x="2630"/>
        <item x="4332"/>
        <item x="3485"/>
        <item x="4198"/>
        <item x="3371"/>
        <item x="3806"/>
        <item x="3697"/>
        <item x="4165"/>
        <item x="3046"/>
        <item x="2423"/>
        <item x="4005"/>
        <item x="2004"/>
        <item x="4275"/>
        <item x="3314"/>
        <item x="2933"/>
        <item x="3435"/>
        <item x="2154"/>
        <item x="3989"/>
        <item x="2485"/>
        <item x="2731"/>
        <item x="2483"/>
        <item x="2957"/>
        <item x="4243"/>
        <item x="2882"/>
        <item x="3336"/>
        <item x="3917"/>
        <item x="3324"/>
        <item x="3695"/>
        <item x="2637"/>
        <item x="2887"/>
        <item x="2175"/>
        <item x="2881"/>
        <item x="3117"/>
        <item x="3661"/>
        <item x="2651"/>
        <item x="4135"/>
        <item m="1" x="4349"/>
        <item x="3099"/>
        <item x="3765"/>
        <item x="4281"/>
        <item m="1" x="4339"/>
        <item x="2599"/>
        <item x="3370"/>
        <item x="2805"/>
        <item x="2847"/>
        <item x="2463"/>
        <item x="2188"/>
        <item x="3051"/>
        <item x="3937"/>
        <item x="2827"/>
        <item x="3607"/>
        <item x="2080"/>
        <item x="2274"/>
        <item x="4133"/>
        <item x="3822"/>
        <item x="3727"/>
        <item x="3729"/>
        <item x="3189"/>
        <item x="2013"/>
        <item x="3003"/>
        <item x="2963"/>
        <item x="3212"/>
        <item x="2971"/>
        <item x="4103"/>
        <item x="2697"/>
        <item x="3961"/>
        <item x="3348"/>
        <item x="2316"/>
        <item x="2314"/>
        <item x="3899"/>
        <item x="2923"/>
        <item x="2391"/>
        <item x="3521"/>
        <item x="3346"/>
        <item x="3949"/>
        <item x="1503"/>
        <item x="4081"/>
        <item x="3610"/>
        <item x="4129"/>
        <item x="3282"/>
        <item x="3637"/>
        <item x="2119"/>
        <item x="3967"/>
        <item x="2877"/>
        <item x="2326"/>
        <item m="1" x="4526"/>
        <item x="2310"/>
        <item m="1" x="4642"/>
        <item x="3293"/>
        <item x="3181"/>
        <item x="4208"/>
        <item x="2471"/>
        <item x="3793"/>
        <item x="3725"/>
        <item x="2180"/>
        <item x="2196"/>
        <item x="2212"/>
        <item x="2457"/>
        <item x="2336"/>
        <item x="2839"/>
        <item x="2845"/>
        <item x="2060"/>
        <item x="2178"/>
        <item x="2939"/>
        <item x="2633"/>
        <item x="2669"/>
        <item x="2843"/>
        <item x="3631"/>
        <item x="3309"/>
        <item x="2266"/>
        <item x="2911"/>
        <item x="2286"/>
        <item x="2110"/>
        <item x="2851"/>
        <item x="3432"/>
        <item x="2991"/>
        <item x="3743"/>
        <item x="2855"/>
        <item x="3709"/>
        <item x="3739"/>
        <item x="3901"/>
        <item x="2074"/>
        <item x="2202"/>
        <item x="4194"/>
        <item x="3810"/>
        <item x="3111"/>
        <item x="2015"/>
        <item m="1" x="4861"/>
        <item x="2979"/>
        <item x="3037"/>
        <item x="2102"/>
        <item x="3100"/>
        <item x="3071"/>
        <item x="2953"/>
        <item x="3721"/>
        <item x="2094"/>
        <item x="2324"/>
        <item x="3289"/>
        <item x="2453"/>
        <item x="2819"/>
        <item x="2360"/>
        <item x="2056"/>
        <item x="3777"/>
        <item x="3816"/>
        <item x="2721"/>
        <item x="3081"/>
        <item x="3592"/>
        <item x="2162"/>
        <item x="3378"/>
        <item x="3065"/>
        <item x="3232"/>
        <item x="2338"/>
        <item x="3618"/>
        <item x="3241"/>
        <item x="3713"/>
        <item x="2765"/>
        <item x="2903"/>
        <item m="1" x="4373"/>
        <item x="3562"/>
        <item x="3165"/>
        <item m="1" x="4357"/>
        <item x="3295"/>
        <item x="3570"/>
        <item x="3913"/>
        <item x="2725"/>
        <item x="2814"/>
        <item x="3616"/>
        <item x="3647"/>
        <item x="2643"/>
        <item x="3597"/>
        <item x="4015"/>
        <item x="4263"/>
        <item x="2445"/>
        <item x="3095"/>
        <item x="2573"/>
        <item x="3253"/>
        <item x="3193"/>
        <item x="3297"/>
        <item x="3315"/>
        <item x="3159"/>
        <item x="3699"/>
        <item x="3486"/>
        <item x="2493"/>
        <item x="2460"/>
        <item x="2421"/>
        <item x="2749"/>
        <item x="3655"/>
        <item x="3498"/>
        <item x="2206"/>
        <item x="3185"/>
        <item x="2925"/>
        <item x="2106"/>
        <item x="3712"/>
        <item x="2330"/>
        <item x="3356"/>
        <item x="3909"/>
        <item x="3287"/>
        <item x="3675"/>
        <item x="2713"/>
        <item x="2681"/>
        <item x="2236"/>
        <item x="2451"/>
        <item x="3665"/>
        <item x="3307"/>
        <item x="2118"/>
        <item x="247"/>
        <item x="3063"/>
        <item x="2382"/>
        <item x="3384"/>
        <item x="3143"/>
        <item x="3283"/>
        <item x="2639"/>
        <item x="3496"/>
        <item x="3382"/>
        <item x="2379"/>
        <item x="3438"/>
        <item x="3436"/>
        <item x="2959"/>
        <item x="2164"/>
        <item x="2537"/>
        <item x="2407"/>
        <item x="3779"/>
        <item x="3000"/>
        <item x="3175"/>
        <item x="3228"/>
        <item x="2238"/>
        <item x="2787"/>
        <item x="3352"/>
        <item x="2739"/>
        <item x="3751"/>
        <item x="3673"/>
        <item x="2198"/>
        <item x="2401"/>
        <item x="2116"/>
        <item x="2373"/>
        <item x="3303"/>
        <item x="3147"/>
        <item x="3077"/>
        <item x="3400"/>
        <item x="2661"/>
        <item x="2216"/>
        <item x="3838"/>
        <item x="2272"/>
        <item x="3829"/>
        <item x="3097"/>
        <item x="3249"/>
        <item x="3858"/>
        <item x="3326"/>
        <item x="2893"/>
        <item x="2737"/>
        <item x="2891"/>
        <item x="3239"/>
        <item x="2531"/>
        <item x="2284"/>
        <item x="2343"/>
        <item x="2555"/>
        <item x="2449"/>
        <item x="2194"/>
        <item x="2561"/>
        <item x="2541"/>
        <item x="2148"/>
        <item x="3594"/>
        <item x="2337"/>
        <item x="2503"/>
        <item x="2254"/>
        <item x="3191"/>
        <item x="2473"/>
        <item x="2381"/>
        <item x="2245"/>
        <item x="2370"/>
        <item x="3828"/>
        <item x="2938"/>
        <item x="3031"/>
        <item x="2462"/>
        <item x="2367"/>
        <item x="2429"/>
        <item x="2186"/>
        <item x="2479"/>
        <item x="2527"/>
        <item x="2975"/>
        <item x="2298"/>
        <item x="2308"/>
        <item x="3261"/>
        <item x="2168"/>
        <item x="2228"/>
        <item x="3366"/>
        <item x="2230"/>
        <item x="2683"/>
        <item x="2097"/>
        <item x="3410"/>
        <item x="3137"/>
        <item x="3318"/>
        <item x="3075"/>
        <item x="2104"/>
        <item x="3338"/>
        <item x="3059"/>
        <item x="2747"/>
        <item x="3089"/>
        <item x="2280"/>
        <item x="3328"/>
        <item x="3007"/>
        <item x="2817"/>
        <item x="3313"/>
        <item x="2120"/>
        <item x="3183"/>
        <item x="2729"/>
        <item x="3484"/>
        <item x="2477"/>
        <item x="3755"/>
        <item x="1999"/>
        <item x="2481"/>
        <item m="1" x="4423"/>
        <item x="2476"/>
        <item x="3586"/>
        <item x="2293"/>
        <item x="2356"/>
        <item x="2751"/>
        <item x="3404"/>
        <item x="3446"/>
        <item x="3223"/>
        <item x="2182"/>
        <item x="2108"/>
        <item x="2917"/>
        <item x="2332"/>
        <item x="2439"/>
        <item x="2210"/>
        <item x="3405"/>
        <item x="2857"/>
        <item x="2727"/>
        <item x="2629"/>
        <item x="2677"/>
        <item x="3428"/>
        <item x="3203"/>
        <item x="3251"/>
        <item x="3119"/>
        <item x="3834"/>
        <item x="2901"/>
        <item x="2977"/>
        <item x="2769"/>
        <item x="2519"/>
        <item x="2375"/>
        <item x="2124"/>
        <item x="2786"/>
        <item x="1979"/>
        <item x="3693"/>
        <item x="2146"/>
        <item x="2134"/>
        <item x="3434"/>
        <item x="2240"/>
        <item x="3135"/>
        <item x="3187"/>
        <item x="2418"/>
        <item x="2469"/>
        <item x="3478"/>
        <item x="3556"/>
        <item x="3127"/>
        <item x="3305"/>
        <item x="2062"/>
        <item x="3005"/>
        <item x="2821"/>
        <item x="2863"/>
        <item x="3416"/>
        <item x="2052"/>
        <item x="3013"/>
        <item x="2597"/>
        <item x="2807"/>
        <item x="2539"/>
        <item x="3421"/>
        <item x="2511"/>
        <item x="2565"/>
        <item x="2583"/>
        <item x="2318"/>
        <item x="2871"/>
        <item x="2591"/>
        <item x="2126"/>
        <item x="2563"/>
        <item x="2132"/>
        <item x="2218"/>
        <item x="3285"/>
        <item x="3291"/>
        <item x="3374"/>
        <item x="2529"/>
        <item x="2781"/>
        <item x="3758"/>
        <item x="2340"/>
        <item x="3494"/>
        <item x="2294"/>
        <item x="2771"/>
        <item x="2799"/>
        <item x="2419"/>
        <item x="2867"/>
        <item x="3083"/>
        <item x="3087"/>
        <item x="3173"/>
        <item x="2653"/>
        <item x="3687"/>
        <item x="2428"/>
        <item x="2054"/>
        <item x="2789"/>
        <item x="2507"/>
        <item x="2759"/>
        <item x="2585"/>
        <item x="3769"/>
        <item x="3043"/>
        <item x="2292"/>
        <item x="2234"/>
        <item x="2774"/>
        <item x="2447"/>
        <item x="3450"/>
        <item x="2775"/>
        <item x="2517"/>
        <item x="2499"/>
        <item x="2579"/>
        <item x="2509"/>
        <item x="2770"/>
        <item x="2208"/>
        <item x="2587"/>
        <item x="2170"/>
        <item x="2256"/>
        <item x="2409"/>
        <item x="3629"/>
        <item x="2595"/>
        <item x="3017"/>
        <item x="3207"/>
        <item x="3424"/>
        <item x="3526"/>
        <item x="2521"/>
        <item x="2589"/>
        <item x="2495"/>
        <item x="2150"/>
        <item x="2114"/>
        <item x="3167"/>
        <item x="2397"/>
        <item x="2214"/>
        <item x="2342"/>
        <item x="2461"/>
        <item x="2399"/>
        <item x="2270"/>
        <item x="2200"/>
        <item x="2869"/>
        <item x="2433"/>
        <item x="3123"/>
        <item x="2226"/>
        <item x="2242"/>
        <item x="3464"/>
        <item x="2405"/>
        <item x="2551"/>
        <item x="2172"/>
        <item x="2246"/>
        <item x="2435"/>
        <item x="2701"/>
        <item x="2791"/>
        <item x="2981"/>
        <item x="2296"/>
        <item x="2557"/>
        <item x="2224"/>
        <item x="2431"/>
        <item x="2549"/>
        <item x="3757"/>
        <item x="2773"/>
        <item x="2777"/>
        <item x="2438"/>
        <item x="2264"/>
        <item x="3053"/>
        <item x="3795"/>
        <item x="2567"/>
        <item x="2489"/>
        <item x="2362"/>
        <item x="2385"/>
        <item x="3753"/>
        <item x="2543"/>
        <item x="2352"/>
        <item x="2260"/>
        <item x="3041"/>
        <item x="2437"/>
        <item x="2354"/>
        <item x="3564"/>
        <item x="2989"/>
        <item x="2248"/>
        <item x="2252"/>
        <item x="2800"/>
        <item x="2797"/>
        <item x="3055"/>
        <item x="2290"/>
        <item x="3783"/>
        <item x="3803"/>
        <item x="3580"/>
        <item x="2244"/>
        <item x="3488"/>
        <item x="2250"/>
        <item x="3830"/>
        <item x="2515"/>
        <item x="2427"/>
        <item x="3169"/>
        <item x="2577"/>
        <item x="3230"/>
        <item x="2575"/>
        <item x="3534"/>
        <item x="3420"/>
        <item x="2545"/>
        <item x="3226"/>
        <item x="2278"/>
        <item x="2803"/>
        <item x="3500"/>
        <item x="2535"/>
        <item x="2441"/>
        <item x="3681"/>
        <item x="3394"/>
        <item x="2571"/>
        <item x="3520"/>
        <item x="2487"/>
        <item x="3548"/>
        <item x="3402"/>
        <item x="2553"/>
        <item x="3775"/>
        <item x="3572"/>
        <item x="3554"/>
        <item x="2076"/>
        <item x="3536"/>
        <item x="2985"/>
        <item x="2784"/>
        <item x="3805"/>
        <item x="3585"/>
        <item x="3480"/>
        <item x="3472"/>
        <item x="3508"/>
        <item x="3179"/>
        <item x="3540"/>
        <item x="3849"/>
        <item x="2689"/>
        <item x="3798"/>
        <item x="3552"/>
        <item x="3678"/>
        <item x="2220"/>
        <item x="3217"/>
        <item x="2306"/>
        <item x="3322"/>
        <item x="2795"/>
        <item x="2873"/>
        <item x="2767"/>
        <item x="2533"/>
        <item x="2192"/>
        <item x="2144"/>
        <item x="3582"/>
        <item x="3645"/>
        <item x="2569"/>
        <item x="2166"/>
        <item x="3590"/>
        <item x="3596"/>
        <item x="2458"/>
        <item x="2783"/>
        <item x="2779"/>
        <item x="3157"/>
        <item x="2581"/>
        <item x="2547"/>
        <item x="3363"/>
        <item x="3219"/>
        <item x="2243"/>
        <item x="2987"/>
        <item x="2365"/>
        <item x="2761"/>
        <item x="2813"/>
        <item x="2801"/>
        <item x="3578"/>
        <item x="3840"/>
        <item x="3512"/>
        <item x="2300"/>
        <item x="2395"/>
        <item x="2152"/>
        <item x="3760"/>
        <item x="2943"/>
        <item x="3259"/>
        <item x="3035"/>
        <item x="2415"/>
        <item x="2371"/>
        <item x="2413"/>
        <item x="2757"/>
        <item x="3824"/>
        <item x="3510"/>
        <item x="3915"/>
        <item x="3131"/>
        <item x="3707"/>
        <item x="2883"/>
        <item x="2403"/>
        <item x="3012"/>
        <item x="3717"/>
        <item x="3197"/>
        <item x="2377"/>
        <item x="3801"/>
        <item x="2232"/>
        <item x="3418"/>
        <item x="3412"/>
        <item x="3339"/>
        <item x="3711"/>
        <item x="3221"/>
        <item x="3275"/>
        <item x="3342"/>
        <item x="3789"/>
        <item x="3679"/>
        <item x="3689"/>
        <item x="2559"/>
        <item x="2140"/>
        <item x="2973"/>
        <item x="3141"/>
        <item x="2302"/>
        <item x="3466"/>
        <item x="2491"/>
        <item x="3458"/>
        <item x="2112"/>
        <item x="2122"/>
        <item x="2756"/>
        <item x="2705"/>
        <item x="3476"/>
        <item x="2505"/>
        <item x="2945"/>
        <item x="3267"/>
        <item x="3826"/>
        <item x="3023"/>
        <item x="2523"/>
        <item x="2258"/>
        <item x="2268"/>
        <item x="3243"/>
        <item x="3085"/>
        <item x="2276"/>
        <item x="2393"/>
        <item x="3719"/>
        <item x="3542"/>
        <item x="2861"/>
        <item x="2513"/>
        <item x="2941"/>
        <item x="3350"/>
        <item x="2358"/>
        <item x="3831"/>
        <item x="2921"/>
        <item x="2735"/>
        <item x="3651"/>
        <item x="2743"/>
        <item x="3281"/>
        <item x="3340"/>
        <item x="3344"/>
        <item x="3354"/>
        <item x="3364"/>
        <item x="3244"/>
        <item x="3317"/>
        <item x="3273"/>
        <item x="3355"/>
        <item x="3737"/>
        <item x="3659"/>
        <item x="3133"/>
        <item x="2262"/>
        <item x="3388"/>
        <item x="2100"/>
        <item x="3807"/>
        <item x="3653"/>
        <item x="4101"/>
        <item x="2889"/>
        <item x="2936"/>
        <item x="3530"/>
        <item x="3781"/>
        <item x="2497"/>
        <item x="3667"/>
        <item x="3271"/>
        <item x="3669"/>
        <item x="3787"/>
        <item x="3442"/>
        <item x="3584"/>
        <item x="2288"/>
        <item x="3448"/>
        <item x="2785"/>
        <item x="3854"/>
        <item x="2663"/>
        <item x="3011"/>
        <item x="3833"/>
        <item x="2467"/>
        <item x="3279"/>
        <item x="3633"/>
        <item x="3255"/>
        <item x="2831"/>
        <item x="2142"/>
        <item x="3231"/>
        <item x="3811"/>
        <item x="3683"/>
        <item x="3845"/>
        <item x="2929"/>
        <item x="3792"/>
        <item x="1929"/>
        <item x="3444"/>
        <item x="3205"/>
        <item x="3715"/>
        <item x="2715"/>
        <item x="2969"/>
        <item x="3663"/>
        <item x="2136"/>
        <item x="3518"/>
        <item x="3566"/>
        <item x="3257"/>
        <item x="2650"/>
        <item x="2723"/>
        <item x="2525"/>
        <item x="3524"/>
        <item x="2389"/>
        <item x="2184"/>
        <item x="1961"/>
        <item x="2647"/>
        <item x="2935"/>
        <item x="2809"/>
        <item x="3454"/>
        <item x="3635"/>
        <item x="3588"/>
        <item x="3456"/>
        <item x="2899"/>
        <item x="3225"/>
        <item m="1" x="4711"/>
        <item x="3490"/>
        <item x="3791"/>
        <item x="3797"/>
        <item x="3691"/>
        <item x="3397"/>
        <item x="2190"/>
        <item x="2425"/>
        <item x="3392"/>
        <item x="3814"/>
        <item x="3358"/>
        <item x="2443"/>
        <item x="3320"/>
        <item x="2138"/>
        <item x="3598"/>
        <item x="3426"/>
        <item x="3386"/>
        <item x="3155"/>
        <item x="3332"/>
        <item x="2304"/>
        <item x="2699"/>
        <item x="2741"/>
        <item x="2328"/>
        <item x="3455"/>
        <item x="2627"/>
        <item x="2993"/>
        <item x="2937"/>
        <item x="1957"/>
        <item x="3121"/>
        <item x="3107"/>
        <item x="3868"/>
        <item x="2176"/>
        <item x="2885"/>
        <item x="2815"/>
        <item x="3773"/>
        <item x="3685"/>
        <item x="3151"/>
        <item x="4021"/>
        <item x="3576"/>
        <item x="3396"/>
        <item x="3947"/>
        <item x="4218"/>
        <item x="4161"/>
        <item x="4271"/>
        <item x="4099"/>
        <item x="4105"/>
        <item m="1" x="4347"/>
        <item x="4163"/>
        <item x="4299"/>
        <item x="4295"/>
        <item x="4202"/>
        <item x="4121"/>
        <item x="4013"/>
        <item m="1" x="4820"/>
        <item m="1" x="4345"/>
        <item m="1" x="4355"/>
        <item x="4186"/>
        <item x="4011"/>
        <item x="4220"/>
        <item x="3933"/>
        <item x="3929"/>
        <item x="3995"/>
        <item m="1" x="4900"/>
        <item m="1" x="4693"/>
        <item x="4249"/>
        <item x="4253"/>
        <item x="4084"/>
        <item m="1" x="4484"/>
        <item x="4297"/>
        <item x="3941"/>
        <item x="4095"/>
        <item x="4234"/>
        <item x="4166"/>
        <item x="3972"/>
        <item x="3871"/>
        <item x="3960"/>
        <item x="4016"/>
        <item x="4126"/>
        <item x="4244"/>
        <item x="3984"/>
        <item x="4170"/>
        <item x="3857"/>
        <item x="4224"/>
        <item x="4022"/>
        <item x="4136"/>
        <item x="3934"/>
        <item x="3994"/>
        <item x="4290"/>
        <item x="3976"/>
        <item x="3940"/>
        <item x="4187"/>
        <item x="4226"/>
        <item x="3946"/>
        <item x="4032"/>
        <item x="4231"/>
        <item x="3996"/>
        <item x="3952"/>
        <item x="4134"/>
        <item x="4294"/>
        <item x="4042"/>
        <item x="4122"/>
        <item x="4116"/>
        <item x="4172"/>
        <item x="4074"/>
        <item x="4142"/>
        <item x="4020"/>
        <item x="4138"/>
        <item x="4088"/>
        <item x="3932"/>
        <item x="4296"/>
        <item x="4144"/>
        <item x="4252"/>
        <item x="3873"/>
        <item x="4292"/>
        <item x="3944"/>
        <item x="4080"/>
        <item x="4276"/>
        <item x="3926"/>
        <item x="4004"/>
        <item x="4130"/>
        <item x="4333"/>
        <item x="4094"/>
        <item x="4024"/>
        <item x="4270"/>
        <item x="4215"/>
        <item x="3936"/>
        <item x="3920"/>
        <item x="4288"/>
        <item x="4124"/>
        <item x="4078"/>
        <item x="4197"/>
        <item x="4233"/>
        <item x="4201"/>
        <item x="4152"/>
        <item x="4246"/>
        <item x="4272"/>
        <item x="4278"/>
        <item x="4229"/>
        <item x="4235"/>
        <item x="4048"/>
        <item x="4315"/>
        <item x="4268"/>
        <item x="3908"/>
        <item x="4203"/>
        <item x="4264"/>
        <item x="4182"/>
        <item x="4311"/>
        <item x="4064"/>
        <item x="4072"/>
        <item x="4237"/>
        <item x="4317"/>
        <item x="4012"/>
        <item x="3859"/>
        <item x="3889"/>
        <item x="3900"/>
        <item x="4205"/>
        <item x="4030"/>
        <item x="3948"/>
        <item x="4028"/>
        <item x="3839"/>
        <item x="1"/>
        <item x="1921"/>
        <item x="3"/>
        <item x="1805"/>
        <item x="5"/>
        <item x="3389"/>
        <item x="10"/>
        <item x="775"/>
        <item x="12"/>
        <item x="1049"/>
        <item x="14"/>
        <item x="1633"/>
        <item x="16"/>
        <item x="897"/>
        <item x="17"/>
        <item x="3154"/>
        <item x="18"/>
        <item x="691"/>
        <item x="20"/>
        <item x="1741"/>
        <item x="22"/>
        <item x="2710"/>
        <item x="24"/>
        <item x="299"/>
        <item x="26"/>
        <item x="861"/>
        <item x="28"/>
        <item x="2514"/>
        <item x="30"/>
        <item x="909"/>
        <item x="32"/>
        <item x="127"/>
        <item x="34"/>
        <item x="3172"/>
        <item x="36"/>
        <item x="1565"/>
        <item x="38"/>
        <item x="2315"/>
        <item x="40"/>
        <item x="1890"/>
        <item x="42"/>
        <item x="3561"/>
        <item x="44"/>
        <item x="155"/>
        <item x="46"/>
        <item x="3401"/>
        <item x="48"/>
        <item x="111"/>
        <item x="50"/>
        <item x="2345"/>
        <item x="52"/>
        <item x="389"/>
        <item x="54"/>
        <item x="3078"/>
        <item x="56"/>
        <item x="1563"/>
        <item x="57"/>
        <item x="1206"/>
        <item x="59"/>
        <item x="2287"/>
        <item x="61"/>
        <item x="3014"/>
        <item x="62"/>
        <item x="409"/>
        <item x="64"/>
        <item x="617"/>
        <item x="66"/>
        <item x="245"/>
        <item x="68"/>
        <item x="2323"/>
        <item x="70"/>
        <item x="3573"/>
        <item x="72"/>
        <item x="2962"/>
        <item x="73"/>
        <item x="2932"/>
        <item x="74"/>
        <item x="2768"/>
        <item x="75"/>
        <item x="1717"/>
        <item x="76"/>
        <item x="1793"/>
        <item x="78"/>
        <item x="1509"/>
        <item x="80"/>
        <item x="337"/>
        <item x="82"/>
        <item x="2267"/>
        <item x="84"/>
        <item x="2590"/>
        <item x="86"/>
        <item x="2311"/>
        <item x="88"/>
        <item x="1798"/>
        <item x="90"/>
        <item x="929"/>
        <item x="92"/>
        <item x="863"/>
        <item x="94"/>
        <item x="1734"/>
        <item x="95"/>
        <item x="2578"/>
        <item x="96"/>
        <item x="1701"/>
        <item x="98"/>
        <item x="349"/>
        <item x="100"/>
        <item x="269"/>
        <item x="102"/>
        <item x="3762"/>
        <item x="104"/>
        <item x="2179"/>
        <item x="106"/>
        <item x="2668"/>
        <item x="108"/>
        <item x="2165"/>
        <item x="110"/>
        <item x="1724"/>
        <item x="112"/>
        <item x="2077"/>
        <item x="114"/>
        <item x="116"/>
        <item x="173"/>
        <item x="118"/>
        <item x="2185"/>
        <item x="120"/>
        <item x="1668"/>
        <item x="122"/>
        <item x="2632"/>
        <item x="124"/>
        <item x="1656"/>
        <item x="126"/>
        <item x="1728"/>
        <item x="128"/>
        <item x="467"/>
        <item x="130"/>
        <item x="2414"/>
        <item x="132"/>
        <item x="2123"/>
        <item x="134"/>
        <item x="1895"/>
        <item x="136"/>
        <item x="3844"/>
        <item x="138"/>
        <item x="3030"/>
        <item x="140"/>
        <item x="1968"/>
        <item x="142"/>
        <item x="2996"/>
        <item x="144"/>
        <item x="1896"/>
        <item x="146"/>
        <item x="1702"/>
        <item x="148"/>
        <item x="1369"/>
        <item x="150"/>
        <item x="3381"/>
        <item x="152"/>
        <item x="1616"/>
        <item x="154"/>
        <item x="156"/>
        <item x="1627"/>
        <item x="158"/>
        <item x="3240"/>
        <item x="160"/>
        <item x="9"/>
        <item x="162"/>
        <item x="547"/>
        <item x="164"/>
        <item x="3630"/>
        <item x="166"/>
        <item x="1636"/>
        <item x="167"/>
        <item x="3465"/>
        <item x="168"/>
        <item x="693"/>
        <item x="170"/>
        <item x="2864"/>
        <item x="172"/>
        <item x="1609"/>
        <item x="174"/>
        <item x="1851"/>
        <item x="176"/>
        <item x="3284"/>
        <item x="178"/>
        <item x="581"/>
        <item x="180"/>
        <item x="1582"/>
        <item x="182"/>
        <item x="3096"/>
        <item x="184"/>
        <item x="3024"/>
        <item x="186"/>
        <item x="39"/>
        <item x="188"/>
        <item x="399"/>
        <item x="190"/>
        <item x="777"/>
        <item x="192"/>
        <item x="2820"/>
        <item x="194"/>
        <item x="2024"/>
        <item x="196"/>
        <item x="2450"/>
        <item x="198"/>
        <item x="2656"/>
        <item x="200"/>
        <item x="501"/>
        <item x="202"/>
        <item x="3499"/>
        <item x="204"/>
        <item x="1288"/>
        <item x="206"/>
        <item x="1781"/>
        <item x="208"/>
        <item x="3533"/>
        <item x="210"/>
        <item x="1946"/>
        <item x="212"/>
        <item x="321"/>
        <item x="214"/>
        <item x="479"/>
        <item x="216"/>
        <item x="3270"/>
        <item x="217"/>
        <item x="865"/>
        <item x="218"/>
        <item x="1994"/>
        <item x="220"/>
        <item x="101"/>
        <item x="221"/>
        <item x="1703"/>
        <item x="222"/>
        <item x="1682"/>
        <item x="224"/>
        <item x="2658"/>
        <item x="226"/>
        <item x="2400"/>
        <item x="228"/>
        <item x="2750"/>
        <item x="230"/>
        <item x="1334"/>
        <item x="232"/>
        <item x="153"/>
        <item x="234"/>
        <item x="1746"/>
        <item x="236"/>
        <item x="1589"/>
        <item x="238"/>
        <item x="1841"/>
        <item x="240"/>
        <item x="2588"/>
        <item x="242"/>
        <item x="2041"/>
        <item x="244"/>
        <item x="2796"/>
        <item x="246"/>
        <item x="2305"/>
        <item x="248"/>
        <item x="2576"/>
        <item x="249"/>
        <item x="325"/>
        <item x="250"/>
        <item x="3094"/>
        <item x="252"/>
        <item x="755"/>
        <item x="254"/>
        <item x="461"/>
        <item x="256"/>
        <item x="2008"/>
        <item x="258"/>
        <item x="1720"/>
        <item x="260"/>
        <item x="1789"/>
        <item x="261"/>
        <item x="1859"/>
        <item x="262"/>
        <item x="1497"/>
        <item x="264"/>
        <item x="2239"/>
        <item x="265"/>
        <item x="495"/>
        <item x="266"/>
        <item x="255"/>
        <item x="268"/>
        <item x="3052"/>
        <item x="270"/>
        <item x="2217"/>
        <item x="272"/>
        <item x="519"/>
        <item x="274"/>
        <item x="1657"/>
        <item x="276"/>
        <item x="1475"/>
        <item x="278"/>
        <item x="189"/>
        <item x="279"/>
        <item x="2678"/>
        <item x="280"/>
        <item x="45"/>
        <item x="282"/>
        <item x="1774"/>
        <item x="284"/>
        <item x="3746"/>
        <item x="286"/>
        <item x="1094"/>
        <item x="288"/>
        <item x="1683"/>
        <item x="290"/>
        <item x="3102"/>
        <item x="292"/>
        <item x="675"/>
        <item x="294"/>
        <item x="1970"/>
        <item x="296"/>
        <item x="3325"/>
        <item x="298"/>
        <item x="2067"/>
        <item x="300"/>
        <item x="3403"/>
        <item x="302"/>
        <item x="1883"/>
        <item x="304"/>
        <item x="2876"/>
        <item x="306"/>
        <item x="2878"/>
        <item x="308"/>
        <item x="779"/>
        <item x="310"/>
        <item x="1725"/>
        <item x="312"/>
        <item x="3375"/>
        <item x="314"/>
        <item x="763"/>
        <item x="316"/>
        <item x="1142"/>
        <item x="318"/>
        <item x="3184"/>
        <item x="320"/>
        <item x="1280"/>
        <item x="322"/>
        <item x="2079"/>
        <item x="324"/>
        <item x="1553"/>
        <item x="326"/>
        <item x="1694"/>
        <item x="328"/>
        <item x="1924"/>
        <item x="330"/>
        <item x="1909"/>
        <item x="331"/>
        <item x="2866"/>
        <item x="332"/>
        <item x="63"/>
        <item x="334"/>
        <item x="1296"/>
        <item x="336"/>
        <item x="3563"/>
        <item x="338"/>
        <item x="135"/>
        <item x="339"/>
        <item x="559"/>
        <item x="340"/>
        <item x="219"/>
        <item x="342"/>
        <item x="131"/>
        <item x="344"/>
        <item x="2494"/>
        <item x="346"/>
        <item x="1007"/>
        <item x="348"/>
        <item x="1852"/>
        <item x="350"/>
        <item x="3260"/>
        <item x="352"/>
        <item x="3106"/>
        <item x="354"/>
        <item x="645"/>
        <item x="356"/>
        <item x="1910"/>
        <item x="358"/>
        <item x="3308"/>
        <item x="360"/>
        <item x="181"/>
        <item x="362"/>
        <item x="1411"/>
        <item x="364"/>
        <item x="369"/>
        <item x="366"/>
        <item x="2141"/>
        <item x="368"/>
        <item x="1838"/>
        <item x="370"/>
        <item x="641"/>
        <item x="372"/>
        <item x="3613"/>
        <item x="374"/>
        <item x="2424"/>
        <item x="376"/>
        <item x="378"/>
        <item x="2998"/>
        <item x="380"/>
        <item x="1990"/>
        <item x="382"/>
        <item x="643"/>
        <item x="384"/>
        <item x="431"/>
        <item x="386"/>
        <item x="7"/>
        <item x="388"/>
        <item x="3581"/>
        <item x="390"/>
        <item x="1531"/>
        <item x="392"/>
        <item x="2610"/>
        <item x="394"/>
        <item x="2045"/>
        <item x="396"/>
        <item x="1830"/>
        <item x="397"/>
        <item x="1675"/>
        <item x="398"/>
        <item x="69"/>
        <item x="400"/>
        <item x="2030"/>
        <item x="402"/>
        <item x="3170"/>
        <item x="404"/>
        <item x="1911"/>
        <item x="406"/>
        <item x="1925"/>
        <item x="408"/>
        <item x="3694"/>
        <item x="410"/>
        <item x="3216"/>
        <item x="412"/>
        <item x="1573"/>
        <item x="414"/>
        <item x="3186"/>
        <item x="416"/>
        <item x="2900"/>
        <item x="418"/>
        <item x="1763"/>
        <item x="420"/>
        <item x="911"/>
        <item x="422"/>
        <item x="341"/>
        <item x="424"/>
        <item x="201"/>
        <item x="426"/>
        <item x="3535"/>
        <item x="428"/>
        <item x="2698"/>
        <item x="430"/>
        <item x="1451"/>
        <item x="432"/>
        <item x="2516"/>
        <item x="434"/>
        <item x="157"/>
        <item x="436"/>
        <item x="2275"/>
        <item x="438"/>
        <item x="1282"/>
        <item x="439"/>
        <item x="1918"/>
        <item x="440"/>
        <item x="1427"/>
        <item x="442"/>
        <item x="1198"/>
        <item x="444"/>
        <item x="987"/>
        <item x="446"/>
        <item x="2347"/>
        <item x="448"/>
        <item x="2986"/>
        <item x="449"/>
        <item x="1996"/>
        <item x="450"/>
        <item x="159"/>
        <item x="452"/>
        <item x="3316"/>
        <item x="454"/>
        <item x="511"/>
        <item x="456"/>
        <item x="1939"/>
        <item x="458"/>
        <item x="701"/>
        <item x="460"/>
        <item x="1676"/>
        <item x="462"/>
        <item x="3507"/>
        <item x="464"/>
        <item x="2838"/>
        <item x="466"/>
        <item x="2566"/>
        <item x="468"/>
        <item x="2241"/>
        <item x="470"/>
        <item x="1477"/>
        <item x="472"/>
        <item x="1891"/>
        <item x="474"/>
        <item x="113"/>
        <item x="476"/>
        <item x="2031"/>
        <item x="478"/>
        <item x="1691"/>
        <item x="480"/>
        <item x="2219"/>
        <item x="482"/>
        <item x="2295"/>
        <item x="484"/>
        <item x="473"/>
        <item x="486"/>
        <item x="1735"/>
        <item x="487"/>
        <item x="1224"/>
        <item x="488"/>
        <item x="307"/>
        <item x="490"/>
        <item x="2195"/>
        <item x="492"/>
        <item x="1354"/>
        <item x="494"/>
        <item x="1860"/>
        <item x="496"/>
        <item x="2147"/>
        <item x="497"/>
        <item x="3210"/>
        <item x="498"/>
        <item x="2197"/>
        <item x="499"/>
        <item x="1537"/>
        <item x="500"/>
        <item x="1413"/>
        <item x="502"/>
        <item x="695"/>
        <item x="504"/>
        <item x="297"/>
        <item x="505"/>
        <item x="3200"/>
        <item x="506"/>
        <item x="2081"/>
        <item x="508"/>
        <item x="253"/>
        <item x="510"/>
        <item x="3335"/>
        <item x="512"/>
        <item x="613"/>
        <item x="514"/>
        <item x="195"/>
        <item x="516"/>
        <item x="143"/>
        <item x="518"/>
        <item x="1812"/>
        <item x="520"/>
        <item x="1051"/>
        <item x="521"/>
        <item x="3062"/>
        <item x="522"/>
        <item x="975"/>
        <item x="524"/>
        <item x="215"/>
        <item x="525"/>
        <item x="2606"/>
        <item x="526"/>
        <item x="2524"/>
        <item x="528"/>
        <item x="1652"/>
        <item x="529"/>
        <item x="2904"/>
        <item x="530"/>
        <item x="771"/>
        <item x="532"/>
        <item x="3128"/>
        <item x="534"/>
        <item x="1669"/>
        <item x="536"/>
        <item x="1771"/>
        <item x="538"/>
        <item x="535"/>
        <item x="540"/>
        <item x="187"/>
        <item x="542"/>
        <item x="1742"/>
        <item x="544"/>
        <item x="183"/>
        <item x="546"/>
        <item x="591"/>
        <item x="548"/>
        <item x="345"/>
        <item x="550"/>
        <item x="1118"/>
        <item x="551"/>
        <item x="2956"/>
        <item x="552"/>
        <item x="503"/>
        <item x="554"/>
        <item x="781"/>
        <item x="556"/>
        <item x="3720"/>
        <item x="558"/>
        <item x="3702"/>
        <item x="560"/>
        <item x="303"/>
        <item x="562"/>
        <item x="3666"/>
        <item x="564"/>
        <item x="3218"/>
        <item x="566"/>
        <item x="3439"/>
        <item x="568"/>
        <item x="1897"/>
        <item x="570"/>
        <item x="1336"/>
        <item x="572"/>
        <item x="681"/>
        <item x="574"/>
        <item x="1575"/>
        <item x="576"/>
        <item x="1009"/>
        <item x="578"/>
        <item x="2333"/>
        <item x="580"/>
        <item x="2972"/>
        <item x="582"/>
        <item x="1104"/>
        <item x="584"/>
        <item x="627"/>
        <item x="586"/>
        <item x="1704"/>
        <item x="588"/>
        <item x="3776"/>
        <item x="590"/>
        <item x="3682"/>
        <item x="592"/>
        <item x="1053"/>
        <item x="594"/>
        <item x="2394"/>
        <item x="596"/>
        <item x="3196"/>
        <item x="598"/>
        <item x="1240"/>
        <item x="600"/>
        <item x="165"/>
        <item x="602"/>
        <item x="1479"/>
        <item x="603"/>
        <item x="1144"/>
        <item x="604"/>
        <item x="2580"/>
        <item x="606"/>
        <item x="1356"/>
        <item x="608"/>
        <item x="2634"/>
        <item x="610"/>
        <item x="569"/>
        <item x="612"/>
        <item x="3615"/>
        <item x="614"/>
        <item x="3070"/>
        <item x="616"/>
        <item x="1813"/>
        <item x="618"/>
        <item x="2199"/>
        <item x="619"/>
        <item x="997"/>
        <item x="620"/>
        <item x="3513"/>
        <item x="621"/>
        <item x="2057"/>
        <item x="622"/>
        <item x="2950"/>
        <item x="624"/>
        <item x="3609"/>
        <item x="626"/>
        <item x="2111"/>
        <item x="628"/>
        <item x="2125"/>
        <item x="630"/>
        <item x="2059"/>
        <item x="632"/>
        <item x="2416"/>
        <item x="634"/>
        <item x="1835"/>
        <item x="636"/>
        <item x="2888"/>
        <item x="638"/>
        <item x="2281"/>
        <item x="640"/>
        <item x="3821"/>
        <item x="642"/>
        <item x="1759"/>
        <item x="644"/>
        <item x="3088"/>
        <item x="646"/>
        <item x="1942"/>
        <item x="647"/>
        <item x="1947"/>
        <item x="648"/>
        <item x="999"/>
        <item x="650"/>
        <item x="2149"/>
        <item x="652"/>
        <item x="1653"/>
        <item x="654"/>
        <item x="543"/>
        <item x="656"/>
        <item x="137"/>
        <item x="658"/>
        <item x="1943"/>
        <item x="660"/>
        <item x="3042"/>
        <item x="662"/>
        <item x="1266"/>
        <item x="664"/>
        <item x="3617"/>
        <item x="666"/>
        <item x="47"/>
        <item x="668"/>
        <item x="913"/>
        <item x="670"/>
        <item x="2680"/>
        <item x="672"/>
        <item x="1944"/>
        <item x="674"/>
        <item x="1775"/>
        <item x="676"/>
        <item x="2592"/>
        <item x="677"/>
        <item x="1620"/>
        <item x="678"/>
        <item x="1066"/>
        <item x="680"/>
        <item x="3423"/>
        <item x="682"/>
        <item x="931"/>
        <item x="684"/>
        <item x="3593"/>
        <item x="686"/>
        <item x="67"/>
        <item x="688"/>
        <item x="2890"/>
        <item x="690"/>
        <item x="3817"/>
        <item x="692"/>
        <item x="3425"/>
        <item x="694"/>
        <item x="2083"/>
        <item x="696"/>
        <item x="3827"/>
        <item x="698"/>
        <item x="1752"/>
        <item x="700"/>
        <item x="3782"/>
        <item x="702"/>
        <item x="3254"/>
        <item x="704"/>
        <item x="2384"/>
        <item x="706"/>
        <item x="585"/>
        <item x="708"/>
        <item x="2728"/>
        <item x="710"/>
        <item x="3294"/>
        <item x="712"/>
        <item x="3006"/>
        <item x="713"/>
        <item x="3710"/>
        <item x="714"/>
        <item x="2436"/>
        <item x="716"/>
        <item x="27"/>
        <item x="717"/>
        <item x="413"/>
        <item x="718"/>
        <item x="575"/>
        <item x="720"/>
        <item x="3527"/>
        <item x="721"/>
        <item x="2990"/>
        <item x="722"/>
        <item x="3553"/>
        <item x="724"/>
        <item x="6"/>
        <item x="726"/>
        <item x="1670"/>
        <item x="728"/>
        <item x="2047"/>
        <item x="730"/>
        <item x="3054"/>
        <item x="732"/>
        <item x="2115"/>
        <item x="734"/>
        <item x="1168"/>
        <item x="736"/>
        <item x="2906"/>
        <item x="737"/>
        <item x="2842"/>
        <item x="738"/>
        <item x="1842"/>
        <item x="740"/>
        <item x="3280"/>
        <item x="741"/>
        <item x="2700"/>
        <item x="742"/>
        <item x="3164"/>
        <item x="744"/>
        <item x="2085"/>
        <item x="746"/>
        <item x="3427"/>
        <item x="748"/>
        <item x="2612"/>
        <item x="750"/>
        <item x="923"/>
        <item x="752"/>
        <item x="2087"/>
        <item x="754"/>
        <item x="3443"/>
        <item x="756"/>
        <item x="357"/>
        <item x="758"/>
        <item x="2812"/>
        <item x="760"/>
        <item x="1736"/>
        <item x="762"/>
        <item x="1906"/>
        <item x="764"/>
        <item x="607"/>
        <item x="765"/>
        <item x="2452"/>
        <item x="766"/>
        <item x="3744"/>
        <item x="768"/>
        <item x="1593"/>
        <item x="770"/>
        <item x="3022"/>
        <item x="772"/>
        <item x="1926"/>
        <item x="774"/>
        <item x="1677"/>
        <item x="776"/>
        <item x="3750"/>
        <item x="778"/>
        <item x="1931"/>
        <item x="780"/>
        <item x="2018"/>
        <item x="782"/>
        <item x="3419"/>
        <item x="784"/>
        <item x="2834"/>
        <item x="786"/>
        <item x="2618"/>
        <item x="788"/>
        <item x="1068"/>
        <item x="790"/>
        <item x="1729"/>
        <item x="792"/>
        <item x="3447"/>
        <item x="794"/>
        <item x="1927"/>
        <item x="795"/>
        <item x="1326"/>
        <item x="796"/>
        <item x="2454"/>
        <item x="797"/>
        <item x="921"/>
        <item x="798"/>
        <item x="1583"/>
        <item x="800"/>
        <item x="2396"/>
        <item x="802"/>
        <item x="3242"/>
        <item x="804"/>
        <item x="3072"/>
        <item x="806"/>
        <item x="0"/>
        <item x="808"/>
        <item x="2952"/>
        <item x="810"/>
        <item x="329"/>
        <item x="812"/>
        <item x="3708"/>
        <item x="814"/>
        <item x="2620"/>
        <item x="816"/>
        <item x="783"/>
        <item x="818"/>
        <item x="3487"/>
        <item x="820"/>
        <item x="1712"/>
        <item x="822"/>
        <item x="1932"/>
        <item x="824"/>
        <item x="193"/>
        <item x="826"/>
        <item x="1794"/>
        <item x="828"/>
        <item x="3383"/>
        <item x="830"/>
        <item x="3676"/>
        <item x="832"/>
        <item x="1041"/>
        <item x="834"/>
        <item x="2426"/>
        <item x="836"/>
        <item x="1874"/>
        <item x="838"/>
        <item x="1678"/>
        <item x="840"/>
        <item x="631"/>
        <item x="842"/>
        <item x="1186"/>
        <item x="844"/>
        <item x="2602"/>
        <item x="846"/>
        <item x="2948"/>
        <item x="848"/>
        <item x="385"/>
        <item x="850"/>
        <item x="2554"/>
        <item x="852"/>
        <item x="1594"/>
        <item x="854"/>
        <item x="1637"/>
        <item x="856"/>
        <item x="2069"/>
        <item x="857"/>
        <item x="3632"/>
        <item x="858"/>
        <item x="199"/>
        <item x="860"/>
        <item x="1933"/>
        <item x="862"/>
        <item x="1567"/>
        <item x="864"/>
        <item x="2908"/>
        <item x="866"/>
        <item x="1660"/>
        <item x="868"/>
        <item x="3146"/>
        <item x="870"/>
        <item x="1839"/>
        <item x="872"/>
        <item x="235"/>
        <item x="874"/>
        <item x="697"/>
        <item x="875"/>
        <item x="2456"/>
        <item x="876"/>
        <item x="2622"/>
        <item x="877"/>
        <item x="2508"/>
        <item x="878"/>
        <item x="2798"/>
        <item x="880"/>
        <item x="3288"/>
        <item x="881"/>
        <item x="3361"/>
        <item x="882"/>
        <item x="2782"/>
        <item x="883"/>
        <item x="2556"/>
        <item x="884"/>
        <item x="1357"/>
        <item x="886"/>
        <item x="3555"/>
        <item x="888"/>
        <item x="1827"/>
        <item x="890"/>
        <item x="2826"/>
        <item x="892"/>
        <item x="3353"/>
        <item x="894"/>
        <item x="785"/>
        <item x="896"/>
        <item x="3369"/>
        <item x="898"/>
        <item x="2648"/>
        <item x="899"/>
        <item x="787"/>
        <item x="900"/>
        <item x="3489"/>
        <item x="902"/>
        <item x="2642"/>
        <item x="904"/>
        <item x="1684"/>
        <item x="906"/>
        <item x="2868"/>
        <item x="908"/>
        <item x="491"/>
        <item x="910"/>
        <item x="417"/>
        <item x="912"/>
        <item x="281"/>
        <item x="914"/>
        <item x="2870"/>
        <item x="916"/>
        <item x="2361"/>
        <item x="918"/>
        <item x="2806"/>
        <item x="920"/>
        <item x="2964"/>
        <item x="922"/>
        <item x="2089"/>
        <item x="924"/>
        <item x="629"/>
        <item x="926"/>
        <item x="3056"/>
        <item x="928"/>
        <item x="2910"/>
        <item x="930"/>
        <item x="2850"/>
        <item x="932"/>
        <item x="2872"/>
        <item x="934"/>
        <item x="2117"/>
        <item x="935"/>
        <item x="1017"/>
        <item x="936"/>
        <item x="1948"/>
        <item x="938"/>
        <item x="263"/>
        <item x="940"/>
        <item x="2221"/>
        <item x="942"/>
        <item x="2912"/>
        <item x="943"/>
        <item x="347"/>
        <item x="944"/>
        <item x="3116"/>
        <item x="945"/>
        <item x="3413"/>
        <item x="946"/>
        <item x="1533"/>
        <item x="948"/>
        <item x="633"/>
        <item x="950"/>
        <item x="1242"/>
        <item x="952"/>
        <item x="2902"/>
        <item x="954"/>
        <item x="1491"/>
        <item x="956"/>
        <item x="1644"/>
        <item x="958"/>
        <item x="725"/>
        <item x="960"/>
        <item x="789"/>
        <item x="962"/>
        <item x="3583"/>
        <item x="964"/>
        <item x="3290"/>
        <item x="966"/>
        <item x="1453"/>
        <item x="968"/>
        <item x="3074"/>
        <item x="970"/>
        <item x="3130"/>
        <item x="972"/>
        <item x="1154"/>
        <item x="974"/>
        <item x="1312"/>
        <item x="976"/>
        <item x="1055"/>
        <item x="978"/>
        <item x="3483"/>
        <item x="979"/>
        <item x="3124"/>
        <item x="980"/>
        <item x="2289"/>
        <item x="981"/>
        <item x="1577"/>
        <item x="982"/>
        <item x="1754"/>
        <item x="984"/>
        <item x="3686"/>
        <item x="986"/>
        <item x="2980"/>
        <item x="988"/>
        <item x="427"/>
        <item x="989"/>
        <item x="3842"/>
        <item x="990"/>
        <item x="2914"/>
        <item x="991"/>
        <item x="3587"/>
        <item x="992"/>
        <item x="651"/>
        <item x="994"/>
        <item x="1511"/>
        <item x="996"/>
        <item x="2291"/>
        <item x="998"/>
        <item x="1587"/>
        <item x="1000"/>
        <item x="2676"/>
        <item x="1002"/>
        <item x="115"/>
        <item x="1003"/>
        <item x="1623"/>
        <item x="1004"/>
        <item x="3780"/>
        <item x="1006"/>
        <item x="147"/>
        <item x="1008"/>
        <item x="1078"/>
        <item x="1010"/>
        <item x="1764"/>
        <item x="1011"/>
        <item x="53"/>
        <item x="1012"/>
        <item x="3638"/>
        <item x="1014"/>
        <item x="2510"/>
        <item x="1016"/>
        <item x="1665"/>
        <item x="1018"/>
        <item x="1820"/>
        <item x="1019"/>
        <item x="3457"/>
        <item x="1020"/>
        <item x="381"/>
        <item x="1022"/>
        <item x="209"/>
        <item x="1024"/>
        <item x="977"/>
        <item x="1026"/>
        <item x="2644"/>
        <item x="1027"/>
        <item x="747"/>
        <item x="1028"/>
        <item x="3411"/>
        <item x="1030"/>
        <item x="1465"/>
        <item x="1032"/>
        <item x="2762"/>
        <item x="1034"/>
        <item x="1545"/>
        <item x="1035"/>
        <item x="3640"/>
        <item x="1036"/>
        <item x="3429"/>
        <item x="1038"/>
        <item x="3471"/>
        <item x="1040"/>
        <item x="2261"/>
        <item x="1042"/>
        <item x="233"/>
        <item x="1044"/>
        <item x="1610"/>
        <item x="1046"/>
        <item x="1373"/>
        <item x="1048"/>
        <item x="1624"/>
        <item x="1050"/>
        <item x="867"/>
        <item x="1052"/>
        <item x="91"/>
        <item x="1054"/>
        <item x="733"/>
        <item x="1056"/>
        <item x="1821"/>
        <item x="1058"/>
        <item x="1268"/>
        <item x="93"/>
        <item x="1060"/>
        <item x="1493"/>
        <item x="1061"/>
        <item x="3837"/>
        <item x="1063"/>
        <item x="2482"/>
        <item x="1065"/>
        <item x="3098"/>
        <item x="1067"/>
        <item x="459"/>
        <item x="1069"/>
        <item x="2624"/>
        <item x="1071"/>
        <item x="1866"/>
        <item x="1073"/>
        <item x="1080"/>
        <item x="1075"/>
        <item x="1737"/>
        <item x="1077"/>
        <item x="2484"/>
        <item x="1079"/>
        <item x="211"/>
        <item x="1081"/>
        <item x="443"/>
        <item x="1083"/>
        <item x="941"/>
        <item x="1085"/>
        <item x="1621"/>
        <item x="1087"/>
        <item x="609"/>
        <item x="1089"/>
        <item x="2374"/>
        <item x="1091"/>
        <item x="1082"/>
        <item x="1093"/>
        <item x="1645"/>
        <item x="1095"/>
        <item x="583"/>
        <item x="1096"/>
        <item x="1912"/>
        <item x="1097"/>
        <item x="561"/>
        <item x="1099"/>
        <item x="351"/>
        <item x="1101"/>
        <item x="1822"/>
        <item x="1103"/>
        <item x="1415"/>
        <item x="1105"/>
        <item x="1685"/>
        <item x="1107"/>
        <item x="1849"/>
        <item x="1109"/>
        <item x="1359"/>
        <item x="1111"/>
        <item x="2201"/>
        <item x="1113"/>
        <item x="99"/>
        <item x="1115"/>
        <item x="1481"/>
        <item x="1117"/>
        <item x="655"/>
        <item x="1119"/>
        <item x="58"/>
        <item x="1120"/>
        <item x="207"/>
        <item x="1121"/>
        <item x="2207"/>
        <item x="1122"/>
        <item x="2614"/>
        <item x="1123"/>
        <item x="963"/>
        <item x="1125"/>
        <item x="457"/>
        <item x="1127"/>
        <item x="1595"/>
        <item x="1129"/>
        <item x="465"/>
        <item x="1130"/>
        <item x="915"/>
        <item x="1131"/>
        <item x="1814"/>
        <item x="1132"/>
        <item x="1875"/>
        <item x="1133"/>
        <item x="2558"/>
        <item x="1135"/>
        <item x="1903"/>
        <item x="1137"/>
        <item x="3591"/>
        <item x="1139"/>
        <item x="1671"/>
        <item x="1141"/>
        <item x="749"/>
        <item x="1143"/>
        <item x="1823"/>
        <item x="1145"/>
        <item x="1998"/>
        <item x="1147"/>
        <item x="3331"/>
        <item x="1149"/>
        <item x="1672"/>
        <item x="1151"/>
        <item x="1743"/>
        <item x="1153"/>
        <item x="1128"/>
        <item x="1155"/>
        <item x="1834"/>
        <item x="1157"/>
        <item x="85"/>
        <item x="1159"/>
        <item x="1216"/>
        <item x="1160"/>
        <item x="869"/>
        <item x="1161"/>
        <item x="2884"/>
        <item x="1163"/>
        <item x="21"/>
        <item x="1165"/>
        <item x="3650"/>
        <item x="1167"/>
        <item x="2828"/>
        <item x="1169"/>
        <item x="2794"/>
        <item x="1171"/>
        <item x="2127"/>
        <item x="1173"/>
        <item x="333"/>
        <item x="1175"/>
        <item x="421"/>
        <item x="1176"/>
        <item x="2582"/>
        <item x="1177"/>
        <item x="3692"/>
        <item x="1179"/>
        <item x="1934"/>
        <item x="1181"/>
        <item x="2966"/>
        <item x="1183"/>
        <item x="3036"/>
        <item x="1185"/>
        <item x="383"/>
        <item x="1187"/>
        <item x="557"/>
        <item x="1189"/>
        <item x="1057"/>
        <item x="1191"/>
        <item x="1869"/>
        <item x="1193"/>
        <item x="4"/>
        <item x="1195"/>
        <item x="1661"/>
        <item x="1197"/>
        <item x="1853"/>
        <item x="1199"/>
        <item x="871"/>
        <item x="1200"/>
        <item x="3523"/>
        <item x="1201"/>
        <item x="1904"/>
        <item x="1203"/>
        <item x="2135"/>
        <item x="1205"/>
        <item x="2822"/>
        <item x="1207"/>
        <item x="1254"/>
        <item x="1209"/>
        <item x="3557"/>
        <item x="1210"/>
        <item x="1001"/>
        <item x="1211"/>
        <item x="2584"/>
        <item x="1212"/>
        <item x="2317"/>
        <item x="1213"/>
        <item x="3652"/>
        <item x="1215"/>
        <item x="1156"/>
        <item x="1217"/>
        <item x="2982"/>
        <item x="1218"/>
        <item x="2954"/>
        <item x="1219"/>
        <item x="353"/>
        <item x="1221"/>
        <item x="1025"/>
        <item x="1223"/>
        <item x="1059"/>
        <item x="1225"/>
        <item x="1298"/>
        <item x="1226"/>
        <item x="1227"/>
        <item x="2496"/>
        <item x="1229"/>
        <item x="3224"/>
        <item x="1231"/>
        <item x="1731"/>
        <item x="1232"/>
        <item x="933"/>
        <item x="1233"/>
        <item x="2518"/>
        <item x="1235"/>
        <item x="791"/>
        <item x="1237"/>
        <item x="1387"/>
        <item x="1239"/>
        <item x="2227"/>
        <item x="1241"/>
        <item x="657"/>
        <item x="1243"/>
        <item x="481"/>
        <item x="1245"/>
        <item x="1654"/>
        <item x="1247"/>
        <item x="1417"/>
        <item x="1248"/>
        <item x="79"/>
        <item x="1249"/>
        <item x="2538"/>
        <item x="1251"/>
        <item x="1854"/>
        <item x="1253"/>
        <item x="2335"/>
        <item x="1255"/>
        <item x="1638"/>
        <item x="1257"/>
        <item x="3406"/>
        <item x="1259"/>
        <item x="1338"/>
        <item x="1260"/>
        <item x="271"/>
        <item x="1261"/>
        <item x="1646"/>
        <item x="1262"/>
        <item x="1244"/>
        <item x="1263"/>
        <item x="879"/>
        <item x="1265"/>
        <item x="711"/>
        <item x="1267"/>
        <item x="3202"/>
        <item x="1269"/>
        <item x="1348"/>
        <item x="1271"/>
        <item x="949"/>
        <item x="1273"/>
        <item x="1962"/>
        <item x="1275"/>
        <item x="1300"/>
        <item x="1277"/>
        <item x="1784"/>
        <item x="1279"/>
        <item x="429"/>
        <item x="1281"/>
        <item x="129"/>
        <item x="1283"/>
        <item x="577"/>
        <item x="1284"/>
        <item x="1084"/>
        <item x="1285"/>
        <item x="1611"/>
        <item x="1287"/>
        <item x="1389"/>
        <item x="1289"/>
        <item x="1799"/>
        <item x="1290"/>
        <item x="793"/>
        <item x="1291"/>
        <item x="3441"/>
        <item x="1293"/>
        <item x="375"/>
        <item x="1295"/>
        <item x="1429"/>
        <item x="1297"/>
        <item x="387"/>
        <item x="1299"/>
        <item x="105"/>
        <item x="1301"/>
        <item x="1208"/>
        <item x="1302"/>
        <item x="33"/>
        <item x="1303"/>
        <item x="191"/>
        <item x="1305"/>
        <item x="917"/>
        <item x="1307"/>
        <item x="1170"/>
        <item x="1308"/>
        <item x="3122"/>
        <item x="1309"/>
        <item x="635"/>
        <item x="1311"/>
        <item x="1527"/>
        <item x="1313"/>
        <item x="671"/>
        <item x="1314"/>
        <item x="3704"/>
        <item x="1315"/>
        <item x="1940"/>
        <item x="1317"/>
        <item x="3603"/>
        <item x="1319"/>
        <item x="2636"/>
        <item x="1321"/>
        <item x="2412"/>
        <item x="1323"/>
        <item x="377"/>
        <item x="1325"/>
        <item x="1246"/>
        <item x="1327"/>
        <item x="709"/>
        <item x="1328"/>
        <item x="637"/>
        <item x="1329"/>
        <item x="2129"/>
        <item x="1331"/>
        <item x="3541"/>
        <item x="1333"/>
        <item x="1584"/>
        <item x="1335"/>
        <item x="2894"/>
        <item x="1337"/>
        <item x="1800"/>
        <item x="1339"/>
        <item x="89"/>
        <item x="1341"/>
        <item x="553"/>
        <item x="1342"/>
        <item x="3312"/>
        <item x="1343"/>
        <item x="83"/>
        <item x="1345"/>
        <item x="1952"/>
        <item x="1347"/>
        <item x="2075"/>
        <item x="1349"/>
        <item x="2660"/>
        <item x="1351"/>
        <item x="379"/>
        <item x="1353"/>
        <item x="41"/>
        <item x="1355"/>
        <item x="759"/>
        <item x="3654"/>
        <item x="1358"/>
        <item x="1612"/>
        <item x="1360"/>
        <item x="35"/>
        <item x="1361"/>
        <item x="1755"/>
        <item x="1362"/>
        <item x="3459"/>
        <item x="1364"/>
        <item x="1070"/>
        <item x="1366"/>
        <item x="2540"/>
        <item x="1368"/>
        <item x="2131"/>
        <item x="1370"/>
        <item x="373"/>
        <item x="1372"/>
        <item x="1908"/>
        <item x="1374"/>
        <item x="3726"/>
        <item x="1375"/>
        <item x="1270"/>
        <item x="1376"/>
        <item x="1158"/>
        <item x="1378"/>
        <item x="1172"/>
        <item x="1380"/>
        <item x="3473"/>
        <item x="1382"/>
        <item x="2992"/>
        <item x="1384"/>
        <item x="3327"/>
        <item x="1386"/>
        <item x="227"/>
        <item x="1388"/>
        <item x="1483"/>
        <item x="1390"/>
        <item x="2143"/>
        <item x="1392"/>
        <item x="3220"/>
        <item x="1394"/>
        <item x="2526"/>
        <item x="1396"/>
        <item x="2061"/>
        <item x="1398"/>
        <item x="1539"/>
        <item x="1399"/>
        <item x="3126"/>
        <item x="1400"/>
        <item x="1647"/>
        <item x="1401"/>
        <item x="317"/>
        <item x="1402"/>
        <item x="2253"/>
        <item x="1403"/>
        <item x="2638"/>
        <item x="1404"/>
        <item x="3551"/>
        <item x="1406"/>
        <item x="601"/>
        <item x="1408"/>
        <item x="3589"/>
        <item x="1410"/>
        <item x="3794"/>
        <item x="1412"/>
        <item x="305"/>
        <item x="1414"/>
        <item x="2626"/>
        <item x="1416"/>
        <item x="1604"/>
        <item x="1418"/>
        <item x="1695"/>
        <item x="1419"/>
        <item x="1795"/>
        <item x="1420"/>
        <item x="2994"/>
        <item x="1422"/>
        <item x="1760"/>
        <item x="1424"/>
        <item x="1801"/>
        <item x="1426"/>
        <item x="1692"/>
        <item x="1428"/>
        <item x="1146"/>
        <item x="1430"/>
        <item x="2528"/>
        <item x="1431"/>
        <item x="1088"/>
        <item x="1432"/>
        <item x="3038"/>
        <item x="1433"/>
        <item x="1913"/>
        <item x="1434"/>
        <item x="2071"/>
        <item x="1435"/>
        <item x="1785"/>
        <item x="1436"/>
        <item x="2203"/>
        <item x="1438"/>
        <item x="1914"/>
        <item x="1440"/>
        <item x="3082"/>
        <item x="1442"/>
        <item x="1485"/>
        <item x="1444"/>
        <item x="1256"/>
        <item x="1445"/>
        <item x="1861"/>
        <item x="1446"/>
        <item x="2171"/>
        <item x="1447"/>
        <item x="2504"/>
        <item x="1448"/>
        <item x="3385"/>
        <item x="1450"/>
        <item x="2376"/>
        <item x="1452"/>
        <item x="1666"/>
        <item x="1454"/>
        <item x="2662"/>
        <item x="1456"/>
        <item x="2010"/>
        <item x="1458"/>
        <item x="3268"/>
        <item x="1460"/>
        <item x="1845"/>
        <item x="1462"/>
        <item x="513"/>
        <item x="1464"/>
        <item x="3349"/>
        <item x="1466"/>
        <item x="1917"/>
        <item x="1467"/>
        <item x="1843"/>
        <item x="1468"/>
        <item x="2702"/>
        <item x="1470"/>
        <item x="1935"/>
        <item x="1472"/>
        <item x="49"/>
        <item x="1474"/>
        <item x="1443"/>
        <item x="1476"/>
        <item x="3296"/>
        <item x="1478"/>
        <item x="1174"/>
        <item x="1480"/>
        <item x="2916"/>
        <item x="1482"/>
        <item x="2091"/>
        <item x="1484"/>
        <item x="3136"/>
        <item x="1486"/>
        <item x="2209"/>
        <item x="1488"/>
        <item x="2000"/>
        <item x="1490"/>
        <item x="2368"/>
        <item x="1492"/>
        <item x="3517"/>
        <item x="1494"/>
        <item x="3774"/>
        <item x="1496"/>
        <item x="3656"/>
        <item x="1498"/>
        <item x="2880"/>
        <item x="1499"/>
        <item x="1625"/>
        <item x="1500"/>
        <item x="1306"/>
        <item x="1502"/>
        <item x="3495"/>
        <item x="1504"/>
        <item x="3851"/>
        <item x="3853"/>
        <item x="3855"/>
        <item x="3861"/>
        <item x="3863"/>
        <item x="3865"/>
        <item x="3867"/>
        <item x="3869"/>
        <item x="3875"/>
        <item x="3877"/>
        <item x="3879"/>
        <item x="3881"/>
        <item x="3883"/>
        <item x="3887"/>
        <item x="3890"/>
        <item x="3892"/>
        <item x="3894"/>
        <item x="3896"/>
        <item x="3898"/>
        <item x="3902"/>
        <item x="3904"/>
        <item x="3906"/>
        <item x="3910"/>
        <item x="3912"/>
        <item x="3914"/>
        <item x="3916"/>
        <item x="3918"/>
        <item x="3922"/>
        <item x="3924"/>
        <item x="3928"/>
        <item x="3930"/>
        <item x="3938"/>
        <item x="3942"/>
        <item x="3950"/>
        <item x="3954"/>
        <item x="3956"/>
        <item x="3958"/>
        <item x="3962"/>
        <item x="3963"/>
        <item x="3964"/>
        <item x="3968"/>
        <item x="3970"/>
        <item x="3966"/>
        <item x="3978"/>
        <item x="3980"/>
        <item x="3982"/>
        <item x="3974"/>
        <item x="3986"/>
        <item x="3988"/>
        <item x="3990"/>
        <item x="3992"/>
        <item x="3998"/>
        <item x="4000"/>
        <item x="4002"/>
        <item x="4006"/>
        <item x="4008"/>
        <item x="4010"/>
        <item x="4014"/>
        <item x="4018"/>
        <item x="4026"/>
        <item x="4034"/>
        <item x="4036"/>
        <item x="4038"/>
        <item x="4040"/>
        <item x="4044"/>
        <item x="4046"/>
        <item x="4050"/>
        <item x="4052"/>
        <item x="4054"/>
        <item x="4056"/>
        <item x="4058"/>
        <item x="4060"/>
        <item x="4062"/>
        <item x="4066"/>
        <item x="4068"/>
        <item x="4070"/>
        <item x="4076"/>
        <item x="4082"/>
        <item x="4086"/>
        <item x="4090"/>
        <item x="4092"/>
        <item x="4096"/>
        <item x="4098"/>
        <item x="4100"/>
        <item x="4102"/>
        <item x="4104"/>
        <item x="4106"/>
        <item x="4108"/>
        <item x="4110"/>
        <item x="4112"/>
        <item x="4114"/>
        <item x="4118"/>
        <item x="4120"/>
        <item x="4128"/>
        <item x="4132"/>
        <item x="4140"/>
        <item x="4146"/>
        <item x="4148"/>
        <item x="4150"/>
        <item x="4154"/>
        <item x="4156"/>
        <item x="4158"/>
        <item x="4160"/>
        <item x="4162"/>
        <item x="4164"/>
        <item x="4168"/>
        <item x="4174"/>
        <item x="4176"/>
        <item x="4178"/>
        <item x="4180"/>
        <item x="4185"/>
        <item x="4189"/>
        <item x="4191"/>
        <item x="4193"/>
        <item x="4195"/>
        <item x="4199"/>
        <item x="4207"/>
        <item x="4209"/>
        <item x="4213"/>
        <item x="4217"/>
        <item x="4219"/>
        <item x="4221"/>
        <item x="4222"/>
        <item x="4227"/>
        <item x="4239"/>
        <item x="4240"/>
        <item x="4242"/>
        <item x="4250"/>
        <item x="4248"/>
        <item x="4254"/>
        <item x="4256"/>
        <item x="4258"/>
        <item x="4260"/>
        <item x="4262"/>
        <item x="4266"/>
        <item x="4274"/>
        <item x="4280"/>
        <item x="4282"/>
        <item x="4284"/>
        <item x="4283"/>
        <item x="4286"/>
        <item x="4298"/>
        <item x="4301"/>
        <item x="4303"/>
        <item x="4305"/>
        <item x="4307"/>
        <item x="4309"/>
        <item x="4313"/>
        <item x="4319"/>
        <item x="4321"/>
        <item x="4323"/>
        <item x="4325"/>
        <item x="4327"/>
        <item x="3885"/>
        <item x="4211"/>
        <item x="4331"/>
        <item x="4329"/>
        <item x="4335"/>
        <item x="4337"/>
        <item x="2823"/>
        <item t="default"/>
      </items>
    </pivotField>
    <pivotField numFmtId="22" showAll="0">
      <items count="2468">
        <item x="1884"/>
        <item x="333"/>
        <item x="1919"/>
        <item x="1841"/>
        <item x="1323"/>
        <item x="1926"/>
        <item x="1712"/>
        <item x="11"/>
        <item x="1863"/>
        <item x="1822"/>
        <item x="1852"/>
        <item x="1484"/>
        <item x="1189"/>
        <item x="494"/>
        <item x="1875"/>
        <item x="301"/>
        <item m="1" x="2412"/>
        <item m="1" x="2414"/>
        <item x="551"/>
        <item x="1111"/>
        <item m="1" x="2409"/>
        <item m="1" x="2438"/>
        <item x="1073"/>
        <item x="51"/>
        <item m="1" x="2184"/>
        <item x="311"/>
        <item x="1887"/>
        <item x="1808"/>
        <item x="1463"/>
        <item m="1" x="2400"/>
        <item x="1464"/>
        <item m="1" x="2218"/>
        <item m="1" x="2209"/>
        <item m="1" x="2220"/>
        <item m="1" x="2436"/>
        <item m="1" x="2419"/>
        <item m="1" x="2324"/>
        <item x="1478"/>
        <item m="1" x="2314"/>
        <item m="1" x="2319"/>
        <item x="1907"/>
        <item m="1" x="2390"/>
        <item m="1" x="2311"/>
        <item m="1" x="2389"/>
        <item m="1" x="2308"/>
        <item m="1" x="2393"/>
        <item m="1" x="2368"/>
        <item m="1" x="2323"/>
        <item x="1020"/>
        <item m="1" x="2318"/>
        <item m="1" x="2434"/>
        <item m="1" x="2357"/>
        <item x="971"/>
        <item m="1" x="2210"/>
        <item m="1" x="2337"/>
        <item m="1" x="2403"/>
        <item x="1877"/>
        <item m="1" x="2248"/>
        <item m="1" x="2335"/>
        <item m="1" x="2251"/>
        <item m="1" x="2300"/>
        <item m="1" x="2313"/>
        <item m="1" x="2355"/>
        <item m="1" x="2404"/>
        <item m="1" x="2199"/>
        <item m="1" x="2252"/>
        <item m="1" x="2447"/>
        <item x="1916"/>
        <item x="1469"/>
        <item x="1398"/>
        <item m="1" x="2249"/>
        <item m="1" x="2338"/>
        <item m="1" x="2312"/>
        <item m="1" x="2265"/>
        <item m="1" x="2236"/>
        <item x="1685"/>
        <item m="1" x="2280"/>
        <item m="1" x="2360"/>
        <item m="1" x="2317"/>
        <item m="1" x="2309"/>
        <item m="1" x="2315"/>
        <item m="1" x="2310"/>
        <item x="1307"/>
        <item m="1" x="2216"/>
        <item m="1" x="2295"/>
        <item m="1" x="2370"/>
        <item m="1" x="2336"/>
        <item m="1" x="2222"/>
        <item x="1399"/>
        <item x="1158"/>
        <item x="434"/>
        <item x="1429"/>
        <item x="1409"/>
        <item m="1" x="2278"/>
        <item m="1" x="2203"/>
        <item m="1" x="2276"/>
        <item x="1716"/>
        <item m="1" x="2349"/>
        <item m="1" x="2201"/>
        <item m="1" x="2241"/>
        <item m="1" x="2325"/>
        <item m="1" x="2415"/>
        <item m="1" x="2297"/>
        <item m="1" x="2381"/>
        <item m="1" x="2428"/>
        <item m="1" x="2219"/>
        <item m="1" x="2291"/>
        <item m="1" x="2269"/>
        <item m="1" x="2277"/>
        <item x="1476"/>
        <item m="1" x="2379"/>
        <item m="1" x="2268"/>
        <item m="1" x="2348"/>
        <item x="1362"/>
        <item m="1" x="2430"/>
        <item x="1920"/>
        <item x="1638"/>
        <item x="628"/>
        <item m="1" x="2303"/>
        <item m="1" x="2256"/>
        <item m="1" x="2307"/>
        <item m="1" x="2244"/>
        <item x="1507"/>
        <item m="1" x="2225"/>
        <item m="1" x="2413"/>
        <item x="1505"/>
        <item m="1" x="2448"/>
        <item m="1" x="2211"/>
        <item m="1" x="2378"/>
        <item m="1" x="2259"/>
        <item m="1" x="2411"/>
        <item m="1" x="2267"/>
        <item m="1" x="2299"/>
        <item x="373"/>
        <item m="1" x="2344"/>
        <item m="1" x="2322"/>
        <item m="1" x="2302"/>
        <item m="1" x="2321"/>
        <item x="1474"/>
        <item x="1127"/>
        <item m="1" x="2257"/>
        <item m="1" x="2204"/>
        <item m="1" x="2254"/>
        <item m="1" x="2258"/>
        <item m="1" x="2255"/>
        <item m="1" x="2376"/>
        <item m="1" x="2333"/>
        <item m="1" x="2306"/>
        <item m="1" x="2301"/>
        <item m="1" x="2305"/>
        <item m="1" x="2245"/>
        <item m="1" x="2444"/>
        <item m="1" x="2455"/>
        <item m="1" x="2384"/>
        <item m="1" x="2386"/>
        <item m="1" x="2382"/>
        <item x="468"/>
        <item m="1" x="2246"/>
        <item x="1856"/>
        <item x="1537"/>
        <item x="1904"/>
        <item m="1" x="2329"/>
        <item m="1" x="2247"/>
        <item x="1880"/>
        <item x="122"/>
        <item x="287"/>
        <item x="1945"/>
        <item x="549"/>
        <item m="1" x="2260"/>
        <item m="1" x="2320"/>
        <item m="1" x="2342"/>
        <item m="1" x="2343"/>
        <item x="170"/>
        <item m="1" x="2341"/>
        <item m="1" x="2238"/>
        <item m="1" x="2264"/>
        <item x="1699"/>
        <item m="1" x="2223"/>
        <item m="1" x="2221"/>
        <item m="1" x="2367"/>
        <item x="1322"/>
        <item m="1" x="2224"/>
        <item x="231"/>
        <item m="1" x="2263"/>
        <item m="1" x="2450"/>
        <item x="715"/>
        <item m="1" x="2189"/>
        <item m="1" x="2377"/>
        <item m="1" x="2383"/>
        <item m="1" x="2387"/>
        <item m="1" x="2426"/>
        <item m="1" x="2294"/>
        <item m="1" x="2456"/>
        <item m="1" x="2327"/>
        <item x="1735"/>
        <item m="1" x="2332"/>
        <item x="407"/>
        <item m="1" x="2275"/>
        <item m="1" x="2457"/>
        <item m="1" x="2214"/>
        <item x="1898"/>
        <item m="1" x="2239"/>
        <item x="1369"/>
        <item m="1" x="2445"/>
        <item m="1" x="2443"/>
        <item m="1" x="2433"/>
        <item m="1" x="2188"/>
        <item m="1" x="2423"/>
        <item m="1" x="2290"/>
        <item m="1" x="2405"/>
        <item m="1" x="2304"/>
        <item x="933"/>
        <item m="1" x="2185"/>
        <item x="488"/>
        <item x="1498"/>
        <item x="1224"/>
        <item x="1733"/>
        <item x="308"/>
        <item x="1726"/>
        <item x="1490"/>
        <item x="1377"/>
        <item m="1" x="2340"/>
        <item m="1" x="2424"/>
        <item x="1630"/>
        <item m="1" x="2380"/>
        <item m="1" x="2374"/>
        <item x="1642"/>
        <item m="1" x="2410"/>
        <item m="1" x="2385"/>
        <item m="1" x="2233"/>
        <item m="1" x="2316"/>
        <item x="1896"/>
        <item m="1" x="2281"/>
        <item x="1475"/>
        <item x="1645"/>
        <item x="1766"/>
        <item m="1" x="2339"/>
        <item m="1" x="2262"/>
        <item x="1292"/>
        <item m="1" x="2365"/>
        <item x="1443"/>
        <item x="1284"/>
        <item x="1470"/>
        <item m="1" x="2243"/>
        <item m="1" x="2266"/>
        <item x="606"/>
        <item m="1" x="2194"/>
        <item x="744"/>
        <item x="1539"/>
        <item x="492"/>
        <item m="1" x="2229"/>
        <item x="81"/>
        <item x="1874"/>
        <item x="1905"/>
        <item m="1" x="2391"/>
        <item x="1209"/>
        <item m="1" x="2293"/>
        <item x="1028"/>
        <item x="1347"/>
        <item m="1" x="2464"/>
        <item x="344"/>
        <item m="1" x="2180"/>
        <item x="1036"/>
        <item x="1185"/>
        <item x="1569"/>
        <item x="124"/>
        <item m="1" x="2431"/>
        <item m="1" x="2326"/>
        <item m="1" x="2186"/>
        <item x="1802"/>
        <item m="1" x="2366"/>
        <item m="1" x="2270"/>
        <item m="1" x="2399"/>
        <item m="1" x="2272"/>
        <item m="1" x="2432"/>
        <item x="1810"/>
        <item x="139"/>
        <item x="1906"/>
        <item m="1" x="2230"/>
        <item m="1" x="2446"/>
        <item x="1632"/>
        <item m="1" x="2231"/>
        <item x="879"/>
        <item m="1" x="2346"/>
        <item m="1" x="2296"/>
        <item m="1" x="2181"/>
        <item x="954"/>
        <item m="1" x="2190"/>
        <item x="248"/>
        <item m="1" x="2175"/>
        <item x="1669"/>
        <item m="1" x="2202"/>
        <item m="1" x="2425"/>
        <item x="580"/>
        <item m="1" x="2363"/>
        <item x="1083"/>
        <item m="1" x="2420"/>
        <item x="1344"/>
        <item x="1325"/>
        <item m="1" x="2334"/>
        <item m="1" x="2388"/>
        <item m="1" x="2417"/>
        <item x="1674"/>
        <item x="420"/>
        <item x="13"/>
        <item m="1" x="2451"/>
        <item m="1" x="2330"/>
        <item m="1" x="2200"/>
        <item m="1" x="2416"/>
        <item x="1002"/>
        <item x="1340"/>
        <item x="1212"/>
        <item x="1353"/>
        <item x="1457"/>
        <item m="1" x="2206"/>
        <item x="1357"/>
        <item x="386"/>
        <item m="1" x="2351"/>
        <item m="1" x="2356"/>
        <item m="1" x="2289"/>
        <item m="1" x="2261"/>
        <item m="1" x="2358"/>
        <item x="8"/>
        <item m="1" x="2435"/>
        <item m="1" x="2350"/>
        <item m="1" x="2279"/>
        <item m="1" x="2449"/>
        <item m="1" x="2274"/>
        <item m="1" x="2207"/>
        <item x="1830"/>
        <item x="2"/>
        <item x="784"/>
        <item m="1" x="2195"/>
        <item x="1850"/>
        <item m="1" x="2359"/>
        <item m="1" x="2226"/>
        <item m="1" x="2253"/>
        <item x="975"/>
        <item m="1" x="2347"/>
        <item x="418"/>
        <item m="1" x="2288"/>
        <item x="1431"/>
        <item x="1496"/>
        <item x="1909"/>
        <item x="1528"/>
        <item m="1" x="2198"/>
        <item x="295"/>
        <item m="1" x="2287"/>
        <item m="1" x="2213"/>
        <item m="1" x="2459"/>
        <item m="1" x="2345"/>
        <item x="1327"/>
        <item m="1" x="2398"/>
        <item m="1" x="2193"/>
        <item x="1402"/>
        <item x="1857"/>
        <item x="172"/>
        <item x="1746"/>
        <item m="1" x="2408"/>
        <item m="1" x="2197"/>
        <item m="1" x="2422"/>
        <item x="734"/>
        <item x="1595"/>
        <item x="966"/>
        <item x="1421"/>
        <item m="1" x="2373"/>
        <item m="1" x="2232"/>
        <item x="1511"/>
        <item x="1512"/>
        <item x="1509"/>
        <item m="1" x="2442"/>
        <item x="1871"/>
        <item x="1826"/>
        <item x="158"/>
        <item x="1458"/>
        <item x="1748"/>
        <item m="1" x="2439"/>
        <item m="1" x="2283"/>
        <item m="1" x="2298"/>
        <item x="1797"/>
        <item x="1302"/>
        <item x="1517"/>
        <item x="1900"/>
        <item x="1481"/>
        <item m="1" x="2463"/>
        <item m="1" x="2227"/>
        <item x="1696"/>
        <item x="1876"/>
        <item x="1256"/>
        <item m="1" x="2440"/>
        <item x="2033"/>
        <item x="1609"/>
        <item x="1715"/>
        <item x="1628"/>
        <item m="1" x="2364"/>
        <item x="1392"/>
        <item x="31"/>
        <item x="1888"/>
        <item x="103"/>
        <item x="1461"/>
        <item x="1467"/>
        <item x="1682"/>
        <item m="1" x="2205"/>
        <item x="1462"/>
        <item m="1" x="2427"/>
        <item x="1542"/>
        <item x="1867"/>
        <item m="1" x="2462"/>
        <item m="1" x="2372"/>
        <item x="1465"/>
        <item x="1213"/>
        <item x="1425"/>
        <item m="1" x="2235"/>
        <item m="1" x="2362"/>
        <item m="1" x="2240"/>
        <item x="1329"/>
        <item x="1482"/>
        <item m="1" x="2375"/>
        <item m="1" x="2461"/>
        <item m="1" x="2453"/>
        <item x="340"/>
        <item x="1280"/>
        <item m="1" x="2407"/>
        <item x="1146"/>
        <item x="1477"/>
        <item x="1550"/>
        <item m="1" x="2421"/>
        <item m="1" x="2212"/>
        <item x="1675"/>
        <item x="1621"/>
        <item x="1739"/>
        <item x="1952"/>
        <item x="1210"/>
        <item x="543"/>
        <item x="1094"/>
        <item m="1" x="2406"/>
        <item x="1419"/>
        <item x="1764"/>
        <item x="264"/>
        <item x="1343"/>
        <item m="1" x="2237"/>
        <item m="1" x="2452"/>
        <item x="1452"/>
        <item x="720"/>
        <item m="1" x="2396"/>
        <item x="1217"/>
        <item m="1" x="2369"/>
        <item x="706"/>
        <item x="1870"/>
        <item m="1" x="2465"/>
        <item m="1" x="2292"/>
        <item x="1562"/>
        <item x="1450"/>
        <item x="1913"/>
        <item x="1397"/>
        <item x="1345"/>
        <item m="1" x="2401"/>
        <item x="1510"/>
        <item x="1508"/>
        <item x="1635"/>
        <item x="120"/>
        <item x="1602"/>
        <item x="1227"/>
        <item x="1903"/>
        <item x="1873"/>
        <item m="1" x="2208"/>
        <item m="1" x="2353"/>
        <item m="1" x="2215"/>
        <item x="1809"/>
        <item x="1892"/>
        <item x="1485"/>
        <item x="1855"/>
        <item x="1731"/>
        <item m="1" x="2282"/>
        <item x="216"/>
        <item m="1" x="2187"/>
        <item x="270"/>
        <item x="1633"/>
        <item m="1" x="2234"/>
        <item x="1497"/>
        <item m="1" x="2371"/>
        <item x="1593"/>
        <item x="1239"/>
        <item m="1" x="2454"/>
        <item x="527"/>
        <item x="1860"/>
        <item m="1" x="2395"/>
        <item x="1838"/>
        <item x="1851"/>
        <item x="1390"/>
        <item x="19"/>
        <item x="137"/>
        <item m="1" x="2429"/>
        <item x="1805"/>
        <item m="1" x="2402"/>
        <item x="1502"/>
        <item m="1" x="2273"/>
        <item x="672"/>
        <item m="1" x="2331"/>
        <item x="1400"/>
        <item x="1291"/>
        <item x="1513"/>
        <item x="1388"/>
        <item x="1761"/>
        <item x="1758"/>
        <item m="1" x="2397"/>
        <item m="1" x="2460"/>
        <item m="1" x="2192"/>
        <item m="1" x="2354"/>
        <item x="1742"/>
        <item x="1839"/>
        <item x="529"/>
        <item x="1741"/>
        <item m="1" x="2284"/>
        <item x="1772"/>
        <item x="1251"/>
        <item x="795"/>
        <item x="594"/>
        <item m="1" x="2466"/>
        <item x="829"/>
        <item x="738"/>
        <item x="1720"/>
        <item x="116"/>
        <item x="745"/>
        <item x="369"/>
        <item x="1812"/>
        <item x="1760"/>
        <item x="1248"/>
        <item x="1727"/>
        <item x="1709"/>
        <item x="1734"/>
        <item x="222"/>
        <item x="1225"/>
        <item x="1890"/>
        <item x="1547"/>
        <item x="1721"/>
        <item x="97"/>
        <item x="1138"/>
        <item x="842"/>
        <item x="1432"/>
        <item x="1722"/>
        <item m="1" x="2196"/>
        <item x="1219"/>
        <item x="280"/>
        <item x="1728"/>
        <item x="1729"/>
        <item m="1" x="2286"/>
        <item x="1719"/>
        <item x="1639"/>
        <item x="1252"/>
        <item x="1693"/>
        <item x="65"/>
        <item m="1" x="2228"/>
        <item x="1025"/>
        <item x="1557"/>
        <item x="2147"/>
        <item x="1033"/>
        <item x="1319"/>
        <item x="1352"/>
        <item x="342"/>
        <item x="1240"/>
        <item x="1427"/>
        <item x="1226"/>
        <item x="489"/>
        <item x="1232"/>
        <item x="826"/>
        <item x="367"/>
        <item x="1221"/>
        <item x="809"/>
        <item x="1499"/>
        <item x="1705"/>
        <item x="1173"/>
        <item x="1175"/>
        <item x="1215"/>
        <item x="347"/>
        <item m="1" x="2285"/>
        <item x="1223"/>
        <item x="1245"/>
        <item x="1229"/>
        <item x="943"/>
        <item x="1253"/>
        <item x="1247"/>
        <item x="432"/>
        <item x="805"/>
        <item x="504"/>
        <item x="1257"/>
        <item x="1249"/>
        <item x="1243"/>
        <item x="1230"/>
        <item x="1237"/>
        <item x="1233"/>
        <item x="1238"/>
        <item x="1255"/>
        <item x="1235"/>
        <item x="1254"/>
        <item m="1" x="2176"/>
        <item x="1231"/>
        <item x="1236"/>
        <item x="1412"/>
        <item x="60"/>
        <item x="1321"/>
        <item x="1641"/>
        <item x="1129"/>
        <item x="1759"/>
        <item x="1661"/>
        <item x="1430"/>
        <item x="532"/>
        <item x="1283"/>
        <item x="299"/>
        <item x="37"/>
        <item x="1858"/>
        <item x="999"/>
        <item x="1333"/>
        <item x="1486"/>
        <item x="476"/>
        <item x="1817"/>
        <item x="818"/>
        <item x="1487"/>
        <item x="1413"/>
        <item x="866"/>
        <item x="1717"/>
        <item x="1045"/>
        <item x="520"/>
        <item x="1378"/>
        <item x="718"/>
        <item x="1491"/>
        <item x="1489"/>
        <item x="1449"/>
        <item x="993"/>
        <item x="601"/>
        <item x="1304"/>
        <item x="1375"/>
        <item x="609"/>
        <item x="635"/>
        <item x="931"/>
        <item x="1611"/>
        <item x="403"/>
        <item x="1277"/>
        <item x="1754"/>
        <item x="712"/>
        <item x="1303"/>
        <item x="1466"/>
        <item m="1" x="2394"/>
        <item x="1396"/>
        <item x="1272"/>
        <item x="1837"/>
        <item x="1710"/>
        <item x="1714"/>
        <item x="1713"/>
        <item x="835"/>
        <item x="1711"/>
        <item x="983"/>
        <item x="1228"/>
        <item x="1374"/>
        <item x="1644"/>
        <item x="1813"/>
        <item x="1065"/>
        <item x="1833"/>
        <item x="165"/>
        <item x="1356"/>
        <item x="1763"/>
        <item m="1" x="2441"/>
        <item x="1823"/>
        <item x="143"/>
        <item x="538"/>
        <item x="43"/>
        <item x="297"/>
        <item x="1915"/>
        <item x="984"/>
        <item x="218"/>
        <item x="1405"/>
        <item x="1263"/>
        <item x="1706"/>
        <item x="339"/>
        <item x="1309"/>
        <item x="780"/>
        <item x="558"/>
        <item x="1910"/>
        <item x="159"/>
        <item x="1869"/>
        <item x="1460"/>
        <item x="1918"/>
        <item x="1736"/>
        <item x="890"/>
        <item x="427"/>
        <item x="29"/>
        <item x="1605"/>
        <item x="1912"/>
        <item x="949"/>
        <item x="1689"/>
        <item x="1752"/>
        <item x="1585"/>
        <item x="1287"/>
        <item x="1707"/>
        <item x="536"/>
        <item x="1708"/>
        <item x="1703"/>
        <item x="1118"/>
        <item x="1422"/>
        <item x="859"/>
        <item x="810"/>
        <item x="960"/>
        <item x="1418"/>
        <item m="1" x="2271"/>
        <item x="679"/>
        <item x="1336"/>
        <item x="1589"/>
        <item x="1604"/>
        <item x="1751"/>
        <item x="1516"/>
        <item x="2133"/>
        <item x="1468"/>
        <item x="730"/>
        <item x="1354"/>
        <item x="1951"/>
        <item x="1533"/>
        <item x="1493"/>
        <item x="1218"/>
        <item x="1503"/>
        <item x="1101"/>
        <item x="1806"/>
        <item x="1792"/>
        <item x="1076"/>
        <item m="1" x="2179"/>
        <item m="1" x="2174"/>
        <item x="1107"/>
        <item x="1657"/>
        <item x="1825"/>
        <item x="1214"/>
        <item x="1843"/>
        <item x="973"/>
        <item x="1883"/>
        <item x="1315"/>
        <item x="1554"/>
        <item x="1169"/>
        <item x="1779"/>
        <item x="23"/>
        <item x="1281"/>
        <item x="1840"/>
        <item x="1922"/>
        <item x="1332"/>
        <item x="1269"/>
        <item x="1747"/>
        <item x="1634"/>
        <item x="588"/>
        <item x="904"/>
        <item x="1125"/>
        <item m="1" x="2437"/>
        <item x="756"/>
        <item x="1894"/>
        <item x="938"/>
        <item x="1360"/>
        <item x="395"/>
        <item x="1445"/>
        <item x="1553"/>
        <item x="1750"/>
        <item m="1" x="2328"/>
        <item x="1350"/>
        <item x="1368"/>
        <item x="669"/>
        <item x="305"/>
        <item x="512"/>
        <item x="749"/>
        <item x="725"/>
        <item x="1670"/>
        <item x="1367"/>
        <item x="708"/>
        <item x="469"/>
        <item x="2115"/>
        <item x="1069"/>
        <item x="1424"/>
        <item x="1854"/>
        <item x="1114"/>
        <item x="207"/>
        <item x="1723"/>
        <item x="1348"/>
        <item x="1383"/>
        <item x="390"/>
        <item x="1704"/>
        <item x="1801"/>
        <item x="1435"/>
        <item x="1899"/>
        <item x="637"/>
        <item x="1087"/>
        <item x="274"/>
        <item x="262"/>
        <item x="1312"/>
        <item x="754"/>
        <item x="751"/>
        <item x="1882"/>
        <item x="1355"/>
        <item x="1275"/>
        <item x="1264"/>
        <item x="1371"/>
        <item x="266"/>
        <item x="1001"/>
        <item x="1847"/>
        <item x="1794"/>
        <item x="400"/>
        <item x="1459"/>
        <item x="1278"/>
        <item x="1361"/>
        <item x="596"/>
        <item x="278"/>
        <item x="276"/>
        <item x="1012"/>
        <item x="506"/>
        <item x="1613"/>
        <item x="1718"/>
        <item x="1911"/>
        <item x="1536"/>
        <item x="55"/>
        <item x="197"/>
        <item x="446"/>
        <item x="365"/>
        <item x="1514"/>
        <item x="1351"/>
        <item x="2063"/>
        <item x="1216"/>
        <item x="1868"/>
        <item x="1420"/>
        <item x="1924"/>
        <item x="675"/>
        <item x="1835"/>
        <item x="1803"/>
        <item x="1622"/>
        <item x="1268"/>
        <item x="722"/>
        <item x="723"/>
        <item x="1150"/>
        <item x="1391"/>
        <item x="180"/>
        <item x="1828"/>
        <item x="1446"/>
        <item x="1451"/>
        <item x="1035"/>
        <item x="1208"/>
        <item x="1688"/>
        <item x="1625"/>
        <item x="1407"/>
        <item x="1672"/>
        <item x="1921"/>
        <item x="742"/>
        <item x="1366"/>
        <item x="1483"/>
        <item x="611"/>
        <item x="1902"/>
        <item x="1603"/>
        <item x="1300"/>
        <item x="118"/>
        <item x="224"/>
        <item x="1878"/>
        <item x="844"/>
        <item x="1686"/>
        <item x="1862"/>
        <item x="736"/>
        <item x="1406"/>
        <item x="1725"/>
        <item x="1500"/>
        <item x="1807"/>
        <item x="1771"/>
        <item x="1515"/>
        <item x="1799"/>
        <item x="1591"/>
        <item x="15"/>
        <item x="1504"/>
        <item x="1440"/>
        <item x="1286"/>
        <item x="1744"/>
        <item x="1740"/>
        <item m="1" x="2217"/>
        <item m="1" x="2183"/>
        <item x="229"/>
        <item x="1318"/>
        <item x="1783"/>
        <item x="174"/>
        <item m="1" x="2191"/>
        <item x="1848"/>
        <item x="592"/>
        <item x="782"/>
        <item x="377"/>
        <item x="1923"/>
        <item x="1660"/>
        <item x="1534"/>
        <item x="1061"/>
        <item x="1687"/>
        <item x="1755"/>
        <item x="382"/>
        <item x="1059"/>
        <item x="199"/>
        <item x="77"/>
        <item x="1743"/>
        <item x="1370"/>
        <item x="1702"/>
        <item x="1795"/>
        <item x="584"/>
        <item x="1115"/>
        <item x="873"/>
        <item x="793"/>
        <item x="1697"/>
        <item x="1548"/>
        <item x="1695"/>
        <item x="1471"/>
        <item x="1330"/>
        <item x="413"/>
        <item x="945"/>
        <item x="462"/>
        <item x="799"/>
        <item x="1282"/>
        <item x="1222"/>
        <item x="645"/>
        <item x="464"/>
        <item m="1" x="2361"/>
        <item x="235"/>
        <item x="1314"/>
        <item x="1757"/>
        <item x="379"/>
        <item x="250"/>
        <item x="439"/>
        <item x="1861"/>
        <item x="659"/>
        <item x="1416"/>
        <item x="892"/>
        <item x="1549"/>
        <item x="1518"/>
        <item x="1676"/>
        <item x="1265"/>
        <item x="1620"/>
        <item x="1775"/>
        <item x="661"/>
        <item x="318"/>
        <item x="1085"/>
        <item x="1311"/>
        <item x="877"/>
        <item x="1650"/>
        <item x="1784"/>
        <item x="1587"/>
        <item x="1827"/>
        <item x="1220"/>
        <item x="1804"/>
        <item x="1616"/>
        <item x="1408"/>
        <item x="640"/>
        <item x="1879"/>
        <item x="1765"/>
        <item x="1673"/>
        <item x="1582"/>
        <item x="452"/>
        <item x="902"/>
        <item x="1811"/>
        <item x="1579"/>
        <item x="71"/>
        <item x="727"/>
        <item x="837"/>
        <item x="614"/>
        <item x="714"/>
        <item x="1328"/>
        <item x="1105"/>
        <item x="1520"/>
        <item x="1648"/>
        <item x="1527"/>
        <item x="1522"/>
        <item x="1836"/>
        <item x="1577"/>
        <item x="1187"/>
        <item x="1266"/>
        <item x="729"/>
        <item x="710"/>
        <item x="1690"/>
        <item x="167"/>
        <item x="1525"/>
        <item x="590"/>
        <item x="1658"/>
        <item x="1601"/>
        <item x="1519"/>
        <item x="1732"/>
        <item x="1030"/>
        <item x="1897"/>
        <item x="1901"/>
        <item x="740"/>
        <item x="1737"/>
        <item x="394"/>
        <item x="937"/>
        <item x="1600"/>
        <item x="626"/>
        <item x="1313"/>
        <item x="1479"/>
        <item x="1570"/>
        <item x="1342"/>
        <item x="1866"/>
        <item x="1363"/>
        <item x="1789"/>
        <item x="732"/>
        <item x="1379"/>
        <item x="1865"/>
        <item x="1501"/>
        <item x="1656"/>
        <item x="1615"/>
        <item x="1003"/>
        <item x="1552"/>
        <item x="498"/>
        <item x="1560"/>
        <item x="1820"/>
        <item x="1270"/>
        <item x="1376"/>
        <item x="947"/>
        <item x="1681"/>
        <item x="1584"/>
        <item x="1564"/>
        <item x="1610"/>
        <item x="473"/>
        <item x="1433"/>
        <item x="1546"/>
        <item x="1139"/>
        <item x="1305"/>
        <item x="1608"/>
        <item x="655"/>
        <item x="884"/>
        <item x="1637"/>
        <item x="1310"/>
        <item x="1846"/>
        <item x="1917"/>
        <item x="444"/>
        <item x="613"/>
        <item x="375"/>
        <item x="1024"/>
        <item x="191"/>
        <item x="1730"/>
        <item x="1798"/>
        <item x="1337"/>
        <item x="1555"/>
        <item x="1624"/>
        <item x="25"/>
        <item x="1320"/>
        <item x="1655"/>
        <item x="1393"/>
        <item x="1529"/>
        <item x="1662"/>
        <item x="1849"/>
        <item x="1649"/>
        <item x="1411"/>
        <item x="482"/>
        <item x="1403"/>
        <item x="1524"/>
        <item x="997"/>
        <item x="1538"/>
        <item x="1455"/>
        <item x="1572"/>
        <item x="1317"/>
        <item x="1206"/>
        <item x="1335"/>
        <item x="1456"/>
        <item x="1886"/>
        <item x="1301"/>
        <item x="1079"/>
        <item x="282"/>
        <item x="1647"/>
        <item x="1338"/>
        <item x="1659"/>
        <item x="1753"/>
        <item x="1447"/>
        <item x="573"/>
        <item x="1571"/>
        <item x="1842"/>
        <item x="1580"/>
        <item x="1800"/>
        <item x="1581"/>
        <item x="1724"/>
        <item x="885"/>
        <item x="846"/>
        <item x="1594"/>
        <item x="1043"/>
        <item x="981"/>
        <item x="1565"/>
        <item x="1005"/>
        <item x="1120"/>
        <item x="1623"/>
        <item x="480"/>
        <item x="752"/>
        <item x="1054"/>
        <item x="923"/>
        <item x="1326"/>
        <item x="1925"/>
        <item x="1299"/>
        <item x="865"/>
        <item x="964"/>
        <item x="1544"/>
        <item x="681"/>
        <item x="1234"/>
        <item x="1636"/>
        <item x="1829"/>
        <item x="1381"/>
        <item x="1179"/>
        <item x="1588"/>
        <item x="896"/>
        <item x="1864"/>
        <item x="1242"/>
        <item x="1653"/>
        <item x="1289"/>
        <item x="1285"/>
        <item x="1058"/>
        <item x="1762"/>
        <item x="1781"/>
        <item x="1346"/>
        <item x="1441"/>
        <item x="449"/>
        <item x="1288"/>
        <item x="1341"/>
        <item x="1177"/>
        <item x="621"/>
        <item x="1643"/>
        <item x="1258"/>
        <item x="1316"/>
        <item x="1071"/>
        <item x="1614"/>
        <item x="651"/>
        <item x="1385"/>
        <item x="1640"/>
        <item x="1791"/>
        <item x="107"/>
        <item x="242"/>
        <item x="1629"/>
        <item x="1448"/>
        <item x="1683"/>
        <item x="1889"/>
        <item x="1521"/>
        <item x="1568"/>
        <item x="411"/>
        <item x="1665"/>
        <item x="747"/>
        <item x="1619"/>
        <item x="1380"/>
        <item x="1442"/>
        <item x="1428"/>
        <item x="1339"/>
        <item x="838"/>
        <item x="1821"/>
        <item x="1631"/>
        <item x="1832"/>
        <item x="1530"/>
        <item x="1063"/>
        <item x="1276"/>
        <item m="1" x="2242"/>
        <item x="1473"/>
        <item x="1853"/>
        <item x="1563"/>
        <item x="1573"/>
        <item x="1816"/>
        <item x="1246"/>
        <item x="1453"/>
        <item x="1770"/>
        <item x="1677"/>
        <item x="337"/>
        <item x="1566"/>
        <item x="962"/>
        <item x="1617"/>
        <item x="1472"/>
        <item x="1359"/>
        <item x="1244"/>
        <item x="238"/>
        <item x="1895"/>
        <item x="1404"/>
        <item x="1088"/>
        <item x="1788"/>
        <item x="534"/>
        <item x="1738"/>
        <item x="1293"/>
        <item x="1196"/>
        <item x="1769"/>
        <item x="1261"/>
        <item x="1200"/>
        <item x="1663"/>
        <item x="717"/>
        <item x="1081"/>
        <item x="233"/>
        <item x="1535"/>
        <item x="797"/>
        <item x="1290"/>
        <item x="1782"/>
        <item x="1050"/>
        <item x="1297"/>
        <item x="1680"/>
        <item x="1793"/>
        <item x="760"/>
        <item x="936"/>
        <item x="1590"/>
        <item x="1767"/>
        <item x="1414"/>
        <item x="1540"/>
        <item x="1606"/>
        <item x="624"/>
        <item x="1331"/>
        <item x="1574"/>
        <item x="831"/>
        <item x="914"/>
        <item x="1596"/>
        <item x="1545"/>
        <item x="109"/>
        <item x="1618"/>
        <item x="1578"/>
        <item x="1306"/>
        <item x="1454"/>
        <item x="1099"/>
        <item x="667"/>
        <item x="1006"/>
        <item x="1373"/>
        <item x="514"/>
        <item x="1123"/>
        <item x="1885"/>
        <item x="820"/>
        <item x="1294"/>
        <item x="1598"/>
        <item x="417"/>
        <item x="1592"/>
        <item x="1532"/>
        <item x="1205"/>
        <item x="147"/>
        <item x="1349"/>
        <item x="1148"/>
        <item x="643"/>
        <item x="786"/>
        <item x="1666"/>
        <item x="1444"/>
        <item x="888"/>
        <item x="1627"/>
        <item x="1671"/>
        <item x="1136"/>
        <item x="950"/>
        <item x="1668"/>
        <item x="1652"/>
        <item x="1586"/>
        <item x="1575"/>
        <item x="928"/>
        <item x="1298"/>
        <item x="1010"/>
        <item x="788"/>
        <item x="1271"/>
        <item x="1567"/>
        <item x="597"/>
        <item x="1295"/>
        <item x="1384"/>
        <item x="901"/>
        <item x="1160"/>
        <item x="486"/>
        <item x="1599"/>
        <item x="1372"/>
        <item x="1116"/>
        <item x="1434"/>
        <item x="1262"/>
        <item x="1480"/>
        <item x="1423"/>
        <item x="1541"/>
        <item x="1558"/>
        <item x="149"/>
        <item x="1576"/>
        <item x="1488"/>
        <item x="1679"/>
        <item x="1678"/>
        <item x="1531"/>
        <item x="323"/>
        <item x="1439"/>
        <item x="1494"/>
        <item x="1095"/>
        <item x="833"/>
        <item x="1654"/>
        <item x="941"/>
        <item x="258"/>
        <item x="857"/>
        <item x="1415"/>
        <item x="1796"/>
        <item x="1358"/>
        <item x="1561"/>
        <item x="1389"/>
        <item x="1417"/>
        <item x="1597"/>
        <item x="1543"/>
        <item x="1556"/>
        <item x="1308"/>
        <item x="1646"/>
        <item x="919"/>
        <item x="1267"/>
        <item x="1774"/>
        <item x="1583"/>
        <item x="1607"/>
        <item x="1387"/>
        <item x="1250"/>
        <item m="1" x="2392"/>
        <item x="1401"/>
        <item x="1701"/>
        <item x="1194"/>
        <item x="1181"/>
        <item x="770"/>
        <item x="560"/>
        <item x="1692"/>
        <item x="1780"/>
        <item x="1259"/>
        <item x="508"/>
        <item x="1694"/>
        <item x="1684"/>
        <item x="1914"/>
        <item x="1773"/>
        <item x="1745"/>
        <item x="1818"/>
        <item x="1691"/>
        <item x="1241"/>
        <item x="1893"/>
        <item x="1698"/>
        <item x="1777"/>
        <item x="402"/>
        <item x="1785"/>
        <item x="898"/>
        <item x="1334"/>
        <item x="1776"/>
        <item x="1700"/>
        <item x="1296"/>
        <item x="1845"/>
        <item x="1664"/>
        <item x="1859"/>
        <item x="1394"/>
        <item x="647"/>
        <item x="1626"/>
        <item x="1831"/>
        <item x="1908"/>
        <item x="1324"/>
        <item x="1651"/>
        <item x="87"/>
        <item x="438"/>
        <item x="1279"/>
        <item x="1814"/>
        <item x="1768"/>
        <item x="1273"/>
        <item x="1756"/>
        <item x="1551"/>
        <item x="1386"/>
        <item x="1824"/>
        <item x="790"/>
        <item x="1790"/>
        <item x="1426"/>
        <item x="1819"/>
        <item x="131"/>
        <item x="1787"/>
        <item x="1096"/>
        <item x="1382"/>
        <item x="1437"/>
        <item x="1786"/>
        <item x="1523"/>
        <item x="1108"/>
        <item x="1834"/>
        <item x="1749"/>
        <item x="1395"/>
        <item x="272"/>
        <item x="1891"/>
        <item x="995"/>
        <item x="1506"/>
        <item x="1492"/>
        <item x="1090"/>
        <item x="955"/>
        <item x="1559"/>
        <item x="1844"/>
        <item x="1612"/>
        <item x="1162"/>
        <item x="1667"/>
        <item x="1815"/>
        <item x="1526"/>
        <item x="848"/>
        <item x="1410"/>
        <item x="1495"/>
        <item x="1881"/>
        <item x="1274"/>
        <item x="1365"/>
        <item x="1872"/>
        <item x="1436"/>
        <item x="1438"/>
        <item x="684"/>
        <item x="912"/>
        <item x="1927"/>
        <item x="1364"/>
        <item m="1" x="2178"/>
        <item m="1" x="2418"/>
        <item m="1" x="2177"/>
        <item m="1" x="2182"/>
        <item x="2155"/>
        <item x="2101"/>
        <item x="2034"/>
        <item x="2039"/>
        <item x="1961"/>
        <item m="1" x="2352"/>
        <item x="2017"/>
        <item x="1956"/>
        <item m="1" x="2458"/>
        <item x="2110"/>
        <item x="2146"/>
        <item x="2114"/>
        <item m="1" x="2250"/>
        <item x="1982"/>
        <item x="2021"/>
        <item x="2000"/>
        <item x="2046"/>
        <item x="1986"/>
        <item x="2022"/>
        <item x="2160"/>
        <item x="2005"/>
        <item x="1934"/>
        <item x="2144"/>
        <item x="2003"/>
        <item x="2057"/>
        <item x="1978"/>
        <item x="1942"/>
        <item x="2024"/>
        <item x="2166"/>
        <item x="1998"/>
        <item x="2031"/>
        <item x="2165"/>
        <item x="1941"/>
        <item x="2054"/>
        <item x="1965"/>
        <item x="2037"/>
        <item x="2093"/>
        <item x="1995"/>
        <item x="2162"/>
        <item x="2091"/>
        <item x="2129"/>
        <item x="1988"/>
        <item x="2099"/>
        <item x="1935"/>
        <item x="2026"/>
        <item x="2145"/>
        <item x="1991"/>
        <item x="2118"/>
        <item x="1994"/>
        <item x="2009"/>
        <item x="2061"/>
        <item x="2004"/>
        <item x="2032"/>
        <item x="1928"/>
        <item x="2128"/>
        <item x="1936"/>
        <item x="1933"/>
        <item x="2055"/>
        <item x="2141"/>
        <item x="2100"/>
        <item x="1997"/>
        <item x="2013"/>
        <item x="2030"/>
        <item x="2084"/>
        <item x="2170"/>
        <item x="2159"/>
        <item x="2064"/>
        <item x="2169"/>
        <item x="2087"/>
        <item x="2056"/>
        <item x="2107"/>
        <item x="1943"/>
        <item x="2007"/>
        <item x="2086"/>
        <item x="2027"/>
        <item x="1989"/>
        <item x="1990"/>
        <item x="1949"/>
        <item x="2050"/>
        <item x="2049"/>
        <item x="1959"/>
        <item x="2035"/>
        <item x="1993"/>
        <item x="1985"/>
        <item x="2052"/>
        <item x="1938"/>
        <item x="2124"/>
        <item x="2109"/>
        <item x="1944"/>
        <item x="2156"/>
        <item x="2125"/>
        <item x="1929"/>
        <item x="1948"/>
        <item x="2167"/>
        <item x="1967"/>
        <item x="2047"/>
        <item x="1962"/>
        <item x="2085"/>
        <item x="1964"/>
        <item x="1980"/>
        <item x="1983"/>
        <item x="2059"/>
        <item x="2173"/>
        <item x="2010"/>
        <item x="2120"/>
        <item x="1984"/>
        <item x="2137"/>
        <item x="1958"/>
        <item x="2078"/>
        <item x="2152"/>
        <item x="2148"/>
        <item x="1955"/>
        <item x="2135"/>
        <item x="2134"/>
        <item x="2088"/>
        <item x="2081"/>
        <item x="2012"/>
        <item x="1972"/>
        <item x="1968"/>
        <item x="1970"/>
        <item x="1940"/>
        <item x="2113"/>
        <item x="2083"/>
        <item x="2098"/>
        <item x="1996"/>
        <item x="1957"/>
        <item x="1950"/>
        <item x="2089"/>
        <item x="1931"/>
        <item x="2067"/>
        <item x="2074"/>
        <item x="2038"/>
        <item x="1960"/>
        <item x="1963"/>
        <item x="1992"/>
        <item x="2001"/>
        <item x="2150"/>
        <item x="1946"/>
        <item x="2008"/>
        <item x="1987"/>
        <item x="2108"/>
        <item x="2172"/>
        <item x="1930"/>
        <item x="1939"/>
        <item x="2117"/>
        <item x="2126"/>
        <item x="2015"/>
        <item x="1973"/>
        <item x="2029"/>
        <item x="2020"/>
        <item x="2011"/>
        <item x="1937"/>
        <item x="2116"/>
        <item x="2071"/>
        <item x="2072"/>
        <item x="1976"/>
        <item x="2002"/>
        <item x="1979"/>
        <item x="1974"/>
        <item x="2041"/>
        <item x="2157"/>
        <item x="2151"/>
        <item x="2051"/>
        <item x="2023"/>
        <item x="2036"/>
        <item x="2025"/>
        <item x="2066"/>
        <item x="2075"/>
        <item x="2043"/>
        <item x="2080"/>
        <item x="2090"/>
        <item x="2068"/>
        <item x="2069"/>
        <item x="1981"/>
        <item x="2065"/>
        <item x="2153"/>
        <item x="2045"/>
        <item x="2060"/>
        <item x="2053"/>
        <item x="2073"/>
        <item x="2076"/>
        <item x="2077"/>
        <item x="2070"/>
        <item x="1954"/>
        <item x="2097"/>
        <item x="1999"/>
        <item x="2014"/>
        <item x="2168"/>
        <item x="2130"/>
        <item x="1969"/>
        <item x="2082"/>
        <item x="2062"/>
        <item x="2058"/>
        <item x="2079"/>
        <item x="2048"/>
        <item x="2094"/>
        <item x="1947"/>
        <item x="2006"/>
        <item x="2142"/>
        <item x="1971"/>
        <item x="2123"/>
        <item x="2042"/>
        <item x="2019"/>
        <item x="2044"/>
        <item x="2016"/>
        <item x="2092"/>
        <item x="2132"/>
        <item x="2103"/>
        <item x="2112"/>
        <item x="2096"/>
        <item x="2171"/>
        <item x="2139"/>
        <item x="1966"/>
        <item x="2138"/>
        <item x="2111"/>
        <item x="1975"/>
        <item x="2105"/>
        <item x="2161"/>
        <item x="2104"/>
        <item x="2149"/>
        <item x="2140"/>
        <item x="2102"/>
        <item x="2121"/>
        <item x="2164"/>
        <item x="2158"/>
        <item x="2154"/>
        <item x="2131"/>
        <item x="2028"/>
        <item x="2143"/>
        <item x="2127"/>
        <item x="2136"/>
        <item x="2163"/>
        <item x="2040"/>
        <item x="1977"/>
        <item x="1953"/>
        <item x="2119"/>
        <item x="2095"/>
        <item x="2122"/>
        <item x="2018"/>
        <item x="1932"/>
        <item x="2106"/>
        <item x="1"/>
        <item x="3"/>
        <item x="5"/>
        <item x="10"/>
        <item x="12"/>
        <item x="14"/>
        <item x="16"/>
        <item x="17"/>
        <item x="18"/>
        <item x="20"/>
        <item x="22"/>
        <item x="24"/>
        <item x="26"/>
        <item x="28"/>
        <item x="30"/>
        <item x="32"/>
        <item x="34"/>
        <item x="36"/>
        <item x="38"/>
        <item x="40"/>
        <item x="42"/>
        <item x="44"/>
        <item x="46"/>
        <item x="48"/>
        <item x="50"/>
        <item x="52"/>
        <item x="54"/>
        <item x="56"/>
        <item x="57"/>
        <item x="59"/>
        <item x="61"/>
        <item x="62"/>
        <item x="64"/>
        <item x="66"/>
        <item x="68"/>
        <item x="70"/>
        <item x="72"/>
        <item x="73"/>
        <item x="74"/>
        <item x="75"/>
        <item x="76"/>
        <item x="78"/>
        <item x="80"/>
        <item x="82"/>
        <item x="84"/>
        <item x="86"/>
        <item x="88"/>
        <item x="90"/>
        <item x="92"/>
        <item x="94"/>
        <item x="95"/>
        <item x="96"/>
        <item x="98"/>
        <item x="100"/>
        <item x="102"/>
        <item x="104"/>
        <item x="106"/>
        <item x="108"/>
        <item x="110"/>
        <item x="111"/>
        <item x="113"/>
        <item x="115"/>
        <item x="117"/>
        <item x="119"/>
        <item x="121"/>
        <item x="123"/>
        <item x="125"/>
        <item x="126"/>
        <item x="128"/>
        <item x="130"/>
        <item x="132"/>
        <item x="134"/>
        <item x="136"/>
        <item x="138"/>
        <item x="140"/>
        <item x="142"/>
        <item x="144"/>
        <item x="146"/>
        <item x="148"/>
        <item x="150"/>
        <item x="152"/>
        <item x="153"/>
        <item x="155"/>
        <item x="157"/>
        <item x="9"/>
        <item x="160"/>
        <item x="162"/>
        <item x="163"/>
        <item x="164"/>
        <item x="166"/>
        <item x="168"/>
        <item x="169"/>
        <item x="171"/>
        <item x="173"/>
        <item x="175"/>
        <item x="177"/>
        <item x="179"/>
        <item x="181"/>
        <item x="39"/>
        <item x="184"/>
        <item x="186"/>
        <item x="188"/>
        <item x="190"/>
        <item x="192"/>
        <item x="194"/>
        <item x="196"/>
        <item x="198"/>
        <item x="200"/>
        <item x="202"/>
        <item x="204"/>
        <item x="206"/>
        <item x="208"/>
        <item x="210"/>
        <item x="211"/>
        <item x="212"/>
        <item x="214"/>
        <item x="101"/>
        <item x="215"/>
        <item x="217"/>
        <item x="219"/>
        <item x="221"/>
        <item x="223"/>
        <item x="225"/>
        <item x="151"/>
        <item x="228"/>
        <item x="230"/>
        <item x="232"/>
        <item x="234"/>
        <item x="236"/>
        <item x="237"/>
        <item x="239"/>
        <item x="240"/>
        <item x="241"/>
        <item x="243"/>
        <item x="245"/>
        <item x="247"/>
        <item x="249"/>
        <item x="251"/>
        <item x="252"/>
        <item x="253"/>
        <item x="255"/>
        <item x="256"/>
        <item x="257"/>
        <item x="246"/>
        <item x="259"/>
        <item x="261"/>
        <item x="263"/>
        <item x="265"/>
        <item x="267"/>
        <item x="183"/>
        <item x="268"/>
        <item x="45"/>
        <item x="271"/>
        <item x="273"/>
        <item x="275"/>
        <item x="277"/>
        <item x="279"/>
        <item x="281"/>
        <item x="283"/>
        <item x="285"/>
        <item x="286"/>
        <item x="288"/>
        <item x="290"/>
        <item x="292"/>
        <item x="294"/>
        <item x="296"/>
        <item x="298"/>
        <item x="300"/>
        <item x="302"/>
        <item x="304"/>
        <item x="306"/>
        <item x="307"/>
        <item x="309"/>
        <item x="310"/>
        <item x="312"/>
        <item x="314"/>
        <item x="315"/>
        <item x="316"/>
        <item x="63"/>
        <item x="319"/>
        <item x="320"/>
        <item x="133"/>
        <item x="321"/>
        <item x="213"/>
        <item x="129"/>
        <item x="325"/>
        <item x="327"/>
        <item x="328"/>
        <item x="330"/>
        <item x="332"/>
        <item x="334"/>
        <item x="336"/>
        <item x="338"/>
        <item x="176"/>
        <item x="341"/>
        <item x="343"/>
        <item x="345"/>
        <item x="346"/>
        <item x="348"/>
        <item x="350"/>
        <item x="352"/>
        <item x="354"/>
        <item x="356"/>
        <item x="358"/>
        <item x="360"/>
        <item x="362"/>
        <item x="7"/>
        <item x="364"/>
        <item x="366"/>
        <item x="368"/>
        <item x="370"/>
        <item x="371"/>
        <item x="372"/>
        <item x="69"/>
        <item x="374"/>
        <item x="376"/>
        <item x="378"/>
        <item x="380"/>
        <item x="381"/>
        <item x="383"/>
        <item x="385"/>
        <item x="387"/>
        <item x="389"/>
        <item x="391"/>
        <item x="393"/>
        <item x="322"/>
        <item x="195"/>
        <item x="397"/>
        <item x="399"/>
        <item x="401"/>
        <item x="154"/>
        <item x="404"/>
        <item x="405"/>
        <item x="406"/>
        <item x="408"/>
        <item x="410"/>
        <item x="412"/>
        <item x="414"/>
        <item x="415"/>
        <item x="416"/>
        <item x="156"/>
        <item x="419"/>
        <item x="421"/>
        <item x="423"/>
        <item x="425"/>
        <item x="426"/>
        <item x="428"/>
        <item x="430"/>
        <item x="431"/>
        <item x="433"/>
        <item x="435"/>
        <item x="437"/>
        <item x="112"/>
        <item x="440"/>
        <item x="441"/>
        <item x="443"/>
        <item x="445"/>
        <item x="436"/>
        <item x="447"/>
        <item x="448"/>
        <item x="293"/>
        <item x="451"/>
        <item x="453"/>
        <item x="454"/>
        <item x="455"/>
        <item x="456"/>
        <item x="457"/>
        <item x="458"/>
        <item x="460"/>
        <item x="284"/>
        <item x="461"/>
        <item x="463"/>
        <item x="244"/>
        <item x="465"/>
        <item x="467"/>
        <item x="189"/>
        <item x="141"/>
        <item x="470"/>
        <item x="471"/>
        <item x="472"/>
        <item x="474"/>
        <item x="209"/>
        <item x="475"/>
        <item x="477"/>
        <item x="478"/>
        <item x="479"/>
        <item x="481"/>
        <item x="483"/>
        <item x="485"/>
        <item x="487"/>
        <item x="484"/>
        <item x="182"/>
        <item x="491"/>
        <item x="178"/>
        <item x="493"/>
        <item x="324"/>
        <item x="495"/>
        <item x="496"/>
        <item x="459"/>
        <item x="499"/>
        <item x="501"/>
        <item x="502"/>
        <item x="289"/>
        <item x="505"/>
        <item x="507"/>
        <item x="509"/>
        <item x="511"/>
        <item x="513"/>
        <item x="515"/>
        <item x="517"/>
        <item x="519"/>
        <item x="521"/>
        <item x="522"/>
        <item x="524"/>
        <item x="526"/>
        <item x="528"/>
        <item x="530"/>
        <item x="531"/>
        <item x="533"/>
        <item x="535"/>
        <item x="537"/>
        <item x="539"/>
        <item x="161"/>
        <item x="541"/>
        <item x="542"/>
        <item x="544"/>
        <item x="546"/>
        <item x="548"/>
        <item x="510"/>
        <item x="550"/>
        <item x="552"/>
        <item x="553"/>
        <item x="554"/>
        <item x="555"/>
        <item x="556"/>
        <item x="557"/>
        <item x="559"/>
        <item x="561"/>
        <item x="562"/>
        <item x="564"/>
        <item x="566"/>
        <item x="568"/>
        <item x="570"/>
        <item x="572"/>
        <item x="574"/>
        <item x="575"/>
        <item x="576"/>
        <item x="577"/>
        <item x="578"/>
        <item x="579"/>
        <item x="581"/>
        <item x="583"/>
        <item x="585"/>
        <item x="490"/>
        <item x="135"/>
        <item x="589"/>
        <item x="591"/>
        <item x="593"/>
        <item x="595"/>
        <item x="47"/>
        <item x="598"/>
        <item x="600"/>
        <item x="602"/>
        <item x="603"/>
        <item x="604"/>
        <item x="605"/>
        <item x="607"/>
        <item x="608"/>
        <item x="610"/>
        <item x="612"/>
        <item x="67"/>
        <item x="615"/>
        <item x="616"/>
        <item x="617"/>
        <item x="618"/>
        <item x="620"/>
        <item x="622"/>
        <item x="623"/>
        <item x="625"/>
        <item x="627"/>
        <item x="525"/>
        <item x="630"/>
        <item x="632"/>
        <item x="633"/>
        <item x="634"/>
        <item x="636"/>
        <item x="27"/>
        <item x="384"/>
        <item x="516"/>
        <item x="638"/>
        <item x="639"/>
        <item x="641"/>
        <item x="6"/>
        <item x="644"/>
        <item x="646"/>
        <item x="648"/>
        <item x="650"/>
        <item x="652"/>
        <item x="653"/>
        <item x="654"/>
        <item x="656"/>
        <item x="657"/>
        <item x="658"/>
        <item x="660"/>
        <item x="662"/>
        <item x="664"/>
        <item x="666"/>
        <item x="668"/>
        <item x="670"/>
        <item x="671"/>
        <item x="335"/>
        <item x="674"/>
        <item x="676"/>
        <item x="677"/>
        <item x="545"/>
        <item x="678"/>
        <item x="680"/>
        <item x="682"/>
        <item x="683"/>
        <item x="685"/>
        <item x="686"/>
        <item x="687"/>
        <item x="688"/>
        <item x="689"/>
        <item x="691"/>
        <item x="693"/>
        <item x="695"/>
        <item x="697"/>
        <item x="699"/>
        <item x="701"/>
        <item x="702"/>
        <item x="703"/>
        <item x="704"/>
        <item x="705"/>
        <item x="707"/>
        <item x="709"/>
        <item x="711"/>
        <item x="713"/>
        <item x="0"/>
        <item x="716"/>
        <item x="313"/>
        <item x="719"/>
        <item x="721"/>
        <item x="690"/>
        <item x="724"/>
        <item x="726"/>
        <item x="728"/>
        <item x="187"/>
        <item x="731"/>
        <item x="733"/>
        <item x="735"/>
        <item x="737"/>
        <item x="739"/>
        <item x="741"/>
        <item x="743"/>
        <item x="565"/>
        <item x="746"/>
        <item x="748"/>
        <item x="750"/>
        <item x="361"/>
        <item x="753"/>
        <item x="755"/>
        <item x="757"/>
        <item x="758"/>
        <item x="759"/>
        <item x="193"/>
        <item x="761"/>
        <item x="762"/>
        <item x="763"/>
        <item x="765"/>
        <item x="767"/>
        <item x="769"/>
        <item x="227"/>
        <item x="619"/>
        <item x="771"/>
        <item x="772"/>
        <item x="773"/>
        <item x="775"/>
        <item x="776"/>
        <item x="777"/>
        <item x="778"/>
        <item x="779"/>
        <item x="781"/>
        <item x="783"/>
        <item x="785"/>
        <item x="787"/>
        <item x="789"/>
        <item x="692"/>
        <item x="791"/>
        <item x="792"/>
        <item x="694"/>
        <item x="794"/>
        <item x="796"/>
        <item x="798"/>
        <item x="800"/>
        <item x="450"/>
        <item x="388"/>
        <item x="269"/>
        <item x="802"/>
        <item x="804"/>
        <item x="806"/>
        <item x="807"/>
        <item x="808"/>
        <item x="563"/>
        <item x="811"/>
        <item x="812"/>
        <item x="813"/>
        <item x="815"/>
        <item x="816"/>
        <item x="817"/>
        <item x="819"/>
        <item x="254"/>
        <item x="822"/>
        <item x="823"/>
        <item x="326"/>
        <item x="824"/>
        <item x="825"/>
        <item x="827"/>
        <item x="567"/>
        <item x="830"/>
        <item x="832"/>
        <item x="834"/>
        <item x="836"/>
        <item x="642"/>
        <item x="696"/>
        <item x="840"/>
        <item x="841"/>
        <item x="843"/>
        <item x="845"/>
        <item x="847"/>
        <item x="849"/>
        <item x="850"/>
        <item x="852"/>
        <item x="853"/>
        <item x="854"/>
        <item x="855"/>
        <item x="856"/>
        <item x="858"/>
        <item x="860"/>
        <item x="861"/>
        <item x="396"/>
        <item x="862"/>
        <item x="863"/>
        <item x="864"/>
        <item x="582"/>
        <item x="867"/>
        <item x="868"/>
        <item x="869"/>
        <item x="871"/>
        <item x="114"/>
        <item x="872"/>
        <item x="874"/>
        <item x="145"/>
        <item x="875"/>
        <item x="876"/>
        <item x="53"/>
        <item x="878"/>
        <item x="880"/>
        <item x="881"/>
        <item x="882"/>
        <item x="883"/>
        <item x="357"/>
        <item x="203"/>
        <item x="851"/>
        <item x="887"/>
        <item x="663"/>
        <item x="889"/>
        <item x="891"/>
        <item x="893"/>
        <item x="894"/>
        <item x="895"/>
        <item x="897"/>
        <item x="899"/>
        <item x="900"/>
        <item x="226"/>
        <item x="903"/>
        <item x="905"/>
        <item x="906"/>
        <item x="764"/>
        <item x="91"/>
        <item x="649"/>
        <item x="908"/>
        <item x="910"/>
        <item x="93"/>
        <item x="911"/>
        <item x="913"/>
        <item x="915"/>
        <item x="916"/>
        <item x="424"/>
        <item x="918"/>
        <item x="920"/>
        <item x="922"/>
        <item x="924"/>
        <item x="925"/>
        <item x="205"/>
        <item x="409"/>
        <item x="821"/>
        <item x="929"/>
        <item x="547"/>
        <item x="932"/>
        <item x="926"/>
        <item x="934"/>
        <item x="523"/>
        <item x="935"/>
        <item x="503"/>
        <item x="329"/>
        <item x="939"/>
        <item x="940"/>
        <item x="942"/>
        <item x="944"/>
        <item x="946"/>
        <item x="948"/>
        <item x="99"/>
        <item x="951"/>
        <item x="586"/>
        <item x="58"/>
        <item x="201"/>
        <item x="952"/>
        <item x="953"/>
        <item x="839"/>
        <item x="422"/>
        <item x="957"/>
        <item x="429"/>
        <item x="801"/>
        <item x="958"/>
        <item x="959"/>
        <item x="961"/>
        <item x="963"/>
        <item x="965"/>
        <item x="967"/>
        <item x="665"/>
        <item x="968"/>
        <item x="970"/>
        <item x="972"/>
        <item x="974"/>
        <item x="976"/>
        <item x="956"/>
        <item x="978"/>
        <item x="85"/>
        <item x="980"/>
        <item x="766"/>
        <item x="982"/>
        <item x="21"/>
        <item x="985"/>
        <item x="986"/>
        <item x="988"/>
        <item x="990"/>
        <item x="317"/>
        <item x="392"/>
        <item x="992"/>
        <item x="994"/>
        <item x="996"/>
        <item x="998"/>
        <item x="1000"/>
        <item x="359"/>
        <item x="500"/>
        <item x="907"/>
        <item x="1004"/>
        <item x="4"/>
        <item x="1007"/>
        <item x="1008"/>
        <item x="768"/>
        <item x="1009"/>
        <item x="1011"/>
        <item x="1013"/>
        <item x="1014"/>
        <item x="1016"/>
        <item x="1017"/>
        <item x="870"/>
        <item x="1018"/>
        <item x="1019"/>
        <item x="1021"/>
        <item x="977"/>
        <item x="1022"/>
        <item x="1023"/>
        <item x="331"/>
        <item x="886"/>
        <item x="909"/>
        <item x="1026"/>
        <item x="1027"/>
        <item x="1029"/>
        <item x="1031"/>
        <item x="1032"/>
        <item x="814"/>
        <item x="1034"/>
        <item x="698"/>
        <item x="1037"/>
        <item x="1038"/>
        <item x="587"/>
        <item x="442"/>
        <item x="1041"/>
        <item x="1042"/>
        <item x="79"/>
        <item x="1044"/>
        <item x="1046"/>
        <item x="1047"/>
        <item x="1049"/>
        <item x="1051"/>
        <item x="1052"/>
        <item x="260"/>
        <item x="1053"/>
        <item x="1039"/>
        <item x="774"/>
        <item x="631"/>
        <item x="1055"/>
        <item x="1057"/>
        <item x="828"/>
        <item x="1060"/>
        <item x="1062"/>
        <item x="1064"/>
        <item x="398"/>
        <item x="127"/>
        <item x="518"/>
        <item x="927"/>
        <item x="1066"/>
        <item x="1067"/>
        <item x="1068"/>
        <item x="700"/>
        <item x="1070"/>
        <item x="351"/>
        <item x="1072"/>
        <item x="363"/>
        <item x="105"/>
        <item x="1015"/>
        <item x="33"/>
        <item x="185"/>
        <item x="803"/>
        <item x="987"/>
        <item x="1075"/>
        <item x="569"/>
        <item x="1077"/>
        <item x="599"/>
        <item x="1078"/>
        <item x="1080"/>
        <item x="1082"/>
        <item x="1084"/>
        <item x="1086"/>
        <item x="353"/>
        <item x="1040"/>
        <item x="629"/>
        <item x="571"/>
        <item x="1089"/>
        <item x="1091"/>
        <item x="1092"/>
        <item x="1093"/>
        <item x="89"/>
        <item x="497"/>
        <item x="83"/>
        <item x="1097"/>
        <item x="1098"/>
        <item x="1100"/>
        <item x="355"/>
        <item x="41"/>
        <item x="673"/>
        <item x="1102"/>
        <item x="1103"/>
        <item x="35"/>
        <item x="1104"/>
        <item x="1106"/>
        <item x="917"/>
        <item x="1109"/>
        <item x="1110"/>
        <item x="349"/>
        <item x="1112"/>
        <item x="1113"/>
        <item x="1056"/>
        <item x="979"/>
        <item x="989"/>
        <item x="1117"/>
        <item x="1119"/>
        <item x="1121"/>
        <item x="220"/>
        <item x="1122"/>
        <item x="1124"/>
        <item x="1126"/>
        <item x="1128"/>
        <item x="1130"/>
        <item x="1131"/>
        <item x="1132"/>
        <item x="1133"/>
        <item x="303"/>
        <item x="1134"/>
        <item x="1135"/>
        <item x="1137"/>
        <item x="540"/>
        <item x="1140"/>
        <item x="1141"/>
        <item x="291"/>
        <item x="1142"/>
        <item x="1143"/>
        <item x="1144"/>
        <item x="1145"/>
        <item x="1147"/>
        <item x="1149"/>
        <item x="1151"/>
        <item x="1152"/>
        <item x="969"/>
        <item x="1153"/>
        <item x="930"/>
        <item x="1154"/>
        <item x="1155"/>
        <item x="1156"/>
        <item x="1157"/>
        <item x="1159"/>
        <item x="1161"/>
        <item x="1163"/>
        <item x="1165"/>
        <item x="1048"/>
        <item x="1166"/>
        <item x="1167"/>
        <item x="1168"/>
        <item x="1170"/>
        <item x="1171"/>
        <item x="1172"/>
        <item x="1174"/>
        <item x="1176"/>
        <item x="1178"/>
        <item x="1180"/>
        <item x="466"/>
        <item x="1182"/>
        <item x="1183"/>
        <item x="1184"/>
        <item x="1186"/>
        <item x="1188"/>
        <item x="49"/>
        <item x="1164"/>
        <item x="1190"/>
        <item x="991"/>
        <item x="1191"/>
        <item x="1192"/>
        <item x="1193"/>
        <item x="1195"/>
        <item x="1197"/>
        <item x="1198"/>
        <item x="1199"/>
        <item x="1201"/>
        <item x="1202"/>
        <item x="1203"/>
        <item x="1204"/>
        <item x="1074"/>
        <item x="1207"/>
        <item x="1211"/>
        <item x="1778"/>
        <item x="921"/>
        <item x="12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x="4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0"/>
  </rowFields>
  <rowItems count="1469">
    <i>
      <x/>
    </i>
    <i>
      <x v="1"/>
    </i>
    <i>
      <x v="3"/>
    </i>
    <i>
      <x v="4"/>
    </i>
    <i>
      <x v="5"/>
    </i>
    <i>
      <x v="6"/>
    </i>
    <i>
      <x v="8"/>
    </i>
    <i>
      <x v="9"/>
    </i>
    <i>
      <x v="10"/>
    </i>
    <i>
      <x v="11"/>
    </i>
    <i>
      <x v="12"/>
    </i>
    <i>
      <x v="13"/>
    </i>
    <i>
      <x v="14"/>
    </i>
    <i>
      <x v="15"/>
    </i>
    <i>
      <x v="16"/>
    </i>
    <i>
      <x v="17"/>
    </i>
    <i>
      <x v="18"/>
    </i>
    <i>
      <x v="19"/>
    </i>
    <i>
      <x v="20"/>
    </i>
    <i>
      <x v="22"/>
    </i>
    <i>
      <x v="23"/>
    </i>
    <i>
      <x v="25"/>
    </i>
    <i>
      <x v="26"/>
    </i>
    <i>
      <x v="27"/>
    </i>
    <i>
      <x v="28"/>
    </i>
    <i>
      <x v="29"/>
    </i>
    <i>
      <x v="30"/>
    </i>
    <i>
      <x v="31"/>
    </i>
    <i>
      <x v="32"/>
    </i>
    <i>
      <x v="35"/>
    </i>
    <i>
      <x v="36"/>
    </i>
    <i>
      <x v="40"/>
    </i>
    <i>
      <x v="42"/>
    </i>
    <i>
      <x v="43"/>
    </i>
    <i>
      <x v="44"/>
    </i>
    <i>
      <x v="45"/>
    </i>
    <i>
      <x v="46"/>
    </i>
    <i>
      <x v="47"/>
    </i>
    <i>
      <x v="48"/>
    </i>
    <i>
      <x v="49"/>
    </i>
    <i>
      <x v="50"/>
    </i>
    <i>
      <x v="52"/>
    </i>
    <i>
      <x v="53"/>
    </i>
    <i>
      <x v="54"/>
    </i>
    <i>
      <x v="55"/>
    </i>
    <i>
      <x v="56"/>
    </i>
    <i>
      <x v="58"/>
    </i>
    <i>
      <x v="59"/>
    </i>
    <i>
      <x v="60"/>
    </i>
    <i>
      <x v="61"/>
    </i>
    <i>
      <x v="62"/>
    </i>
    <i>
      <x v="63"/>
    </i>
    <i>
      <x v="64"/>
    </i>
    <i>
      <x v="65"/>
    </i>
    <i>
      <x v="66"/>
    </i>
    <i>
      <x v="67"/>
    </i>
    <i>
      <x v="68"/>
    </i>
    <i>
      <x v="69"/>
    </i>
    <i>
      <x v="70"/>
    </i>
    <i>
      <x v="71"/>
    </i>
    <i>
      <x v="73"/>
    </i>
    <i>
      <x v="74"/>
    </i>
    <i>
      <x v="75"/>
    </i>
    <i>
      <x v="76"/>
    </i>
    <i>
      <x v="77"/>
    </i>
    <i>
      <x v="78"/>
    </i>
    <i>
      <x v="79"/>
    </i>
    <i>
      <x v="81"/>
    </i>
    <i>
      <x v="82"/>
    </i>
    <i>
      <x v="83"/>
    </i>
    <i>
      <x v="84"/>
    </i>
    <i>
      <x v="85"/>
    </i>
    <i>
      <x v="86"/>
    </i>
    <i>
      <x v="87"/>
    </i>
    <i>
      <x v="88"/>
    </i>
    <i>
      <x v="89"/>
    </i>
    <i>
      <x v="91"/>
    </i>
    <i>
      <x v="92"/>
    </i>
    <i>
      <x v="93"/>
    </i>
    <i>
      <x v="94"/>
    </i>
    <i>
      <x v="96"/>
    </i>
    <i>
      <x v="97"/>
    </i>
    <i>
      <x v="98"/>
    </i>
    <i>
      <x v="99"/>
    </i>
    <i>
      <x v="100"/>
    </i>
    <i>
      <x v="101"/>
    </i>
    <i>
      <x v="102"/>
    </i>
    <i>
      <x v="103"/>
    </i>
    <i>
      <x v="108"/>
    </i>
    <i>
      <x v="109"/>
    </i>
    <i>
      <x v="110"/>
    </i>
    <i>
      <x v="111"/>
    </i>
    <i>
      <x v="112"/>
    </i>
    <i>
      <x v="113"/>
    </i>
    <i>
      <x v="114"/>
    </i>
    <i>
      <x v="116"/>
    </i>
    <i>
      <x v="118"/>
    </i>
    <i>
      <x v="119"/>
    </i>
    <i>
      <x v="121"/>
    </i>
    <i>
      <x v="122"/>
    </i>
    <i>
      <x v="123"/>
    </i>
    <i>
      <x v="124"/>
    </i>
    <i>
      <x v="125"/>
    </i>
    <i>
      <x v="126"/>
    </i>
    <i>
      <x v="127"/>
    </i>
    <i>
      <x v="130"/>
    </i>
    <i>
      <x v="131"/>
    </i>
    <i>
      <x v="134"/>
    </i>
    <i>
      <x v="138"/>
    </i>
    <i>
      <x v="139"/>
    </i>
    <i>
      <x v="140"/>
    </i>
    <i>
      <x v="143"/>
    </i>
    <i>
      <x v="144"/>
    </i>
    <i>
      <x v="145"/>
    </i>
    <i>
      <x v="146"/>
    </i>
    <i>
      <x v="148"/>
    </i>
    <i>
      <x v="149"/>
    </i>
    <i>
      <x v="150"/>
    </i>
    <i>
      <x v="151"/>
    </i>
    <i>
      <x v="152"/>
    </i>
    <i>
      <x v="153"/>
    </i>
    <i>
      <x v="157"/>
    </i>
    <i>
      <x v="158"/>
    </i>
    <i>
      <x v="159"/>
    </i>
    <i>
      <x v="160"/>
    </i>
    <i>
      <x v="161"/>
    </i>
    <i>
      <x v="162"/>
    </i>
    <i>
      <x v="163"/>
    </i>
    <i>
      <x v="164"/>
    </i>
    <i>
      <x v="165"/>
    </i>
    <i>
      <x v="166"/>
    </i>
    <i>
      <x v="168"/>
    </i>
    <i>
      <x v="170"/>
    </i>
    <i>
      <x v="171"/>
    </i>
    <i>
      <x v="172"/>
    </i>
    <i>
      <x v="173"/>
    </i>
    <i>
      <x v="174"/>
    </i>
    <i>
      <x v="175"/>
    </i>
    <i>
      <x v="176"/>
    </i>
    <i>
      <x v="178"/>
    </i>
    <i>
      <x v="180"/>
    </i>
    <i>
      <x v="182"/>
    </i>
    <i>
      <x v="183"/>
    </i>
    <i>
      <x v="184"/>
    </i>
    <i>
      <x v="185"/>
    </i>
    <i>
      <x v="186"/>
    </i>
    <i>
      <x v="187"/>
    </i>
    <i>
      <x v="191"/>
    </i>
    <i>
      <x v="192"/>
    </i>
    <i>
      <x v="193"/>
    </i>
    <i>
      <x v="194"/>
    </i>
    <i>
      <x v="195"/>
    </i>
    <i>
      <x v="196"/>
    </i>
    <i>
      <x v="197"/>
    </i>
    <i>
      <x v="198"/>
    </i>
    <i>
      <x v="199"/>
    </i>
    <i>
      <x v="200"/>
    </i>
    <i>
      <x v="201"/>
    </i>
    <i>
      <x v="202"/>
    </i>
    <i>
      <x v="203"/>
    </i>
    <i>
      <x v="204"/>
    </i>
    <i>
      <x v="205"/>
    </i>
    <i>
      <x v="206"/>
    </i>
    <i>
      <x v="207"/>
    </i>
    <i>
      <x v="208"/>
    </i>
    <i>
      <x v="210"/>
    </i>
    <i>
      <x v="211"/>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4"/>
    </i>
    <i>
      <x v="245"/>
    </i>
    <i>
      <x v="246"/>
    </i>
    <i>
      <x v="247"/>
    </i>
    <i>
      <x v="248"/>
    </i>
    <i>
      <x v="249"/>
    </i>
    <i>
      <x v="250"/>
    </i>
    <i>
      <x v="251"/>
    </i>
    <i>
      <x v="252"/>
    </i>
    <i>
      <x v="253"/>
    </i>
    <i>
      <x v="254"/>
    </i>
    <i>
      <x v="255"/>
    </i>
    <i>
      <x v="256"/>
    </i>
    <i>
      <x v="257"/>
    </i>
    <i>
      <x v="258"/>
    </i>
    <i>
      <x v="260"/>
    </i>
    <i>
      <x v="262"/>
    </i>
    <i>
      <x v="265"/>
    </i>
    <i>
      <x v="267"/>
    </i>
    <i>
      <x v="268"/>
    </i>
    <i>
      <x v="269"/>
    </i>
    <i>
      <x v="274"/>
    </i>
    <i>
      <x v="275"/>
    </i>
    <i>
      <x v="276"/>
    </i>
    <i>
      <x v="277"/>
    </i>
    <i>
      <x v="278"/>
    </i>
    <i>
      <x v="279"/>
    </i>
    <i>
      <x v="280"/>
    </i>
    <i>
      <x v="281"/>
    </i>
    <i>
      <x v="282"/>
    </i>
    <i>
      <x v="283"/>
    </i>
    <i>
      <x v="284"/>
    </i>
    <i>
      <x v="285"/>
    </i>
    <i>
      <x v="286"/>
    </i>
    <i>
      <x v="287"/>
    </i>
    <i>
      <x v="288"/>
    </i>
    <i>
      <x v="289"/>
    </i>
    <i>
      <x v="290"/>
    </i>
    <i>
      <x v="291"/>
    </i>
    <i>
      <x v="292"/>
    </i>
    <i>
      <x v="293"/>
    </i>
    <i>
      <x v="294"/>
    </i>
    <i>
      <x v="295"/>
    </i>
    <i>
      <x v="296"/>
    </i>
    <i>
      <x v="298"/>
    </i>
    <i>
      <x v="299"/>
    </i>
    <i>
      <x v="300"/>
    </i>
    <i>
      <x v="301"/>
    </i>
    <i>
      <x v="302"/>
    </i>
    <i>
      <x v="304"/>
    </i>
    <i>
      <x v="306"/>
    </i>
    <i>
      <x v="307"/>
    </i>
    <i>
      <x v="308"/>
    </i>
    <i>
      <x v="309"/>
    </i>
    <i>
      <x v="310"/>
    </i>
    <i>
      <x v="311"/>
    </i>
    <i>
      <x v="314"/>
    </i>
    <i>
      <x v="315"/>
    </i>
    <i>
      <x v="316"/>
    </i>
    <i>
      <x v="317"/>
    </i>
    <i>
      <x v="318"/>
    </i>
    <i>
      <x v="319"/>
    </i>
    <i>
      <x v="320"/>
    </i>
    <i>
      <x v="321"/>
    </i>
    <i>
      <x v="322"/>
    </i>
    <i>
      <x v="323"/>
    </i>
    <i>
      <x v="324"/>
    </i>
    <i>
      <x v="325"/>
    </i>
    <i>
      <x v="327"/>
    </i>
    <i>
      <x v="328"/>
    </i>
    <i>
      <x v="329"/>
    </i>
    <i>
      <x v="330"/>
    </i>
    <i>
      <x v="332"/>
    </i>
    <i>
      <x v="334"/>
    </i>
    <i>
      <x v="335"/>
    </i>
    <i>
      <x v="336"/>
    </i>
    <i>
      <x v="337"/>
    </i>
    <i>
      <x v="338"/>
    </i>
    <i>
      <x v="339"/>
    </i>
    <i>
      <x v="343"/>
    </i>
    <i>
      <x v="344"/>
    </i>
    <i>
      <x v="345"/>
    </i>
    <i>
      <x v="346"/>
    </i>
    <i>
      <x v="348"/>
    </i>
    <i>
      <x v="349"/>
    </i>
    <i>
      <x v="350"/>
    </i>
    <i>
      <x v="353"/>
    </i>
    <i>
      <x v="357"/>
    </i>
    <i>
      <x v="358"/>
    </i>
    <i>
      <x v="359"/>
    </i>
    <i>
      <x v="363"/>
    </i>
    <i>
      <x v="370"/>
    </i>
    <i>
      <x v="371"/>
    </i>
    <i>
      <x v="373"/>
    </i>
    <i>
      <x v="374"/>
    </i>
    <i>
      <x v="375"/>
    </i>
    <i>
      <x v="377"/>
    </i>
    <i>
      <x v="378"/>
    </i>
    <i>
      <x v="379"/>
    </i>
    <i>
      <x v="381"/>
    </i>
    <i>
      <x v="382"/>
    </i>
    <i>
      <x v="383"/>
    </i>
    <i>
      <x v="384"/>
    </i>
    <i>
      <x v="385"/>
    </i>
    <i>
      <x v="386"/>
    </i>
    <i>
      <x v="387"/>
    </i>
    <i>
      <x v="388"/>
    </i>
    <i>
      <x v="389"/>
    </i>
    <i>
      <x v="393"/>
    </i>
    <i>
      <x v="394"/>
    </i>
    <i>
      <x v="395"/>
    </i>
    <i>
      <x v="397"/>
    </i>
    <i>
      <x v="399"/>
    </i>
    <i>
      <x v="400"/>
    </i>
    <i>
      <x v="403"/>
    </i>
    <i>
      <x v="404"/>
    </i>
    <i>
      <x v="405"/>
    </i>
    <i>
      <x v="408"/>
    </i>
    <i>
      <x v="409"/>
    </i>
    <i>
      <x v="410"/>
    </i>
    <i>
      <x v="411"/>
    </i>
    <i>
      <x v="412"/>
    </i>
    <i>
      <x v="415"/>
    </i>
    <i>
      <x v="416"/>
    </i>
    <i>
      <x v="417"/>
    </i>
    <i>
      <x v="418"/>
    </i>
    <i>
      <x v="419"/>
    </i>
    <i>
      <x v="420"/>
    </i>
    <i>
      <x v="421"/>
    </i>
    <i>
      <x v="422"/>
    </i>
    <i>
      <x v="423"/>
    </i>
    <i>
      <x v="424"/>
    </i>
    <i>
      <x v="425"/>
    </i>
    <i>
      <x v="426"/>
    </i>
    <i>
      <x v="427"/>
    </i>
    <i>
      <x v="428"/>
    </i>
    <i>
      <x v="429"/>
    </i>
    <i>
      <x v="431"/>
    </i>
    <i>
      <x v="433"/>
    </i>
    <i>
      <x v="434"/>
    </i>
    <i>
      <x v="435"/>
    </i>
    <i>
      <x v="436"/>
    </i>
    <i>
      <x v="438"/>
    </i>
    <i>
      <x v="439"/>
    </i>
    <i>
      <x v="440"/>
    </i>
    <i>
      <x v="441"/>
    </i>
    <i>
      <x v="442"/>
    </i>
    <i>
      <x v="443"/>
    </i>
    <i>
      <x v="444"/>
    </i>
    <i>
      <x v="447"/>
    </i>
    <i>
      <x v="448"/>
    </i>
    <i>
      <x v="449"/>
    </i>
    <i>
      <x v="450"/>
    </i>
    <i>
      <x v="451"/>
    </i>
    <i>
      <x v="454"/>
    </i>
    <i>
      <x v="455"/>
    </i>
    <i>
      <x v="456"/>
    </i>
    <i>
      <x v="457"/>
    </i>
    <i>
      <x v="460"/>
    </i>
    <i>
      <x v="461"/>
    </i>
    <i>
      <x v="463"/>
    </i>
    <i>
      <x v="465"/>
    </i>
    <i>
      <x v="466"/>
    </i>
    <i>
      <x v="467"/>
    </i>
    <i>
      <x v="468"/>
    </i>
    <i>
      <x v="476"/>
    </i>
    <i>
      <x v="477"/>
    </i>
    <i>
      <x v="482"/>
    </i>
    <i>
      <x v="483"/>
    </i>
    <i>
      <x v="484"/>
    </i>
    <i>
      <x v="485"/>
    </i>
    <i>
      <x v="486"/>
    </i>
    <i>
      <x v="491"/>
    </i>
    <i>
      <x v="492"/>
    </i>
    <i>
      <x v="495"/>
    </i>
    <i>
      <x v="498"/>
    </i>
    <i>
      <x v="499"/>
    </i>
    <i>
      <x v="500"/>
    </i>
    <i>
      <x v="501"/>
    </i>
    <i>
      <x v="504"/>
    </i>
    <i>
      <x v="505"/>
    </i>
    <i>
      <x v="506"/>
    </i>
    <i>
      <x v="507"/>
    </i>
    <i>
      <x v="508"/>
    </i>
    <i>
      <x v="509"/>
    </i>
    <i>
      <x v="510"/>
    </i>
    <i>
      <x v="514"/>
    </i>
    <i>
      <x v="515"/>
    </i>
    <i>
      <x v="523"/>
    </i>
    <i>
      <x v="524"/>
    </i>
    <i>
      <x v="525"/>
    </i>
    <i>
      <x v="526"/>
    </i>
    <i>
      <x v="527"/>
    </i>
    <i>
      <x v="528"/>
    </i>
    <i>
      <x v="529"/>
    </i>
    <i>
      <x v="530"/>
    </i>
    <i>
      <x v="531"/>
    </i>
    <i>
      <x v="532"/>
    </i>
    <i>
      <x v="533"/>
    </i>
    <i>
      <x v="535"/>
    </i>
    <i>
      <x v="536"/>
    </i>
    <i>
      <x v="537"/>
    </i>
    <i>
      <x v="539"/>
    </i>
    <i>
      <x v="540"/>
    </i>
    <i>
      <x v="541"/>
    </i>
    <i>
      <x v="543"/>
    </i>
    <i>
      <x v="544"/>
    </i>
    <i>
      <x v="547"/>
    </i>
    <i>
      <x v="548"/>
    </i>
    <i>
      <x v="549"/>
    </i>
    <i>
      <x v="550"/>
    </i>
    <i>
      <x v="555"/>
    </i>
    <i>
      <x v="558"/>
    </i>
    <i>
      <x v="559"/>
    </i>
    <i>
      <x v="560"/>
    </i>
    <i>
      <x v="561"/>
    </i>
    <i>
      <x v="563"/>
    </i>
    <i>
      <x v="565"/>
    </i>
    <i>
      <x v="566"/>
    </i>
    <i>
      <x v="569"/>
    </i>
    <i>
      <x v="570"/>
    </i>
    <i>
      <x v="571"/>
    </i>
    <i>
      <x v="572"/>
    </i>
    <i>
      <x v="573"/>
    </i>
    <i>
      <x v="575"/>
    </i>
    <i>
      <x v="576"/>
    </i>
    <i>
      <x v="577"/>
    </i>
    <i>
      <x v="583"/>
    </i>
    <i>
      <x v="584"/>
    </i>
    <i>
      <x v="586"/>
    </i>
    <i>
      <x v="587"/>
    </i>
    <i>
      <x v="589"/>
    </i>
    <i>
      <x v="590"/>
    </i>
    <i>
      <x v="591"/>
    </i>
    <i>
      <x v="592"/>
    </i>
    <i>
      <x v="595"/>
    </i>
    <i>
      <x v="599"/>
    </i>
    <i>
      <x v="603"/>
    </i>
    <i>
      <x v="604"/>
    </i>
    <i>
      <x v="605"/>
    </i>
    <i>
      <x v="606"/>
    </i>
    <i>
      <x v="607"/>
    </i>
    <i>
      <x v="609"/>
    </i>
    <i>
      <x v="610"/>
    </i>
    <i>
      <x v="611"/>
    </i>
    <i>
      <x v="612"/>
    </i>
    <i>
      <x v="613"/>
    </i>
    <i>
      <x v="614"/>
    </i>
    <i>
      <x v="615"/>
    </i>
    <i>
      <x v="616"/>
    </i>
    <i>
      <x v="617"/>
    </i>
    <i>
      <x v="618"/>
    </i>
    <i>
      <x v="619"/>
    </i>
    <i>
      <x v="621"/>
    </i>
    <i>
      <x v="623"/>
    </i>
    <i>
      <x v="624"/>
    </i>
    <i>
      <x v="625"/>
    </i>
    <i>
      <x v="626"/>
    </i>
    <i>
      <x v="630"/>
    </i>
    <i>
      <x v="631"/>
    </i>
    <i>
      <x v="637"/>
    </i>
    <i>
      <x v="638"/>
    </i>
    <i>
      <x v="639"/>
    </i>
    <i>
      <x v="640"/>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8"/>
    </i>
    <i>
      <x v="669"/>
    </i>
    <i>
      <x v="670"/>
    </i>
    <i>
      <x v="671"/>
    </i>
    <i>
      <x v="672"/>
    </i>
    <i>
      <x v="673"/>
    </i>
    <i>
      <x v="674"/>
    </i>
    <i>
      <x v="675"/>
    </i>
    <i>
      <x v="676"/>
    </i>
    <i>
      <x v="678"/>
    </i>
    <i>
      <x v="679"/>
    </i>
    <i>
      <x v="680"/>
    </i>
    <i>
      <x v="681"/>
    </i>
    <i>
      <x v="682"/>
    </i>
    <i>
      <x v="684"/>
    </i>
    <i>
      <x v="685"/>
    </i>
    <i>
      <x v="686"/>
    </i>
    <i>
      <x v="689"/>
    </i>
    <i>
      <x v="692"/>
    </i>
    <i>
      <x v="693"/>
    </i>
    <i>
      <x v="696"/>
    </i>
    <i>
      <x v="700"/>
    </i>
    <i>
      <x v="701"/>
    </i>
    <i>
      <x v="703"/>
    </i>
    <i>
      <x v="704"/>
    </i>
    <i>
      <x v="706"/>
    </i>
    <i>
      <x v="707"/>
    </i>
    <i>
      <x v="708"/>
    </i>
    <i>
      <x v="709"/>
    </i>
    <i>
      <x v="711"/>
    </i>
    <i>
      <x v="712"/>
    </i>
    <i>
      <x v="713"/>
    </i>
    <i>
      <x v="714"/>
    </i>
    <i>
      <x v="715"/>
    </i>
    <i>
      <x v="716"/>
    </i>
    <i>
      <x v="717"/>
    </i>
    <i>
      <x v="718"/>
    </i>
    <i>
      <x v="719"/>
    </i>
    <i>
      <x v="720"/>
    </i>
    <i>
      <x v="722"/>
    </i>
    <i>
      <x v="723"/>
    </i>
    <i>
      <x v="724"/>
    </i>
    <i>
      <x v="725"/>
    </i>
    <i>
      <x v="728"/>
    </i>
    <i>
      <x v="729"/>
    </i>
    <i>
      <x v="730"/>
    </i>
    <i>
      <x v="732"/>
    </i>
    <i>
      <x v="733"/>
    </i>
    <i>
      <x v="738"/>
    </i>
    <i>
      <x v="739"/>
    </i>
    <i>
      <x v="740"/>
    </i>
    <i>
      <x v="741"/>
    </i>
    <i>
      <x v="746"/>
    </i>
    <i>
      <x v="748"/>
    </i>
    <i>
      <x v="752"/>
    </i>
    <i>
      <x v="758"/>
    </i>
    <i>
      <x v="760"/>
    </i>
    <i>
      <x v="766"/>
    </i>
    <i>
      <x v="771"/>
    </i>
    <i>
      <x v="774"/>
    </i>
    <i>
      <x v="775"/>
    </i>
    <i>
      <x v="779"/>
    </i>
    <i>
      <x v="781"/>
    </i>
    <i>
      <x v="782"/>
    </i>
    <i>
      <x v="783"/>
    </i>
    <i>
      <x v="787"/>
    </i>
    <i>
      <x v="788"/>
    </i>
    <i>
      <x v="789"/>
    </i>
    <i>
      <x v="795"/>
    </i>
    <i>
      <x v="796"/>
    </i>
    <i>
      <x v="797"/>
    </i>
    <i>
      <x v="798"/>
    </i>
    <i>
      <x v="799"/>
    </i>
    <i>
      <x v="800"/>
    </i>
    <i>
      <x v="801"/>
    </i>
    <i>
      <x v="802"/>
    </i>
    <i>
      <x v="806"/>
    </i>
    <i>
      <x v="807"/>
    </i>
    <i>
      <x v="808"/>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9"/>
    </i>
    <i>
      <x v="850"/>
    </i>
    <i>
      <x v="851"/>
    </i>
    <i>
      <x v="852"/>
    </i>
    <i>
      <x v="853"/>
    </i>
    <i>
      <x v="854"/>
    </i>
    <i>
      <x v="855"/>
    </i>
    <i>
      <x v="856"/>
    </i>
    <i>
      <x v="858"/>
    </i>
    <i>
      <x v="859"/>
    </i>
    <i>
      <x v="860"/>
    </i>
    <i>
      <x v="861"/>
    </i>
    <i>
      <x v="862"/>
    </i>
    <i>
      <x v="863"/>
    </i>
    <i>
      <x v="864"/>
    </i>
    <i>
      <x v="865"/>
    </i>
    <i>
      <x v="867"/>
    </i>
    <i>
      <x v="869"/>
    </i>
    <i>
      <x v="870"/>
    </i>
    <i>
      <x v="871"/>
    </i>
    <i>
      <x v="872"/>
    </i>
    <i>
      <x v="873"/>
    </i>
    <i>
      <x v="874"/>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8"/>
    </i>
    <i>
      <x v="949"/>
    </i>
    <i>
      <x v="950"/>
    </i>
    <i>
      <x v="951"/>
    </i>
    <i>
      <x v="952"/>
    </i>
    <i>
      <x v="953"/>
    </i>
    <i>
      <x v="954"/>
    </i>
    <i>
      <x v="955"/>
    </i>
    <i>
      <x v="956"/>
    </i>
    <i>
      <x v="957"/>
    </i>
    <i>
      <x v="958"/>
    </i>
    <i>
      <x v="959"/>
    </i>
    <i>
      <x v="960"/>
    </i>
    <i>
      <x v="961"/>
    </i>
    <i>
      <x v="962"/>
    </i>
    <i>
      <x v="963"/>
    </i>
    <i>
      <x v="964"/>
    </i>
    <i>
      <x v="965"/>
    </i>
    <i>
      <x v="966"/>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1"/>
    </i>
    <i>
      <x v="1312"/>
    </i>
    <i>
      <x v="1313"/>
    </i>
    <i>
      <x v="1314"/>
    </i>
    <i>
      <x v="1315"/>
    </i>
    <i>
      <x v="1316"/>
    </i>
    <i>
      <x v="1317"/>
    </i>
    <i>
      <x v="1319"/>
    </i>
    <i>
      <x v="1320"/>
    </i>
    <i>
      <x v="1321"/>
    </i>
    <i>
      <x v="1322"/>
    </i>
    <i>
      <x v="1323"/>
    </i>
    <i>
      <x v="1324"/>
    </i>
    <i>
      <x v="1325"/>
    </i>
    <i>
      <x v="1326"/>
    </i>
    <i>
      <x v="1327"/>
    </i>
    <i>
      <x v="1328"/>
    </i>
    <i>
      <x v="1329"/>
    </i>
    <i>
      <x v="1330"/>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2"/>
    </i>
    <i>
      <x v="1373"/>
    </i>
    <i>
      <x v="1374"/>
    </i>
    <i>
      <x v="1375"/>
    </i>
    <i>
      <x v="1376"/>
    </i>
    <i>
      <x v="1377"/>
    </i>
    <i>
      <x v="1378"/>
    </i>
    <i>
      <x v="1379"/>
    </i>
    <i>
      <x v="1380"/>
    </i>
    <i>
      <x v="1381"/>
    </i>
    <i>
      <x v="1382"/>
    </i>
    <i>
      <x v="1383"/>
    </i>
    <i>
      <x v="1384"/>
    </i>
    <i>
      <x v="1385"/>
    </i>
    <i>
      <x v="1386"/>
    </i>
    <i>
      <x v="1388"/>
    </i>
    <i>
      <x v="1389"/>
    </i>
    <i>
      <x v="1390"/>
    </i>
    <i>
      <x v="1391"/>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t="grand">
      <x/>
    </i>
  </rowItems>
  <colFields count="1">
    <field x="-2"/>
  </colFields>
  <colItems count="2">
    <i>
      <x/>
    </i>
    <i i="1">
      <x v="1"/>
    </i>
  </colItems>
  <pageFields count="1">
    <pageField fld="1" hier="-1"/>
  </pageFields>
  <dataFields count="2">
    <dataField name="Average of Inventory Days" fld="22" subtotal="average" baseField="0" baseItem="0"/>
    <dataField name="Average of Psi"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5E8531-189F-4487-879A-D5A72CBCAC7C}" name="Table3" displayName="Table3" ref="A11:AE4379" totalsRowShown="0">
  <autoFilter ref="A11:AE4379" xr:uid="{2D5E8531-189F-4487-879A-D5A72CBCAC7C}">
    <filterColumn colId="1">
      <filters>
        <filter val="All"/>
      </filters>
    </filterColumn>
  </autoFilter>
  <sortState xmlns:xlrd2="http://schemas.microsoft.com/office/spreadsheetml/2017/richdata2" ref="A12:AE4378">
    <sortCondition ref="T11:T4379"/>
  </sortState>
  <tableColumns count="31">
    <tableColumn id="1" xr3:uid="{385C1E84-0424-44C0-91F1-04C6D90E41CF}" name="Column1"/>
    <tableColumn id="2" xr3:uid="{0CB96E7B-C114-4646-AD1E-6355B50D12A5}" name="Column2"/>
    <tableColumn id="3" xr3:uid="{3693A43A-CE8A-4457-BE44-3A344CD7AE86}" name="Column3"/>
    <tableColumn id="4" xr3:uid="{49E679E3-B580-455F-8222-9A501EA7634E}" name="Column4" dataDxfId="12"/>
    <tableColumn id="5" xr3:uid="{585B5BEC-B4DB-44D1-8E9E-968D7742E006}" name="Column5" dataDxfId="11"/>
    <tableColumn id="6" xr3:uid="{73C60F8A-698C-440F-9713-41F2D2FC231A}" name="Column6"/>
    <tableColumn id="7" xr3:uid="{E1F41B38-06A1-4671-96BD-2DF95B173E77}" name="Column7"/>
    <tableColumn id="8" xr3:uid="{567CEF69-DB12-4333-91F6-B95E3837B766}" name="Column8"/>
    <tableColumn id="9" xr3:uid="{6FE1B9C8-BCC7-4DC7-A1FA-96FAB1019997}" name="Column9"/>
    <tableColumn id="10" xr3:uid="{7B131712-6535-48D7-BD86-7C31B874EAB7}" name="Column10"/>
    <tableColumn id="11" xr3:uid="{76EEBD85-7BE2-4976-9C83-BB1B9201BC34}" name="Column11"/>
    <tableColumn id="12" xr3:uid="{4744759D-C4ED-4C42-A35E-B4ED65D87E20}" name="Column12"/>
    <tableColumn id="13" xr3:uid="{B4FBF6F4-F9B6-41BB-9438-F4F74B0C394F}" name="Column13"/>
    <tableColumn id="14" xr3:uid="{D7DC67D9-68E7-43FD-91D4-4C07EF164198}" name="Column14"/>
    <tableColumn id="15" xr3:uid="{8C82AEC5-0270-4E3F-B74F-04140B205198}" name="Column15"/>
    <tableColumn id="16" xr3:uid="{7EA66160-01E6-4EC5-B183-64B1AE93237B}" name="Column16"/>
    <tableColumn id="17" xr3:uid="{25EF586B-CFCD-4AD8-BE51-2175E95BB823}" name="Column17"/>
    <tableColumn id="18" xr3:uid="{9C4A5C62-1088-47F8-B3D1-7A7D0188032F}" name="Column18"/>
    <tableColumn id="19" xr3:uid="{5D1E5842-8AD6-41DC-BFFE-034F0F1E629F}" name="Column19"/>
    <tableColumn id="20" xr3:uid="{725FDE17-E798-4206-A219-5331681FA087}" name="Column20"/>
    <tableColumn id="21" xr3:uid="{C78C2287-9984-4DA0-BE87-C4162569D90B}" name="Column21"/>
    <tableColumn id="22" xr3:uid="{86F2A9E1-E1BF-4F56-9567-6615A67AE656}" name="Column22"/>
    <tableColumn id="23" xr3:uid="{76DB7EE4-7CE5-4567-8343-637ED791383E}" name="Column23"/>
    <tableColumn id="24" xr3:uid="{51F882FE-0682-49E4-94D9-A32242F9EC1B}" name="Column24"/>
    <tableColumn id="25" xr3:uid="{1E64C8A8-5691-457B-9EF2-5FADCC5D4183}" name="Inter-service rate (Days/PBI)"/>
    <tableColumn id="26" xr3:uid="{4CED5B07-30B8-41E2-A139-21E2B9E9B8D2}" name="alpha R^2"/>
    <tableColumn id="27" xr3:uid="{5167DAEB-D5B1-46A4-B295-8D0A927D30C9}" name="epsilon R^2" dataDxfId="10"/>
    <tableColumn id="28" xr3:uid="{BFA66D7B-4567-4498-8128-112040C67F28}" name="gamma R^2"/>
    <tableColumn id="29" xr3:uid="{3967382D-2E1A-4560-9DCF-7FFC1FF991E9}" name="mu R^2" dataDxfId="9"/>
    <tableColumn id="30" xr3:uid="{38411040-48EA-45C4-9170-4DBFD5884FE5}" name="Date/Time of Analysis"/>
    <tableColumn id="31" xr3:uid="{6A54424F-EFA3-4130-8194-45185C718B0A}" name="Notes"/>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5BADE3-4C1A-45A0-B079-E7436715D0BC}" name="Table2" displayName="Table2" ref="A1:F2185" totalsRowShown="0" headerRowDxfId="2" dataDxfId="3" tableBorderDxfId="8">
  <autoFilter ref="A1:F2185" xr:uid="{2B5BADE3-4C1A-45A0-B079-E7436715D0BC}">
    <filterColumn colId="3">
      <filters>
        <filter val="0"/>
        <filter val="0.427"/>
        <filter val="1.081"/>
        <filter val="1.082"/>
        <filter val="1.48"/>
        <filter val="1.784"/>
        <filter val="100"/>
        <filter val="100.156"/>
        <filter val="100.437"/>
        <filter val="100.629"/>
        <filter val="100.983"/>
        <filter val="1000"/>
        <filter val="101.064"/>
        <filter val="101.266"/>
        <filter val="101.852"/>
        <filter val="1012.924"/>
        <filter val="1015.152"/>
        <filter val="1018.237"/>
        <filter val="1018.605"/>
        <filter val="102.564"/>
        <filter val="102.992"/>
        <filter val="1026.726"/>
        <filter val="103.226"/>
        <filter val="103.327"/>
        <filter val="103.448"/>
        <filter val="1032.967"/>
        <filter val="1033.755"/>
        <filter val="1035.294"/>
        <filter val="1035.826"/>
        <filter val="1037.906"/>
        <filter val="1039.604"/>
        <filter val="104.072"/>
        <filter val="104.327"/>
        <filter val="1041.667"/>
        <filter val="1042.683"/>
        <filter val="1044.088"/>
        <filter val="1045.267"/>
        <filter val="1048.951"/>
        <filter val="105.882"/>
        <filter val="1052.632"/>
        <filter val="1054.054"/>
        <filter val="1054.147"/>
        <filter val="1057.471"/>
        <filter val="1057.971"/>
        <filter val="1058.824"/>
        <filter val="1059.928"/>
        <filter val="106.383"/>
        <filter val="106.409"/>
        <filter val="106.881"/>
        <filter val="1060.672"/>
        <filter val="1062.5"/>
        <filter val="10666.667"/>
        <filter val="1069.204"/>
        <filter val="107.692"/>
        <filter val="1070.342"/>
        <filter val="1071.429"/>
        <filter val="1074.074"/>
        <filter val="1074.481"/>
        <filter val="1074.906"/>
        <filter val="1075"/>
        <filter val="1077.67"/>
        <filter val="1087.273"/>
        <filter val="1088.235"/>
        <filter val="1088.468"/>
        <filter val="109.632"/>
        <filter val="109.677"/>
        <filter val="1090.909"/>
        <filter val="1095.652"/>
        <filter val="1095.694"/>
        <filter val="1098.039"/>
        <filter val="110.048"/>
        <filter val="110.714"/>
        <filter val="110.942"/>
        <filter val="1100"/>
        <filter val="11000"/>
        <filter val="11013.333"/>
        <filter val="111.111"/>
        <filter val="1111.111"/>
        <filter val="1115.385"/>
        <filter val="1119.048"/>
        <filter val="112"/>
        <filter val="112.554"/>
        <filter val="112.676"/>
        <filter val="112.903"/>
        <filter val="1121.622"/>
        <filter val="1126.065"/>
        <filter val="1129.032"/>
        <filter val="1129.63"/>
        <filter val="1129.676"/>
        <filter val="113.043"/>
        <filter val="113.208"/>
        <filter val="1130.435"/>
        <filter val="1132.159"/>
        <filter val="1133.333"/>
        <filter val="1135.496"/>
        <filter val="1136.364"/>
        <filter val="114.51"/>
        <filter val="114.951"/>
        <filter val="1142.857"/>
        <filter val="115.152"/>
        <filter val="1150.524"/>
        <filter val="1153.846"/>
        <filter val="1154.922"/>
        <filter val="1157.895"/>
        <filter val="1158.228"/>
        <filter val="116.038"/>
        <filter val="116.266"/>
        <filter val="116.279"/>
        <filter val="116.406"/>
        <filter val="116.854"/>
        <filter val="1161.29"/>
        <filter val="1162.857"/>
        <filter val="1164.107"/>
        <filter val="1166.667"/>
        <filter val="1167.77"/>
        <filter val="1168.478"/>
        <filter val="117.021"/>
        <filter val="117.621"/>
        <filter val="117.647"/>
        <filter val="117.949"/>
        <filter val="1173.913"/>
        <filter val="1177.778"/>
        <filter val="1178.571"/>
        <filter val="118.378"/>
        <filter val="118.75"/>
        <filter val="118.761"/>
        <filter val="118.807"/>
        <filter val="1181.818"/>
        <filter val="1182.796"/>
        <filter val="1184.211"/>
        <filter val="1185.022"/>
        <filter val="1188.837"/>
        <filter val="1189.474"/>
        <filter val="119.255"/>
        <filter val="119.565"/>
        <filter val="1190.476"/>
        <filter val="1191.781"/>
        <filter val="1192.308"/>
        <filter val="1193.548"/>
        <filter val="1194.969"/>
        <filter val="1197.452"/>
        <filter val="1197.531"/>
        <filter val="12.328"/>
        <filter val="1200"/>
        <filter val="12000"/>
        <filter val="1207.577"/>
        <filter val="1208.696"/>
        <filter val="1209.302"/>
        <filter val="121.053"/>
        <filter val="121.348"/>
        <filter val="121.839"/>
        <filter val="1217.391"/>
        <filter val="1218.339"/>
        <filter val="122.995"/>
        <filter val="1221.239"/>
        <filter val="1222.222"/>
        <filter val="1224.49"/>
        <filter val="1225.47"/>
        <filter val="1226.174"/>
        <filter val="1227.273"/>
        <filter val="1227.428"/>
        <filter val="1235.577"/>
        <filter val="1236.486"/>
        <filter val="1238.095"/>
        <filter val="1238.938"/>
        <filter val="1239.796"/>
        <filter val="124.489"/>
        <filter val="124.614"/>
        <filter val="1241.667"/>
        <filter val="1241.758"/>
        <filter val="125"/>
        <filter val="1250"/>
        <filter val="1253.092"/>
        <filter val="1257.249"/>
        <filter val="126.05"/>
        <filter val="126.126"/>
        <filter val="126.168"/>
        <filter val="126.214"/>
        <filter val="126.506"/>
        <filter val="126.761"/>
        <filter val="126.984"/>
        <filter val="1263.158"/>
        <filter val="1269.737"/>
        <filter val="127.072"/>
        <filter val="127.619"/>
        <filter val="1271.563"/>
        <filter val="1272.727"/>
        <filter val="1273.333"/>
        <filter val="1279.545"/>
        <filter val="128.364"/>
        <filter val="128.806"/>
        <filter val="1282.123"/>
        <filter val="1283.333"/>
        <filter val="1285.714"/>
        <filter val="129.032"/>
        <filter val="129.63"/>
        <filter val="1298.38"/>
        <filter val="1299.389"/>
        <filter val="1299.841"/>
        <filter val="130.049"/>
        <filter val="130.374"/>
        <filter val="130.508"/>
        <filter val="130.882"/>
        <filter val="1300"/>
        <filter val="1304.348"/>
        <filter val="1307.692"/>
        <filter val="131.336"/>
        <filter val="131.579"/>
        <filter val="1312.5"/>
        <filter val="1313.099"/>
        <filter val="1315.789"/>
        <filter val="132.143"/>
        <filter val="132.768"/>
        <filter val="1322.581"/>
        <filter val="1323.944"/>
        <filter val="133.333"/>
        <filter val="1333.333"/>
        <filter val="134.259"/>
        <filter val="134.409"/>
        <filter val="134.565"/>
        <filter val="1344.729"/>
        <filter val="1344.828"/>
        <filter val="1349.183"/>
        <filter val="135.135"/>
        <filter val="135.87"/>
        <filter val="135.922"/>
        <filter val="1351.852"/>
        <filter val="136.364"/>
        <filter val="1363.636"/>
        <filter val="1365.385"/>
        <filter val="137.566"/>
        <filter val="1370.37"/>
        <filter val="1378.049"/>
        <filter val="138.614"/>
        <filter val="138.641"/>
        <filter val="138.889"/>
        <filter val="138.954"/>
        <filter val="1380.872"/>
        <filter val="139.241"/>
        <filter val="139.344"/>
        <filter val="139.51"/>
        <filter val="1392.857"/>
        <filter val="1395.833"/>
        <filter val="1398"/>
        <filter val="14.493"/>
        <filter val="140"/>
        <filter val="140.155"/>
        <filter val="140.271"/>
        <filter val="140.496"/>
        <filter val="140.845"/>
        <filter val="1400"/>
        <filter val="1402.667"/>
        <filter val="1408.333"/>
        <filter val="141.215"/>
        <filter val="142.061"/>
        <filter val="142.596"/>
        <filter val="142.857"/>
        <filter val="1421.053"/>
        <filter val="1421.885"/>
        <filter val="1423.077"/>
        <filter val="1423.676"/>
        <filter val="1426.056"/>
        <filter val="1426.471"/>
        <filter val="143.011"/>
        <filter val="1434.457"/>
        <filter val="1437.5"/>
        <filter val="1439.024"/>
        <filter val="144.444"/>
        <filter val="144.52"/>
        <filter val="1441.86"/>
        <filter val="1444.444"/>
        <filter val="1444.653"/>
        <filter val="1445.498"/>
        <filter val="1447.653"/>
        <filter val="145.098"/>
        <filter val="145.53"/>
        <filter val="1450"/>
        <filter val="1451.613"/>
        <filter val="1454.545"/>
        <filter val="1455.406"/>
        <filter val="1459.22"/>
        <filter val="146.802"/>
        <filter val="146.893"/>
        <filter val="1466.667"/>
        <filter val="1468.085"/>
        <filter val="147.287"/>
        <filter val="147.541"/>
        <filter val="147.609"/>
        <filter val="1470.588"/>
        <filter val="1472.222"/>
        <filter val="1472.527"/>
        <filter val="1476.19"/>
        <filter val="1479.1"/>
        <filter val="148"/>
        <filter val="148.148"/>
        <filter val="148.198"/>
        <filter val="148.541"/>
        <filter val="148.765"/>
        <filter val="148.936"/>
        <filter val="1482.759"/>
        <filter val="1484.526"/>
        <filter val="1485.714"/>
        <filter val="1486.486"/>
        <filter val="149.326"/>
        <filter val="1494.949"/>
        <filter val="15.625"/>
        <filter val="150"/>
        <filter val="150.215"/>
        <filter val="1500"/>
        <filter val="1508.117"/>
        <filter val="151.261"/>
        <filter val="151.899"/>
        <filter val="1513.514"/>
        <filter val="1514.451"/>
        <filter val="1517.647"/>
        <filter val="1518.519"/>
        <filter val="152.174"/>
        <filter val="152.749"/>
        <filter val="152.866"/>
        <filter val="152.941"/>
        <filter val="1526.132"/>
        <filter val="153.166"/>
        <filter val="153.31"/>
        <filter val="153.374"/>
        <filter val="153.846"/>
        <filter val="1535.156"/>
        <filter val="1539.683"/>
        <filter val="1540.07"/>
        <filter val="1543.779"/>
        <filter val="1545.455"/>
        <filter val="1550"/>
        <filter val="1552.239"/>
        <filter val="1555.556"/>
        <filter val="156.25"/>
        <filter val="1567.797"/>
        <filter val="157.233"/>
        <filter val="157.609"/>
        <filter val="1571.429"/>
        <filter val="158.177"/>
        <filter val="158.537"/>
        <filter val="1581.818"/>
        <filter val="1582.591"/>
        <filter val="1583.333"/>
        <filter val="1584.615"/>
        <filter val="1588.235"/>
        <filter val="1589.888"/>
        <filter val="1591.429"/>
        <filter val="16.393"/>
        <filter val="16.667"/>
        <filter val="160"/>
        <filter val="160.305"/>
        <filter val="160.677"/>
        <filter val="1604.839"/>
        <filter val="1608.696"/>
        <filter val="161.29"/>
        <filter val="162.162"/>
        <filter val="162.791"/>
        <filter val="1625"/>
        <filter val="1625.81"/>
        <filter val="1636.364"/>
        <filter val="164.894"/>
        <filter val="1647.059"/>
        <filter val="1647.735"/>
        <filter val="165.323"/>
        <filter val="165.81"/>
        <filter val="1650"/>
        <filter val="1652.778"/>
        <filter val="166.197"/>
        <filter val="166.667"/>
        <filter val="1662.281"/>
        <filter val="1666.667"/>
        <filter val="1668.449"/>
        <filter val="167.195"/>
        <filter val="167.473"/>
        <filter val="167.488"/>
        <filter val="167.582"/>
        <filter val="167.692"/>
        <filter val="167.742"/>
        <filter val="1674.419"/>
        <filter val="1676.136"/>
        <filter val="1677.966"/>
        <filter val="168.135"/>
        <filter val="168.421"/>
        <filter val="168.856"/>
        <filter val="168.99"/>
        <filter val="1687.5"/>
        <filter val="169.014"/>
        <filter val="169.118"/>
        <filter val="169.336"/>
        <filter val="169.756"/>
        <filter val="1690.476"/>
        <filter val="1691.176"/>
        <filter val="1692.308"/>
        <filter val="17.316"/>
        <filter val="17.751"/>
        <filter val="170.213"/>
        <filter val="170.732"/>
        <filter val="1700"/>
        <filter val="1709.677"/>
        <filter val="171.063"/>
        <filter val="171.142"/>
        <filter val="1710.938"/>
        <filter val="1713.75"/>
        <filter val="1714.286"/>
        <filter val="172.196"/>
        <filter val="172.414"/>
        <filter val="172.451"/>
        <filter val="172.549"/>
        <filter val="172.84"/>
        <filter val="172.996"/>
        <filter val="1727.273"/>
        <filter val="173.077"/>
        <filter val="173.507"/>
        <filter val="173.913"/>
        <filter val="174.863"/>
        <filter val="1740"/>
        <filter val="175.258"/>
        <filter val="175.532"/>
        <filter val="175.725"/>
        <filter val="1750"/>
        <filter val="17500"/>
        <filter val="1755.461"/>
        <filter val="176.101"/>
        <filter val="176.387"/>
        <filter val="176.471"/>
        <filter val="176.966"/>
        <filter val="177.419"/>
        <filter val="177.914"/>
        <filter val="1774.39"/>
        <filter val="1777.778"/>
        <filter val="1779.221"/>
        <filter val="178.187"/>
        <filter val="178.571"/>
        <filter val="1784.483"/>
        <filter val="1787.879"/>
        <filter val="179.012"/>
        <filter val="179.104"/>
        <filter val="179.21"/>
        <filter val="179.359"/>
        <filter val="1790.123"/>
        <filter val="1792.865"/>
        <filter val="18.219"/>
        <filter val="18.524"/>
        <filter val="180.258"/>
        <filter val="180.556"/>
        <filter val="1800"/>
        <filter val="181.122"/>
        <filter val="181.818"/>
        <filter val="1818.182"/>
        <filter val="182.171"/>
        <filter val="182.254"/>
        <filter val="182.456"/>
        <filter val="182.495"/>
        <filter val="182.51"/>
        <filter val="182.628"/>
        <filter val="182.836"/>
        <filter val="1826.816"/>
        <filter val="183.333"/>
        <filter val="183.627"/>
        <filter val="183.673"/>
        <filter val="183.818"/>
        <filter val="1840.909"/>
        <filter val="185.714"/>
        <filter val="1850.134"/>
        <filter val="1857.143"/>
        <filter val="186.047"/>
        <filter val="186.325"/>
        <filter val="186.813"/>
        <filter val="1862.069"/>
        <filter val="1866.667"/>
        <filter val="1868.421"/>
        <filter val="187.328"/>
        <filter val="187.5"/>
        <filter val="1878.613"/>
        <filter val="188.119"/>
        <filter val="188.889"/>
        <filter val="188.964"/>
        <filter val="189.148"/>
        <filter val="189.189"/>
        <filter val="189.394"/>
        <filter val="1892.473"/>
        <filter val="19.139"/>
        <filter val="19.417"/>
        <filter val="19.608"/>
        <filter val="1909.091"/>
        <filter val="191.083"/>
        <filter val="191.176"/>
        <filter val="191.304"/>
        <filter val="191.373"/>
        <filter val="191.489"/>
        <filter val="191.564"/>
        <filter val="192.086"/>
        <filter val="192.308"/>
        <filter val="1928"/>
        <filter val="1932.489"/>
        <filter val="194.118"/>
        <filter val="194.444"/>
        <filter val="1942.029"/>
        <filter val="19477.419"/>
        <filter val="195.652"/>
        <filter val="1950"/>
        <filter val="196.078"/>
        <filter val="196.481"/>
        <filter val="196.721"/>
        <filter val="196.986"/>
        <filter val="1961.199"/>
        <filter val="197.08"/>
        <filter val="197.482"/>
        <filter val="198.347"/>
        <filter val="1989.418"/>
        <filter val="2.232"/>
        <filter val="2.801"/>
        <filter val="20.011"/>
        <filter val="20.429"/>
        <filter val="200"/>
        <filter val="200.632"/>
        <filter val="200.946"/>
        <filter val="2000"/>
        <filter val="2008.147"/>
        <filter val="201.201"/>
        <filter val="202.918"/>
        <filter val="2031.786"/>
        <filter val="204.969"/>
        <filter val="2041.667"/>
        <filter val="2049.427"/>
        <filter val="205.072"/>
        <filter val="205.128"/>
        <filter val="205.589"/>
        <filter val="206.24"/>
        <filter val="206.478"/>
        <filter val="206.667"/>
        <filter val="206.731"/>
        <filter val="206.885"/>
        <filter val="206.897"/>
        <filter val="207.547"/>
        <filter val="2071.429"/>
        <filter val="2079.07"/>
        <filter val="208.861"/>
        <filter val="2083.333"/>
        <filter val="2088.968"/>
        <filter val="209.184"/>
        <filter val="209.79"/>
        <filter val="209.85"/>
        <filter val="2095.238"/>
        <filter val="21.277"/>
        <filter val="21.812"/>
        <filter val="210.252"/>
        <filter val="210.403"/>
        <filter val="210.526"/>
        <filter val="2105.085"/>
        <filter val="2106.061"/>
        <filter val="2111.111"/>
        <filter val="2113.636"/>
        <filter val="212.095"/>
        <filter val="212.476"/>
        <filter val="212.569"/>
        <filter val="212.903"/>
        <filter val="21222.222"/>
        <filter val="2125"/>
        <filter val="213.376"/>
        <filter val="213.483"/>
        <filter val="2133.333"/>
        <filter val="2138.568"/>
        <filter val="214.286"/>
        <filter val="214.371"/>
        <filter val="2142.857"/>
        <filter val="215.054"/>
        <filter val="215.139"/>
        <filter val="216.088"/>
        <filter val="216.102"/>
        <filter val="216.374"/>
        <filter val="216.561"/>
        <filter val="216.667"/>
        <filter val="2166.667"/>
        <filter val="217.3"/>
        <filter val="217.391"/>
        <filter val="217.456"/>
        <filter val="217.742"/>
        <filter val="217.822"/>
        <filter val="217.899"/>
        <filter val="217.993"/>
        <filter val="218.241"/>
        <filter val="218.254"/>
        <filter val="218.326"/>
        <filter val="218.447"/>
        <filter val="218.75"/>
        <filter val="218.824"/>
        <filter val="218.919"/>
        <filter val="219.081"/>
        <filter val="2192.067"/>
        <filter val="22.222"/>
        <filter val="22.777"/>
        <filter val="22.789"/>
        <filter val="220"/>
        <filter val="220.339"/>
        <filter val="220.779"/>
        <filter val="221.003"/>
        <filter val="221.154"/>
        <filter val="222.222"/>
        <filter val="222.91"/>
        <filter val="2228.865"/>
        <filter val="2228.929"/>
        <filter val="223.14"/>
        <filter val="223.577"/>
        <filter val="2238.095"/>
        <filter val="225"/>
        <filter val="225.806"/>
        <filter val="2250"/>
        <filter val="226.415"/>
        <filter val="226.891"/>
        <filter val="226.95"/>
        <filter val="227.384"/>
        <filter val="227.437"/>
        <filter val="227.723"/>
        <filter val="2272.727"/>
        <filter val="22750"/>
        <filter val="2278.027"/>
        <filter val="228.111"/>
        <filter val="228.571"/>
        <filter val="228.723"/>
        <filter val="228.774"/>
        <filter val="228.873"/>
        <filter val="228.972"/>
        <filter val="2285.714"/>
        <filter val="2289.474"/>
        <filter val="2293.103"/>
        <filter val="230.769"/>
        <filter val="231.93"/>
        <filter val="2312.5"/>
        <filter val="232.831"/>
        <filter val="232.857"/>
        <filter val="232.877"/>
        <filter val="233.48"/>
        <filter val="2331.522"/>
        <filter val="2338.215"/>
        <filter val="234.568"/>
        <filter val="234.76"/>
        <filter val="2341.463"/>
        <filter val="235.149"/>
        <filter val="235.294"/>
        <filter val="235.387"/>
        <filter val="235.627"/>
        <filter val="235.711"/>
        <filter val="236.211"/>
        <filter val="236.234"/>
        <filter val="236.402"/>
        <filter val="236.46"/>
        <filter val="236.695"/>
        <filter val="236.842"/>
        <filter val="2363.979"/>
        <filter val="237.013"/>
        <filter val="237.143"/>
        <filter val="237.911"/>
        <filter val="2375"/>
        <filter val="2377.049"/>
        <filter val="238.365"/>
        <filter val="238.636"/>
        <filter val="238.806"/>
        <filter val="238.938"/>
        <filter val="2389.571"/>
        <filter val="239.106"/>
        <filter val="239.437"/>
        <filter val="24.329"/>
        <filter val="24.715"/>
        <filter val="240"/>
        <filter val="240.093"/>
        <filter val="240.506"/>
        <filter val="240.602"/>
        <filter val="240.991"/>
        <filter val="241.259"/>
        <filter val="241.304"/>
        <filter val="242.303"/>
        <filter val="242.424"/>
        <filter val="2428.571"/>
        <filter val="2433.628"/>
        <filter val="244.156"/>
        <filter val="244.293"/>
        <filter val="244.444"/>
        <filter val="245.614"/>
        <filter val="2454.545"/>
        <filter val="2461.538"/>
        <filter val="2466.667"/>
        <filter val="247.619"/>
        <filter val="248.634"/>
        <filter val="248.907"/>
        <filter val="2489.658"/>
        <filter val="249.267"/>
        <filter val="250"/>
        <filter val="250.429"/>
        <filter val="250.855"/>
        <filter val="2500"/>
        <filter val="251.232"/>
        <filter val="252.199"/>
        <filter val="252.696"/>
        <filter val="253.521"/>
        <filter val="253.968"/>
        <filter val="254.335"/>
        <filter val="254.545"/>
        <filter val="254.717"/>
        <filter val="254.902"/>
        <filter val="255.144"/>
        <filter val="255.249"/>
        <filter val="255.319"/>
        <filter val="255.396"/>
        <filter val="256.098"/>
        <filter val="256.637"/>
        <filter val="257.92"/>
        <filter val="257.928"/>
        <filter val="257.955"/>
        <filter val="258.123"/>
        <filter val="258.333"/>
        <filter val="258.721"/>
        <filter val="2585.859"/>
        <filter val="2588.517"/>
        <filter val="259.259"/>
        <filter val="2591.837"/>
        <filter val="26.011"/>
        <filter val="26.885"/>
        <filter val="26.923"/>
        <filter val="260"/>
        <filter val="260.736"/>
        <filter val="260.87"/>
        <filter val="2600"/>
        <filter val="2606.918"/>
        <filter val="261.044"/>
        <filter val="261.084"/>
        <filter val="261.364"/>
        <filter val="261.538"/>
        <filter val="261.632"/>
        <filter val="262.295"/>
        <filter val="262.712"/>
        <filter val="26200"/>
        <filter val="263.158"/>
        <filter val="263.274"/>
        <filter val="264.045"/>
        <filter val="264.151"/>
        <filter val="265.06"/>
        <filter val="265.152"/>
        <filter val="265.537"/>
        <filter val="265.551"/>
        <filter val="266.504"/>
        <filter val="266.667"/>
        <filter val="267.857"/>
        <filter val="2676.19"/>
        <filter val="2676.768"/>
        <filter val="268.293"/>
        <filter val="268.362"/>
        <filter val="268.398"/>
        <filter val="268.657"/>
        <filter val="269.231"/>
        <filter val="269.841"/>
        <filter val="26977.961"/>
        <filter val="2698.69"/>
        <filter val="27.933"/>
        <filter val="270.142"/>
        <filter val="270.56"/>
        <filter val="271.768"/>
        <filter val="271.978"/>
        <filter val="272"/>
        <filter val="272.727"/>
        <filter val="272.936"/>
        <filter val="2722.222"/>
        <filter val="273.585"/>
        <filter val="273.768"/>
        <filter val="273.885"/>
        <filter val="2735.849"/>
        <filter val="275.194"/>
        <filter val="275.362"/>
        <filter val="275.591"/>
        <filter val="275.794"/>
        <filter val="275.862"/>
        <filter val="2750"/>
        <filter val="276.119"/>
        <filter val="276.316"/>
        <filter val="276.76"/>
        <filter val="277.395"/>
        <filter val="277.778"/>
        <filter val="277.858"/>
        <filter val="278.09"/>
        <filter val="278.626"/>
        <filter val="278.689"/>
        <filter val="279.793"/>
        <filter val="28.515"/>
        <filter val="28.571"/>
        <filter val="280"/>
        <filter val="280.088"/>
        <filter val="280.146"/>
        <filter val="2800.797"/>
        <filter val="281.8"/>
        <filter val="282.051"/>
        <filter val="282.443"/>
        <filter val="282.517"/>
        <filter val="282.927"/>
        <filter val="283.293"/>
        <filter val="283.422"/>
        <filter val="283.582"/>
        <filter val="284.254"/>
        <filter val="284.597"/>
        <filter val="2842.105"/>
        <filter val="285.714"/>
        <filter val="288"/>
        <filter val="289.474"/>
        <filter val="2892.857"/>
        <filter val="29.16"/>
        <filter val="29.412"/>
        <filter val="290"/>
        <filter val="291.045"/>
        <filter val="291.667"/>
        <filter val="292.266"/>
        <filter val="292.683"/>
        <filter val="292.978"/>
        <filter val="2923.077"/>
        <filter val="293.286"/>
        <filter val="293.333"/>
        <filter val="294.118"/>
        <filter val="294.821"/>
        <filter val="295.455"/>
        <filter val="296.296"/>
        <filter val="296.368"/>
        <filter val="296.875"/>
        <filter val="296.97"/>
        <filter val="297.071"/>
        <filter val="297.468"/>
        <filter val="297.596"/>
        <filter val="297.619"/>
        <filter val="297.739"/>
        <filter val="297.872"/>
        <filter val="298.246"/>
        <filter val="3.122"/>
        <filter val="3.155"/>
        <filter val="3.21"/>
        <filter val="3.597"/>
        <filter val="30"/>
        <filter val="30.303"/>
        <filter val="30.928"/>
        <filter val="300"/>
        <filter val="3000"/>
        <filter val="30000"/>
        <filter val="301.205"/>
        <filter val="3011.148"/>
        <filter val="302.158"/>
        <filter val="302.703"/>
        <filter val="303.725"/>
        <filter val="3035.211"/>
        <filter val="304.569"/>
        <filter val="3049.18"/>
        <filter val="305.085"/>
        <filter val="305.556"/>
        <filter val="3062.5"/>
        <filter val="307.087"/>
        <filter val="307.479"/>
        <filter val="307.586"/>
        <filter val="307.692"/>
        <filter val="308.642"/>
        <filter val="309.101"/>
        <filter val="309.249"/>
        <filter val="309.524"/>
        <filter val="309.859"/>
        <filter val="309.896"/>
        <filter val="31.25"/>
        <filter val="31.746"/>
        <filter val="31.847"/>
        <filter val="310.448"/>
        <filter val="310.875"/>
        <filter val="3108.108"/>
        <filter val="311.475"/>
        <filter val="311.927"/>
        <filter val="312.057"/>
        <filter val="312.315"/>
        <filter val="3125.296"/>
        <filter val="313.496"/>
        <filter val="314.189"/>
        <filter val="314.286"/>
        <filter val="315.087"/>
        <filter val="315.107"/>
        <filter val="315.126"/>
        <filter val="315.385"/>
        <filter val="3150"/>
        <filter val="316.864"/>
        <filter val="317.073"/>
        <filter val="317.46"/>
        <filter val="317.647"/>
        <filter val="318.182"/>
        <filter val="318.421"/>
        <filter val="318.519"/>
        <filter val="318.716"/>
        <filter val="320.513"/>
        <filter val="320.755"/>
        <filter val="321.001"/>
        <filter val="321.429"/>
        <filter val="322.275"/>
        <filter val="322.581"/>
        <filter val="322.785"/>
        <filter val="322.835"/>
        <filter val="323.077"/>
        <filter val="323.529"/>
        <filter val="323.948"/>
        <filter val="324.731"/>
        <filter val="325.397"/>
        <filter val="325.438"/>
        <filter val="325.63"/>
        <filter val="3250"/>
        <filter val="326.087"/>
        <filter val="326.241"/>
        <filter val="326.531"/>
        <filter val="328.054"/>
        <filter val="328.125"/>
        <filter val="328.571"/>
        <filter val="328.594"/>
        <filter val="329.588"/>
        <filter val="329.601"/>
        <filter val="329.815"/>
        <filter val="33.453"/>
        <filter val="330.049"/>
        <filter val="330.153"/>
        <filter val="3300"/>
        <filter val="332.879"/>
        <filter val="3326.733"/>
        <filter val="333.333"/>
        <filter val="3333.333"/>
        <filter val="334.873"/>
        <filter val="335.391"/>
        <filter val="335.443"/>
        <filter val="3352.941"/>
        <filter val="336.239"/>
        <filter val="337.209"/>
        <filter val="338.71"/>
        <filter val="338.889"/>
        <filter val="339.789"/>
        <filter val="34.272"/>
        <filter val="34.413"/>
        <filter val="3400"/>
        <filter val="341.463"/>
        <filter val="341.88"/>
        <filter val="342.424"/>
        <filter val="343.731"/>
        <filter val="344.207"/>
        <filter val="344.729"/>
        <filter val="346.465"/>
        <filter val="347.458"/>
        <filter val="347.826"/>
        <filter val="348.214"/>
        <filter val="348.837"/>
        <filter val="349.036"/>
        <filter val="349.171"/>
        <filter val="349.206"/>
        <filter val="349.345"/>
        <filter val="349.398"/>
        <filter val="349.451"/>
        <filter val="349.462"/>
        <filter val="349.614"/>
        <filter val="350"/>
        <filter val="351.852"/>
        <filter val="3512.195"/>
        <filter val="352.273"/>
        <filter val="352.941"/>
        <filter val="353.191"/>
        <filter val="353.712"/>
        <filter val="354.872"/>
        <filter val="355.14"/>
        <filter val="355.283"/>
        <filter val="355.556"/>
        <filter val="355.932"/>
        <filter val="356.322"/>
        <filter val="356.331"/>
        <filter val="357.374"/>
        <filter val="3571.429"/>
        <filter val="358.648"/>
        <filter val="358.974"/>
        <filter val="3582.447"/>
        <filter val="3583.333"/>
        <filter val="3595.318"/>
        <filter val="36.145"/>
        <filter val="36.364"/>
        <filter val="360"/>
        <filter val="360.494"/>
        <filter val="360.731"/>
        <filter val="360.825"/>
        <filter val="361.552"/>
        <filter val="362.712"/>
        <filter val="363.057"/>
        <filter val="363.636"/>
        <filter val="364.583"/>
        <filter val="364.8"/>
        <filter val="3640.625"/>
        <filter val="365.044"/>
        <filter val="365.217"/>
        <filter val="365.235"/>
        <filter val="365.672"/>
        <filter val="366.154"/>
        <filter val="3666.667"/>
        <filter val="367.15"/>
        <filter val="367.347"/>
        <filter val="367.647"/>
        <filter val="368.91"/>
        <filter val="369.048"/>
        <filter val="369.565"/>
        <filter val="3690.476"/>
        <filter val="37.037"/>
        <filter val="37.152"/>
        <filter val="37.736"/>
        <filter val="3708.155"/>
        <filter val="371.134"/>
        <filter val="371.56"/>
        <filter val="372.25"/>
        <filter val="372.881"/>
        <filter val="374.319"/>
        <filter val="375"/>
        <filter val="375.231"/>
        <filter val="375.489"/>
        <filter val="375.566"/>
        <filter val="3750.733"/>
        <filter val="376.963"/>
        <filter val="3766.667"/>
        <filter val="377.358"/>
        <filter val="377.778"/>
        <filter val="378.378"/>
        <filter val="378.549"/>
        <filter val="38.462"/>
        <filter val="38.76"/>
        <filter val="380.435"/>
        <filter val="380.952"/>
        <filter val="3800"/>
        <filter val="381.733"/>
        <filter val="382.979"/>
        <filter val="383.333"/>
        <filter val="3833.333"/>
        <filter val="385.805"/>
        <filter val="385.965"/>
        <filter val="3852.174"/>
        <filter val="386.364"/>
        <filter val="387.097"/>
        <filter val="387.119"/>
        <filter val="388.889"/>
        <filter val="3888.889"/>
        <filter val="389.313"/>
        <filter val="39.062"/>
        <filter val="390.476"/>
        <filter val="391.667"/>
        <filter val="391.775"/>
        <filter val="391.85"/>
        <filter val="392.713"/>
        <filter val="393.443"/>
        <filter val="393.939"/>
        <filter val="394.068"/>
        <filter val="394.619"/>
        <filter val="394.737"/>
        <filter val="395.349"/>
        <filter val="395.833"/>
        <filter val="396.411"/>
        <filter val="396.825"/>
        <filter val="397.415"/>
        <filter val="397.59"/>
        <filter val="398.551"/>
        <filter val="4.098"/>
        <filter val="4.418"/>
        <filter val="4.422"/>
        <filter val="4.425"/>
        <filter val="4.89"/>
        <filter val="40"/>
        <filter val="40.201"/>
        <filter val="40.936"/>
        <filter val="400"/>
        <filter val="400.375"/>
        <filter val="40000"/>
        <filter val="403.509"/>
        <filter val="403.846"/>
        <filter val="404.056"/>
        <filter val="404.255"/>
        <filter val="405.405"/>
        <filter val="405.819"/>
        <filter val="407.895"/>
        <filter val="408.333"/>
        <filter val="409.091"/>
        <filter val="409.314"/>
        <filter val="409.81"/>
        <filter val="41.667"/>
        <filter val="41.758"/>
        <filter val="41000"/>
        <filter val="411.504"/>
        <filter val="411.765"/>
        <filter val="411.898"/>
        <filter val="412.639"/>
        <filter val="413.183"/>
        <filter val="413.386"/>
        <filter val="413.793"/>
        <filter val="414.286"/>
        <filter val="414.444"/>
        <filter val="415"/>
        <filter val="415.094"/>
        <filter val="415.385"/>
        <filter val="415.929"/>
        <filter val="416"/>
        <filter val="416.667"/>
        <filter val="4163.341"/>
        <filter val="417.249"/>
        <filter val="418.831"/>
        <filter val="419.355"/>
        <filter val="419.643"/>
        <filter val="4192.661"/>
        <filter val="42.735"/>
        <filter val="421.429"/>
        <filter val="421.613"/>
        <filter val="421.644"/>
        <filter val="421.687"/>
        <filter val="422.658"/>
        <filter val="423.077"/>
        <filter val="423.529"/>
        <filter val="423.729"/>
        <filter val="423.75"/>
        <filter val="423.828"/>
        <filter val="424.419"/>
        <filter val="4240"/>
        <filter val="425"/>
        <filter val="425.532"/>
        <filter val="426.923"/>
        <filter val="4260.87"/>
        <filter val="428.571"/>
        <filter val="4285.024"/>
        <filter val="429.207"/>
        <filter val="43.29"/>
        <filter val="430.38"/>
        <filter val="430904.762"/>
        <filter val="432.432"/>
        <filter val="434.109"/>
        <filter val="4347.368"/>
        <filter val="435.115"/>
        <filter val="435.644"/>
        <filter val="435.897"/>
        <filter val="436.364"/>
        <filter val="437.05"/>
        <filter val="437.5"/>
        <filter val="437.819"/>
        <filter val="437.888"/>
        <filter val="4372.549"/>
        <filter val="44.248"/>
        <filter val="44.383"/>
        <filter val="440"/>
        <filter val="441.116"/>
        <filter val="441.698"/>
        <filter val="442.308"/>
        <filter val="443.255"/>
        <filter val="443.396"/>
        <filter val="444.444"/>
        <filter val="4447.368"/>
        <filter val="445.117"/>
        <filter val="445.347"/>
        <filter val="445.783"/>
        <filter val="446.735"/>
        <filter val="447.876"/>
        <filter val="448.276"/>
        <filter val="450.644"/>
        <filter val="451.613"/>
        <filter val="451.807"/>
        <filter val="452.489"/>
        <filter val="452.83"/>
        <filter val="453.488"/>
        <filter val="454.148"/>
        <filter val="454.545"/>
        <filter val="454.719"/>
        <filter val="454.849"/>
        <filter val="457.143"/>
        <filter val="458.824"/>
        <filter val="459.459"/>
        <filter val="459.74"/>
        <filter val="460"/>
        <filter val="460.948"/>
        <filter val="4600"/>
        <filter val="461.538"/>
        <filter val="462.5"/>
        <filter val="463.415"/>
        <filter val="464.286"/>
        <filter val="464.789"/>
        <filter val="465.116"/>
        <filter val="466.174"/>
        <filter val="466.197"/>
        <filter val="466.667"/>
        <filter val="4666.667"/>
        <filter val="467.153"/>
        <filter val="468.085"/>
        <filter val="468.254"/>
        <filter val="468.75"/>
        <filter val="47.12"/>
        <filter val="470.149"/>
        <filter val="470.588"/>
        <filter val="471.664"/>
        <filter val="471.698"/>
        <filter val="472.222"/>
        <filter val="472.727"/>
        <filter val="473.684"/>
        <filter val="475"/>
        <filter val="475.124"/>
        <filter val="477.314"/>
        <filter val="478.022"/>
        <filter val="478.261"/>
        <filter val="4786.982"/>
        <filter val="479.339"/>
        <filter val="48.626"/>
        <filter val="482.456"/>
        <filter val="482.759"/>
        <filter val="483.465"/>
        <filter val="484.117"/>
        <filter val="484.994"/>
        <filter val="485.714"/>
        <filter val="486.056"/>
        <filter val="486.486"/>
        <filter val="487.124"/>
        <filter val="487.611"/>
        <filter val="487.805"/>
        <filter val="488.5"/>
        <filter val="488.889"/>
        <filter val="489.224"/>
        <filter val="49.563"/>
        <filter val="49.587"/>
        <filter val="490.119"/>
        <filter val="490.946"/>
        <filter val="491.071"/>
        <filter val="491.525"/>
        <filter val="491.62"/>
        <filter val="491.935"/>
        <filter val="492.958"/>
        <filter val="493.671"/>
        <filter val="494.147"/>
        <filter val="495"/>
        <filter val="495.726"/>
        <filter val="496.768"/>
        <filter val="4960.63"/>
        <filter val="4960.784"/>
        <filter val="497.436"/>
        <filter val="5.495"/>
        <filter val="500"/>
        <filter val="500.867"/>
        <filter val="502.283"/>
        <filter val="502.326"/>
        <filter val="504.274"/>
        <filter val="506.211"/>
        <filter val="506.383"/>
        <filter val="506.579"/>
        <filter val="507.692"/>
        <filter val="508.671"/>
        <filter val="508.929"/>
        <filter val="51.558"/>
        <filter val="511.905"/>
        <filter val="513.158"/>
        <filter val="514.286"/>
        <filter val="514.493"/>
        <filter val="516.105"/>
        <filter val="516.667"/>
        <filter val="517.241"/>
        <filter val="517.857"/>
        <filter val="518.072"/>
        <filter val="519.231"/>
        <filter val="52.562"/>
        <filter val="52.632"/>
        <filter val="520.446"/>
        <filter val="521.127"/>
        <filter val="521.301"/>
        <filter val="521.739"/>
        <filter val="522.727"/>
        <filter val="523.213"/>
        <filter val="523.256"/>
        <filter val="523.81"/>
        <filter val="525"/>
        <filter val="525.773"/>
        <filter val="5250"/>
        <filter val="526.316"/>
        <filter val="527.027"/>
        <filter val="528.571"/>
        <filter val="529.052"/>
        <filter val="529.412"/>
        <filter val="53.045"/>
        <filter val="53.719"/>
        <filter val="53.738"/>
        <filter val="530.488"/>
        <filter val="5309.524"/>
        <filter val="531.157"/>
        <filter val="531.25"/>
        <filter val="531.516"/>
        <filter val="531.711"/>
        <filter val="532.468"/>
        <filter val="533.062"/>
        <filter val="533.333"/>
        <filter val="534.091"/>
        <filter val="535.505"/>
        <filter val="535.714"/>
        <filter val="536.082"/>
        <filter val="536.585"/>
        <filter val="5362.319"/>
        <filter val="537.297"/>
        <filter val="538.462"/>
        <filter val="539.13"/>
        <filter val="539.326"/>
        <filter val="539.717"/>
        <filter val="54.054"/>
        <filter val="54.795"/>
        <filter val="540.426"/>
        <filter val="541.667"/>
        <filter val="542.185"/>
        <filter val="543.21"/>
        <filter val="544.304"/>
        <filter val="545.53"/>
        <filter val="547.826"/>
        <filter val="549.02"/>
        <filter val="549.107"/>
        <filter val="55.328"/>
        <filter val="55.556"/>
        <filter val="550"/>
        <filter val="550.296"/>
        <filter val="551.02"/>
        <filter val="551.136"/>
        <filter val="551.447"/>
        <filter val="552.083"/>
        <filter val="552.941"/>
        <filter val="553.571"/>
        <filter val="555.556"/>
        <filter val="556.818"/>
        <filter val="557.564"/>
        <filter val="559.322"/>
        <filter val="559.459"/>
        <filter val="559.835"/>
        <filter val="56.15"/>
        <filter val="56.338"/>
        <filter val="56.818"/>
        <filter val="56.837"/>
        <filter val="560"/>
        <filter val="560.44"/>
        <filter val="560.494"/>
        <filter val="562.5"/>
        <filter val="563.253"/>
        <filter val="564.286"/>
        <filter val="566.667"/>
        <filter val="5666.667"/>
        <filter val="567.435"/>
        <filter val="567.568"/>
        <filter val="568.182"/>
        <filter val="568.493"/>
        <filter val="568.683"/>
        <filter val="568.966"/>
        <filter val="5684.211"/>
        <filter val="569.061"/>
        <filter val="57.592"/>
        <filter val="5701.903"/>
        <filter val="571.429"/>
        <filter val="572.77"/>
        <filter val="574.324"/>
        <filter val="574.468"/>
        <filter val="575.658"/>
        <filter val="5750"/>
        <filter val="576.087"/>
        <filter val="576.271"/>
        <filter val="576.471"/>
        <filter val="576.923"/>
        <filter val="578.947"/>
        <filter val="579.186"/>
        <filter val="579.31"/>
        <filter val="58.028"/>
        <filter val="58.824"/>
        <filter val="580.645"/>
        <filter val="581.197"/>
        <filter val="581.812"/>
        <filter val="581.818"/>
        <filter val="583.333"/>
        <filter val="584.577"/>
        <filter val="5845.528"/>
        <filter val="585.896"/>
        <filter val="586.207"/>
        <filter val="586.957"/>
        <filter val="587.352"/>
        <filter val="589.506"/>
        <filter val="590.296"/>
        <filter val="590.909"/>
        <filter val="594.406"/>
        <filter val="594.595"/>
        <filter val="595.42"/>
        <filter val="595.506"/>
        <filter val="595.745"/>
        <filter val="596.33"/>
        <filter val="596.491"/>
        <filter val="596.552"/>
        <filter val="596.998"/>
        <filter val="597.222"/>
        <filter val="597.297"/>
        <filter val="6.25"/>
        <filter val="600"/>
        <filter val="6000"/>
        <filter val="604.651"/>
        <filter val="606.061"/>
        <filter val="606.383"/>
        <filter val="606.557"/>
        <filter val="607.273"/>
        <filter val="607.595"/>
        <filter val="608.721"/>
        <filter val="608.974"/>
        <filter val="609.023"/>
        <filter val="61.37"/>
        <filter val="61.538"/>
        <filter val="61.856"/>
        <filter val="61.947"/>
        <filter val="610.512"/>
        <filter val="610.619"/>
        <filter val="612.188"/>
        <filter val="612.245"/>
        <filter val="614.173"/>
        <filter val="615.385"/>
        <filter val="615.712"/>
        <filter val="615.894"/>
        <filter val="616.438"/>
        <filter val="616.667"/>
        <filter val="617.021"/>
        <filter val="617.043"/>
        <filter val="618.497"/>
        <filter val="619.048"/>
        <filter val="619.377"/>
        <filter val="62.5"/>
        <filter val="62.551"/>
        <filter val="620.036"/>
        <filter val="620.438"/>
        <filter val="620.664"/>
        <filter val="6200"/>
        <filter val="621.622"/>
        <filter val="622.618"/>
        <filter val="623.821"/>
        <filter val="623.913"/>
        <filter val="624.021"/>
        <filter val="625"/>
        <filter val="626.609"/>
        <filter val="627.358"/>
        <filter val="629.63"/>
        <filter val="631.579"/>
        <filter val="633.043"/>
        <filter val="635.22"/>
        <filter val="636.761"/>
        <filter val="638.164"/>
        <filter val="639.344"/>
        <filter val="639.437"/>
        <filter val="64.103"/>
        <filter val="64.394"/>
        <filter val="64.718"/>
        <filter val="64.972"/>
        <filter val="640.301"/>
        <filter val="641.304"/>
        <filter val="641.711"/>
        <filter val="642.241"/>
        <filter val="643.357"/>
        <filter val="6439.024"/>
        <filter val="646.341"/>
        <filter val="647.059"/>
        <filter val="648.281"/>
        <filter val="650"/>
        <filter val="650.165"/>
        <filter val="652.174"/>
        <filter val="654.054"/>
        <filter val="656.716"/>
        <filter val="66.265"/>
        <filter val="663.426"/>
        <filter val="663.677"/>
        <filter val="664.122"/>
        <filter val="666.376"/>
        <filter val="666.667"/>
        <filter val="667.145"/>
        <filter val="668.435"/>
        <filter val="669.882"/>
        <filter val="67.989"/>
        <filter val="67000"/>
        <filter val="672.757"/>
        <filter val="673.756"/>
        <filter val="674.242"/>
        <filter val="674.419"/>
        <filter val="674.797"/>
        <filter val="675.325"/>
        <filter val="675.676"/>
        <filter val="676.923"/>
        <filter val="678.571"/>
        <filter val="68.045"/>
        <filter val="68.182"/>
        <filter val="68.493"/>
        <filter val="68.966"/>
        <filter val="680"/>
        <filter val="680.412"/>
        <filter val="680.473"/>
        <filter val="681.518"/>
        <filter val="682.422"/>
        <filter val="682.927"/>
        <filter val="684.211"/>
        <filter val="684.818"/>
        <filter val="685.512"/>
        <filter val="686.391"/>
        <filter val="686.944"/>
        <filter val="687.5"/>
        <filter val="688.144"/>
        <filter val="688.742"/>
        <filter val="689.119"/>
        <filter val="69.444"/>
        <filter val="69.565"/>
        <filter val="69.767"/>
        <filter val="690"/>
        <filter val="691.729"/>
        <filter val="692.308"/>
        <filter val="694.444"/>
        <filter val="695.652"/>
        <filter val="696.517"/>
        <filter val="697.368"/>
        <filter val="697.761"/>
        <filter val="699.187"/>
        <filter val="7.143"/>
        <filter val="7.246"/>
        <filter val="7.282"/>
        <filter val="70.209"/>
        <filter val="70.64"/>
        <filter val="70.815"/>
        <filter val="700"/>
        <filter val="7000"/>
        <filter val="701.149"/>
        <filter val="701.493"/>
        <filter val="702.128"/>
        <filter val="703.125"/>
        <filter val="703.704"/>
        <filter val="703.833"/>
        <filter val="706.997"/>
        <filter val="708.333"/>
        <filter val="709.154"/>
        <filter val="71.429"/>
        <filter val="711.626"/>
        <filter val="712.644"/>
        <filter val="714.286"/>
        <filter val="7159.091"/>
        <filter val="718.381"/>
        <filter val="718.447"/>
        <filter val="719.101"/>
        <filter val="72.848"/>
        <filter val="720"/>
        <filter val="721.707"/>
        <filter val="722.222"/>
        <filter val="723.164"/>
        <filter val="723.577"/>
        <filter val="723.735"/>
        <filter val="725.95"/>
        <filter val="727.034"/>
        <filter val="727.273"/>
        <filter val="73.77"/>
        <filter val="731.172"/>
        <filter val="7313.625"/>
        <filter val="732.468"/>
        <filter val="733.333"/>
        <filter val="735.075"/>
        <filter val="736.111"/>
        <filter val="74.074"/>
        <filter val="74.818"/>
        <filter val="74.912"/>
        <filter val="745.133"/>
        <filter val="745.763"/>
        <filter val="748.031"/>
        <filter val="748.603"/>
        <filter val="75"/>
        <filter val="75.472"/>
        <filter val="75.529"/>
        <filter val="75.676"/>
        <filter val="750"/>
        <filter val="750.779"/>
        <filter val="754.661"/>
        <filter val="759.169"/>
        <filter val="76.105"/>
        <filter val="76.923"/>
        <filter val="76.991"/>
        <filter val="762.376"/>
        <filter val="762.887"/>
        <filter val="762.918"/>
        <filter val="764.103"/>
        <filter val="764.259"/>
        <filter val="764.706"/>
        <filter val="766.667"/>
        <filter val="767.442"/>
        <filter val="768.362"/>
        <filter val="769.231"/>
        <filter val="77.778"/>
        <filter val="77.982"/>
        <filter val="771.005"/>
        <filter val="7750"/>
        <filter val="776.173"/>
        <filter val="777.778"/>
        <filter val="78.125"/>
        <filter val="78.167"/>
        <filter val="78.397"/>
        <filter val="78.534"/>
        <filter val="78.652"/>
        <filter val="78.818"/>
        <filter val="78.947"/>
        <filter val="780.12"/>
        <filter val="780.488"/>
        <filter val="783.443"/>
        <filter val="784"/>
        <filter val="784.333"/>
        <filter val="785.714"/>
        <filter val="787.5"/>
        <filter val="787.763"/>
        <filter val="788.462"/>
        <filter val="789.855"/>
        <filter val="79.545"/>
        <filter val="790.576"/>
        <filter val="794.521"/>
        <filter val="796.46"/>
        <filter val="8.948"/>
        <filter val="8.955"/>
        <filter val="80.11"/>
        <filter val="80.882"/>
        <filter val="800"/>
        <filter val="801.959"/>
        <filter val="803.922"/>
        <filter val="805.882"/>
        <filter val="808.333"/>
        <filter val="81.081"/>
        <filter val="81.121"/>
        <filter val="81.314"/>
        <filter val="81.42"/>
        <filter val="810"/>
        <filter val="812.5"/>
        <filter val="813.126"/>
        <filter val="813.699"/>
        <filter val="814.815"/>
        <filter val="816.667"/>
        <filter val="818.182"/>
        <filter val="818.815"/>
        <filter val="819.277"/>
        <filter val="82.305"/>
        <filter val="82.353"/>
        <filter val="82.569"/>
        <filter val="82.981"/>
        <filter val="822.3"/>
        <filter val="824.176"/>
        <filter val="824.668"/>
        <filter val="826.087"/>
        <filter val="826.625"/>
        <filter val="827.642"/>
        <filter val="828.877"/>
        <filter val="829.545"/>
        <filter val="83.333"/>
        <filter val="83.756"/>
        <filter val="830.671"/>
        <filter val="833.333"/>
        <filter val="8333.333"/>
        <filter val="835.714"/>
        <filter val="8359.023"/>
        <filter val="837.456"/>
        <filter val="838.71"/>
        <filter val="839.773"/>
        <filter val="84.746"/>
        <filter val="84.906"/>
        <filter val="8400"/>
        <filter val="843.227"/>
        <filter val="8437.5"/>
        <filter val="845.304"/>
        <filter val="845.588"/>
        <filter val="845.725"/>
        <filter val="848.485"/>
        <filter val="85.106"/>
        <filter val="85.714"/>
        <filter val="850"/>
        <filter val="851.852"/>
        <filter val="852.941"/>
        <filter val="853.659"/>
        <filter val="855.263"/>
        <filter val="857.143"/>
        <filter val="86.493"/>
        <filter val="86.957"/>
        <filter val="860.31"/>
        <filter val="860.636"/>
        <filter val="861.111"/>
        <filter val="864.65"/>
        <filter val="865.429"/>
        <filter val="866.667"/>
        <filter val="87.085"/>
        <filter val="87.591"/>
        <filter val="871.795"/>
        <filter val="872.093"/>
        <filter val="877.956"/>
        <filter val="878.049"/>
        <filter val="879.121"/>
        <filter val="879.386"/>
        <filter val="88.102"/>
        <filter val="88.662"/>
        <filter val="880"/>
        <filter val="882.682"/>
        <filter val="884.615"/>
        <filter val="885.714"/>
        <filter val="886.364"/>
        <filter val="89.194"/>
        <filter val="89.209"/>
        <filter val="89.286"/>
        <filter val="891.304"/>
        <filter val="895.954"/>
        <filter val="897.075"/>
        <filter val="898.246"/>
        <filter val="9.302"/>
        <filter val="9.901"/>
        <filter val="90.909"/>
        <filter val="903.226"/>
        <filter val="904.93"/>
        <filter val="905.109"/>
        <filter val="91.873"/>
        <filter val="910.806"/>
        <filter val="912.698"/>
        <filter val="913.452"/>
        <filter val="914.894"/>
        <filter val="914.98"/>
        <filter val="9142.857"/>
        <filter val="915.663"/>
        <filter val="92.025"/>
        <filter val="92.233"/>
        <filter val="92.527"/>
        <filter val="920"/>
        <filter val="921.053"/>
        <filter val="928.571"/>
        <filter val="93.19"/>
        <filter val="93.484"/>
        <filter val="93.75"/>
        <filter val="93.96"/>
        <filter val="93.981"/>
        <filter val="930.314"/>
        <filter val="931.818"/>
        <filter val="937.5"/>
        <filter val="937.975"/>
        <filter val="939.394"/>
        <filter val="94.077"/>
        <filter val="94.406"/>
        <filter val="94.488"/>
        <filter val="943.59"/>
        <filter val="945.122"/>
        <filter val="946.429"/>
        <filter val="948.864"/>
        <filter val="95.238"/>
        <filter val="950.746"/>
        <filter val="951.351"/>
        <filter val="952.263"/>
        <filter val="9539.326"/>
        <filter val="954.747"/>
        <filter val="956.522"/>
        <filter val="96.712"/>
        <filter val="96.774"/>
        <filter val="961.433"/>
        <filter val="963.415"/>
        <filter val="964.059"/>
        <filter val="964.286"/>
        <filter val="965.602"/>
        <filter val="968.581"/>
        <filter val="97.087"/>
        <filter val="97.561"/>
        <filter val="970.149"/>
        <filter val="970.588"/>
        <filter val="970.76"/>
        <filter val="973.684"/>
        <filter val="98.361"/>
        <filter val="98.765"/>
        <filter val="98.901"/>
        <filter val="981.477"/>
        <filter val="981.968"/>
        <filter val="982.143"/>
        <filter val="985.816"/>
        <filter val="987.076"/>
        <filter val="987.297"/>
        <filter val="988.858"/>
        <filter val="99.174"/>
        <filter val="99.502"/>
        <filter val="99.688"/>
        <filter val="99.719"/>
      </filters>
    </filterColumn>
  </autoFilter>
  <tableColumns count="6">
    <tableColumn id="1" xr3:uid="{FDDA95D0-A9AA-45F2-9E17-973C17F38CA3}" name="System" dataDxfId="7"/>
    <tableColumn id="2" xr3:uid="{9F17BA31-B008-495C-A464-3244E843E83D}" name="Group" dataDxfId="6"/>
    <tableColumn id="3" xr3:uid="{D8F90709-FE6F-4861-B7D7-2E75D93B93D6}" name="Duration Analysed (days)" dataDxfId="0"/>
    <tableColumn id="23" xr3:uid="{6EF12C61-10D5-4DB0-85C8-072D175EF2AD}" name="Inventory Days" dataDxfId="1"/>
    <tableColumn id="20" xr3:uid="{60D65DC8-7645-4D00-BDE2-8D91B8659A8E}" name="Psi" dataDxfId="5"/>
    <tableColumn id="24" xr3:uid="{E5039042-B6CA-4621-97FA-77FB6B3ADAFE}" name="Strategy" dataDxfId="4"/>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1D56-6CE1-4109-894A-E8D1CE14A4C6}">
  <dimension ref="A1:A19"/>
  <sheetViews>
    <sheetView workbookViewId="0">
      <selection activeCell="A7" sqref="A7"/>
    </sheetView>
  </sheetViews>
  <sheetFormatPr defaultRowHeight="14.5" x14ac:dyDescent="0.35"/>
  <cols>
    <col min="1" max="1" width="100.26953125" customWidth="1"/>
  </cols>
  <sheetData>
    <row r="1" spans="1:1" ht="21" x14ac:dyDescent="0.5">
      <c r="A1" s="16" t="s">
        <v>854</v>
      </c>
    </row>
    <row r="2" spans="1:1" x14ac:dyDescent="0.35">
      <c r="A2" s="1" t="s">
        <v>853</v>
      </c>
    </row>
    <row r="3" spans="1:1" x14ac:dyDescent="0.35">
      <c r="A3" s="1" t="s">
        <v>852</v>
      </c>
    </row>
    <row r="4" spans="1:1" ht="72.5" x14ac:dyDescent="0.35">
      <c r="A4" s="17" t="s">
        <v>851</v>
      </c>
    </row>
    <row r="6" spans="1:1" x14ac:dyDescent="0.35">
      <c r="A6" s="1" t="s">
        <v>861</v>
      </c>
    </row>
    <row r="7" spans="1:1" ht="409.5" customHeight="1" x14ac:dyDescent="0.35">
      <c r="A7" s="17" t="s">
        <v>863</v>
      </c>
    </row>
    <row r="9" spans="1:1" x14ac:dyDescent="0.35">
      <c r="A9" s="1" t="s">
        <v>862</v>
      </c>
    </row>
    <row r="10" spans="1:1" ht="43.5" x14ac:dyDescent="0.35">
      <c r="A10" s="15" t="s">
        <v>864</v>
      </c>
    </row>
    <row r="12" spans="1:1" x14ac:dyDescent="0.35">
      <c r="A12" s="1" t="s">
        <v>865</v>
      </c>
    </row>
    <row r="13" spans="1:1" ht="58" x14ac:dyDescent="0.35">
      <c r="A13" s="15" t="s">
        <v>866</v>
      </c>
    </row>
    <row r="15" spans="1:1" x14ac:dyDescent="0.35">
      <c r="A15" s="1" t="s">
        <v>868</v>
      </c>
    </row>
    <row r="16" spans="1:1" x14ac:dyDescent="0.35">
      <c r="A16" t="s">
        <v>867</v>
      </c>
    </row>
    <row r="18" spans="1:1" x14ac:dyDescent="0.35">
      <c r="A18" s="1" t="s">
        <v>869</v>
      </c>
    </row>
    <row r="19" spans="1:1" ht="174" x14ac:dyDescent="0.35">
      <c r="A19" s="15" t="s">
        <v>870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79CCA-656A-4BCB-A86B-754B7AD6F9C9}">
  <sheetPr>
    <tabColor rgb="FFFFFF00"/>
  </sheetPr>
  <dimension ref="A1:AGA475"/>
  <sheetViews>
    <sheetView zoomScale="95" workbookViewId="0">
      <selection activeCell="E9" sqref="E9:H12"/>
    </sheetView>
  </sheetViews>
  <sheetFormatPr defaultRowHeight="14.5" x14ac:dyDescent="0.35"/>
  <cols>
    <col min="1" max="1" width="24.36328125" customWidth="1"/>
    <col min="2" max="2" width="18.1796875" customWidth="1"/>
    <col min="3" max="3" width="14.08984375" customWidth="1"/>
    <col min="5" max="5" width="9.6328125" bestFit="1" customWidth="1"/>
    <col min="6" max="6" width="9.7265625" bestFit="1" customWidth="1"/>
    <col min="9" max="9" width="3.08984375" style="3" customWidth="1"/>
    <col min="10" max="859" width="8.7265625" style="3"/>
  </cols>
  <sheetData>
    <row r="1" spans="1:9" ht="15" thickBot="1" x14ac:dyDescent="0.4">
      <c r="A1" s="8" t="s">
        <v>0</v>
      </c>
      <c r="B1" s="8" t="s">
        <v>18</v>
      </c>
      <c r="C1" s="8" t="s">
        <v>20</v>
      </c>
      <c r="D1" s="8" t="s">
        <v>8</v>
      </c>
      <c r="E1" s="1"/>
      <c r="F1" s="1"/>
      <c r="G1" s="1"/>
      <c r="H1" s="1"/>
      <c r="I1"/>
    </row>
    <row r="2" spans="1:9" x14ac:dyDescent="0.35">
      <c r="A2" s="7" t="s">
        <v>1</v>
      </c>
      <c r="B2" s="4">
        <v>6.4390000000000001</v>
      </c>
      <c r="C2" s="4">
        <v>6</v>
      </c>
      <c r="D2" s="7" t="s">
        <v>6</v>
      </c>
      <c r="G2" s="12" t="s">
        <v>291</v>
      </c>
      <c r="I2"/>
    </row>
    <row r="3" spans="1:9" x14ac:dyDescent="0.35">
      <c r="A3" s="7" t="s">
        <v>2</v>
      </c>
      <c r="B3" s="4">
        <v>1.216</v>
      </c>
      <c r="C3" s="4">
        <v>0.5</v>
      </c>
      <c r="D3" s="7" t="s">
        <v>6</v>
      </c>
      <c r="G3" s="13" t="s">
        <v>0</v>
      </c>
      <c r="I3"/>
    </row>
    <row r="4" spans="1:9" ht="15" thickBot="1" x14ac:dyDescent="0.4">
      <c r="A4" s="7" t="s">
        <v>3</v>
      </c>
      <c r="B4" s="4">
        <v>1.2889999999999999</v>
      </c>
      <c r="C4" s="4">
        <v>0.5</v>
      </c>
      <c r="D4" s="7" t="s">
        <v>6</v>
      </c>
      <c r="G4" s="14" t="s">
        <v>292</v>
      </c>
      <c r="I4"/>
    </row>
    <row r="5" spans="1:9" x14ac:dyDescent="0.35">
      <c r="A5" s="7" t="s">
        <v>4</v>
      </c>
      <c r="B5" s="4">
        <v>5.8840000000000003</v>
      </c>
      <c r="C5" s="5">
        <v>6.8</v>
      </c>
      <c r="D5" s="7" t="s">
        <v>6</v>
      </c>
      <c r="I5"/>
    </row>
    <row r="6" spans="1:9" x14ac:dyDescent="0.35">
      <c r="A6" s="7" t="s">
        <v>19</v>
      </c>
      <c r="B6" s="5">
        <v>1007</v>
      </c>
      <c r="C6" s="5">
        <v>500</v>
      </c>
      <c r="D6" s="7" t="s">
        <v>7</v>
      </c>
      <c r="F6" s="19"/>
      <c r="G6" s="19"/>
      <c r="H6" s="19"/>
      <c r="I6"/>
    </row>
    <row r="7" spans="1:9" x14ac:dyDescent="0.35">
      <c r="I7"/>
    </row>
    <row r="8" spans="1:9" x14ac:dyDescent="0.35">
      <c r="A8" s="8" t="s">
        <v>9</v>
      </c>
      <c r="B8" s="8" t="s">
        <v>11</v>
      </c>
      <c r="C8" s="8" t="s">
        <v>20</v>
      </c>
      <c r="D8" s="8" t="s">
        <v>8</v>
      </c>
      <c r="E8" s="8" t="s">
        <v>14</v>
      </c>
      <c r="F8" s="8" t="s">
        <v>15</v>
      </c>
      <c r="G8" s="8" t="s">
        <v>16</v>
      </c>
      <c r="H8" s="8" t="s">
        <v>17</v>
      </c>
      <c r="I8"/>
    </row>
    <row r="9" spans="1:9" x14ac:dyDescent="0.35">
      <c r="A9" s="7" t="s">
        <v>10</v>
      </c>
      <c r="B9" s="11">
        <f>IF(B2+B3&lt;&gt;B4,B5/(B2+B3-B4),"All work cancelled")</f>
        <v>0.9242852654728243</v>
      </c>
      <c r="C9" s="11">
        <f>IF(C2+C3&lt;&gt;C4,C5/(C2+C3-C4),"All work cancelled")</f>
        <v>1.1333333333333333</v>
      </c>
      <c r="D9" s="7"/>
      <c r="E9" s="24">
        <v>0.78</v>
      </c>
      <c r="F9" s="24">
        <v>45.71</v>
      </c>
      <c r="G9" s="24">
        <v>-291.25</v>
      </c>
      <c r="H9" s="24">
        <v>0.84</v>
      </c>
      <c r="I9"/>
    </row>
    <row r="10" spans="1:9" x14ac:dyDescent="0.35">
      <c r="A10" s="7" t="s">
        <v>12</v>
      </c>
      <c r="B10" s="11">
        <f>IF(B2+B3&lt;&gt;0,B2/(B2+B3),"No work")</f>
        <v>0.84114957544088831</v>
      </c>
      <c r="C10" s="11">
        <f>IF(C2+C3&lt;&gt;0,C2/(C2+C3),"No work")</f>
        <v>0.92307692307692313</v>
      </c>
      <c r="D10" s="7"/>
      <c r="E10" s="24">
        <v>0.36</v>
      </c>
      <c r="F10" s="24">
        <v>1</v>
      </c>
      <c r="G10" s="24">
        <v>0</v>
      </c>
      <c r="H10" s="24">
        <v>0.3</v>
      </c>
      <c r="I10"/>
    </row>
    <row r="11" spans="1:9" x14ac:dyDescent="0.35">
      <c r="A11" s="7" t="s">
        <v>13</v>
      </c>
      <c r="B11" s="11">
        <f>IF(B2+B3&lt;&gt;0,(B2+B3-B4)/(B2+B3),"No work")</f>
        <v>0.8316133246244285</v>
      </c>
      <c r="C11" s="11">
        <f>IF(C2+C3&lt;&gt;0,(C2+C3-C4)/(C2+C3),"No work")</f>
        <v>0.92307692307692313</v>
      </c>
      <c r="D11" s="7"/>
      <c r="E11" s="24">
        <v>0.77</v>
      </c>
      <c r="F11" s="24">
        <v>1</v>
      </c>
      <c r="G11" s="24">
        <v>-63.1</v>
      </c>
      <c r="H11" s="24">
        <v>0.86</v>
      </c>
      <c r="I11"/>
    </row>
    <row r="12" spans="1:9" x14ac:dyDescent="0.35">
      <c r="A12" s="7" t="s">
        <v>27</v>
      </c>
      <c r="B12" s="11">
        <f>IF(B5&lt;&gt;0,B6/B5,"No workers - work will never get done")</f>
        <v>171.14208021753907</v>
      </c>
      <c r="C12" s="11">
        <f>IF(C5&lt;&gt;0,C6/C5,"No workers - work will never get done")</f>
        <v>73.529411764705884</v>
      </c>
      <c r="D12" s="7" t="s">
        <v>28</v>
      </c>
      <c r="E12" s="24">
        <v>1062.8</v>
      </c>
      <c r="F12" s="24">
        <v>430904.76</v>
      </c>
      <c r="G12" s="24">
        <v>0.86</v>
      </c>
      <c r="H12" s="24">
        <v>410.66</v>
      </c>
      <c r="I12"/>
    </row>
    <row r="13" spans="1:9" x14ac:dyDescent="0.35">
      <c r="I13"/>
    </row>
    <row r="14" spans="1:9" x14ac:dyDescent="0.35">
      <c r="A14" s="8"/>
      <c r="B14" s="8" t="s">
        <v>18</v>
      </c>
      <c r="C14" s="8" t="s">
        <v>20</v>
      </c>
      <c r="D14" s="8" t="s">
        <v>8</v>
      </c>
      <c r="I14"/>
    </row>
    <row r="15" spans="1:9" x14ac:dyDescent="0.35">
      <c r="A15" s="6" t="s">
        <v>21</v>
      </c>
      <c r="B15" s="11" t="str">
        <f>IF(B9&gt;0,IF(B9&gt;1,B6/(B5-(B2+B3-B4)),"Never, Unsustainable system"),ROUND(B6/(B5-(B2+B3-B4)),2)&amp;". Caution - High cancellation rate")</f>
        <v>Never, Unsustainable system</v>
      </c>
      <c r="C15" s="11">
        <f>IF(C9&gt;0,IF(C9&gt;1,C6/(C5-(C2+C3-C4)),"Never, Unsustainable system"),ROUND(C6/(C5-(C2+C3-C4)),2)&amp;". Caution - High cancellation rate")</f>
        <v>625.00000000000011</v>
      </c>
      <c r="D15" s="7" t="s">
        <v>26</v>
      </c>
      <c r="I15"/>
    </row>
    <row r="16" spans="1:9" x14ac:dyDescent="0.35">
      <c r="I16"/>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row r="28" s="3" customFormat="1" x14ac:dyDescent="0.35"/>
    <row r="29" s="3" customFormat="1" x14ac:dyDescent="0.35"/>
    <row r="30" s="3" customFormat="1" x14ac:dyDescent="0.35"/>
    <row r="31" s="3" customFormat="1" x14ac:dyDescent="0.35"/>
    <row r="32" s="3" customFormat="1" x14ac:dyDescent="0.35"/>
    <row r="33" s="3" customFormat="1" x14ac:dyDescent="0.35"/>
    <row r="34" s="3" customFormat="1" x14ac:dyDescent="0.35"/>
    <row r="35" s="3" customFormat="1" x14ac:dyDescent="0.35"/>
    <row r="36" s="3" customFormat="1" x14ac:dyDescent="0.35"/>
    <row r="37" s="3" customFormat="1" x14ac:dyDescent="0.35"/>
    <row r="38" s="3" customFormat="1" x14ac:dyDescent="0.35"/>
    <row r="39" s="3" customFormat="1" x14ac:dyDescent="0.35"/>
    <row r="40" s="3" customFormat="1" x14ac:dyDescent="0.35"/>
    <row r="41" s="3" customFormat="1" x14ac:dyDescent="0.35"/>
    <row r="42" s="3" customFormat="1" x14ac:dyDescent="0.35"/>
    <row r="43" s="3" customFormat="1" x14ac:dyDescent="0.35"/>
    <row r="44" s="3" customFormat="1" x14ac:dyDescent="0.35"/>
    <row r="45" s="3" customFormat="1" x14ac:dyDescent="0.35"/>
    <row r="46" s="3" customFormat="1" x14ac:dyDescent="0.35"/>
    <row r="47" s="3" customFormat="1" x14ac:dyDescent="0.35"/>
    <row r="48" s="3" customFormat="1" x14ac:dyDescent="0.35"/>
    <row r="49" s="3" customFormat="1" x14ac:dyDescent="0.35"/>
    <row r="50" s="3" customFormat="1" x14ac:dyDescent="0.35"/>
    <row r="51" s="3" customFormat="1" x14ac:dyDescent="0.35"/>
    <row r="52" s="3" customFormat="1" x14ac:dyDescent="0.35"/>
    <row r="53" s="3" customFormat="1" x14ac:dyDescent="0.35"/>
    <row r="54" s="3" customFormat="1" x14ac:dyDescent="0.35"/>
    <row r="55" s="3" customFormat="1" x14ac:dyDescent="0.35"/>
    <row r="56" s="3" customFormat="1" x14ac:dyDescent="0.35"/>
    <row r="57" s="3" customFormat="1" x14ac:dyDescent="0.35"/>
    <row r="58" s="3" customFormat="1" x14ac:dyDescent="0.35"/>
    <row r="59" s="3" customFormat="1" x14ac:dyDescent="0.35"/>
    <row r="60" s="3" customFormat="1" x14ac:dyDescent="0.35"/>
    <row r="61" s="3" customFormat="1" x14ac:dyDescent="0.35"/>
    <row r="62" s="3" customFormat="1" x14ac:dyDescent="0.35"/>
    <row r="63" s="3" customFormat="1" x14ac:dyDescent="0.35"/>
    <row r="64" s="3" customFormat="1" x14ac:dyDescent="0.35"/>
    <row r="65" s="3" customFormat="1" x14ac:dyDescent="0.35"/>
    <row r="66" s="3" customFormat="1" x14ac:dyDescent="0.35"/>
    <row r="67" s="3" customFormat="1" x14ac:dyDescent="0.35"/>
    <row r="68" s="3" customFormat="1" x14ac:dyDescent="0.35"/>
    <row r="69" s="3" customFormat="1" x14ac:dyDescent="0.35"/>
    <row r="70" s="3" customFormat="1" x14ac:dyDescent="0.35"/>
    <row r="71" s="3" customFormat="1" x14ac:dyDescent="0.35"/>
    <row r="72" s="3" customFormat="1" x14ac:dyDescent="0.35"/>
    <row r="73" s="3" customFormat="1" x14ac:dyDescent="0.35"/>
    <row r="74" s="3" customFormat="1" x14ac:dyDescent="0.35"/>
    <row r="75" s="3" customFormat="1" x14ac:dyDescent="0.35"/>
    <row r="76" s="3" customFormat="1" x14ac:dyDescent="0.35"/>
    <row r="77" s="3" customFormat="1" x14ac:dyDescent="0.35"/>
    <row r="78" s="3" customFormat="1" x14ac:dyDescent="0.35"/>
    <row r="79" s="3" customFormat="1" x14ac:dyDescent="0.35"/>
    <row r="80" s="3" customFormat="1" x14ac:dyDescent="0.35"/>
    <row r="81" s="3" customFormat="1" x14ac:dyDescent="0.35"/>
    <row r="82" s="3" customFormat="1" x14ac:dyDescent="0.35"/>
    <row r="83" s="3" customFormat="1" x14ac:dyDescent="0.35"/>
    <row r="84" s="3" customFormat="1" x14ac:dyDescent="0.35"/>
    <row r="85" s="3" customFormat="1" x14ac:dyDescent="0.35"/>
    <row r="86" s="3" customFormat="1" x14ac:dyDescent="0.35"/>
    <row r="87" s="3" customFormat="1" x14ac:dyDescent="0.35"/>
    <row r="88" s="3" customFormat="1" x14ac:dyDescent="0.35"/>
    <row r="89" s="3" customFormat="1" x14ac:dyDescent="0.35"/>
    <row r="90" s="3" customFormat="1" x14ac:dyDescent="0.35"/>
    <row r="91" s="3" customFormat="1" x14ac:dyDescent="0.35"/>
    <row r="92" s="3" customFormat="1" x14ac:dyDescent="0.35"/>
    <row r="93" s="3" customFormat="1" x14ac:dyDescent="0.35"/>
    <row r="94" s="3" customFormat="1" x14ac:dyDescent="0.35"/>
    <row r="95" s="3" customFormat="1" x14ac:dyDescent="0.35"/>
    <row r="96" s="3" customFormat="1" x14ac:dyDescent="0.35"/>
    <row r="97" s="3" customFormat="1" x14ac:dyDescent="0.35"/>
    <row r="98" s="3" customFormat="1" x14ac:dyDescent="0.35"/>
    <row r="99" s="3" customFormat="1" x14ac:dyDescent="0.35"/>
    <row r="100" s="3" customFormat="1" x14ac:dyDescent="0.35"/>
    <row r="101" s="3" customFormat="1" x14ac:dyDescent="0.35"/>
    <row r="102" s="3" customFormat="1" x14ac:dyDescent="0.35"/>
    <row r="103" s="3" customFormat="1" x14ac:dyDescent="0.35"/>
    <row r="104" s="3" customFormat="1" x14ac:dyDescent="0.35"/>
    <row r="105" s="3" customFormat="1" x14ac:dyDescent="0.35"/>
    <row r="106" s="3" customFormat="1" x14ac:dyDescent="0.35"/>
    <row r="107" s="3" customFormat="1" x14ac:dyDescent="0.35"/>
    <row r="108" s="3" customFormat="1" x14ac:dyDescent="0.35"/>
    <row r="109" s="3" customFormat="1" x14ac:dyDescent="0.35"/>
    <row r="110" s="3" customFormat="1" x14ac:dyDescent="0.35"/>
    <row r="111" s="3" customFormat="1" x14ac:dyDescent="0.35"/>
    <row r="112" s="3" customFormat="1" x14ac:dyDescent="0.35"/>
    <row r="113" s="3" customFormat="1" x14ac:dyDescent="0.35"/>
    <row r="114" s="3" customFormat="1" x14ac:dyDescent="0.35"/>
    <row r="115" s="3" customFormat="1" x14ac:dyDescent="0.35"/>
    <row r="116" s="3" customFormat="1" x14ac:dyDescent="0.35"/>
    <row r="117" s="3" customFormat="1" x14ac:dyDescent="0.35"/>
    <row r="118" s="3" customFormat="1" x14ac:dyDescent="0.35"/>
    <row r="119" s="3" customFormat="1" x14ac:dyDescent="0.35"/>
    <row r="120" s="3" customFormat="1" x14ac:dyDescent="0.35"/>
    <row r="121" s="3" customFormat="1" x14ac:dyDescent="0.35"/>
    <row r="122" s="3" customFormat="1" x14ac:dyDescent="0.35"/>
    <row r="123" s="3" customFormat="1" x14ac:dyDescent="0.35"/>
    <row r="124" s="3" customFormat="1" x14ac:dyDescent="0.35"/>
    <row r="125" s="3" customFormat="1" x14ac:dyDescent="0.35"/>
    <row r="126" s="3" customFormat="1" x14ac:dyDescent="0.35"/>
    <row r="127" s="3" customFormat="1" x14ac:dyDescent="0.35"/>
    <row r="128" s="3" customFormat="1" x14ac:dyDescent="0.35"/>
    <row r="129" s="3" customFormat="1" x14ac:dyDescent="0.35"/>
    <row r="130" s="3" customFormat="1" x14ac:dyDescent="0.35"/>
    <row r="131" s="3" customFormat="1" x14ac:dyDescent="0.35"/>
    <row r="132" s="3" customFormat="1" x14ac:dyDescent="0.35"/>
    <row r="133" s="3" customFormat="1" x14ac:dyDescent="0.35"/>
    <row r="134" s="3" customFormat="1" x14ac:dyDescent="0.35"/>
    <row r="135" s="3" customFormat="1" x14ac:dyDescent="0.35"/>
    <row r="136" s="3" customFormat="1" x14ac:dyDescent="0.35"/>
    <row r="137" s="3" customFormat="1" x14ac:dyDescent="0.35"/>
    <row r="138" s="3" customFormat="1" x14ac:dyDescent="0.35"/>
    <row r="139" s="3" customFormat="1" x14ac:dyDescent="0.35"/>
    <row r="140" s="3" customFormat="1" x14ac:dyDescent="0.35"/>
    <row r="141" s="3" customFormat="1" x14ac:dyDescent="0.35"/>
    <row r="142" s="3" customFormat="1" x14ac:dyDescent="0.35"/>
    <row r="143" s="3" customFormat="1" x14ac:dyDescent="0.35"/>
    <row r="144" s="3" customFormat="1" x14ac:dyDescent="0.35"/>
    <row r="145" s="3" customFormat="1" x14ac:dyDescent="0.35"/>
    <row r="146" s="3" customFormat="1" x14ac:dyDescent="0.35"/>
    <row r="147" s="3" customFormat="1" x14ac:dyDescent="0.35"/>
    <row r="148" s="3" customFormat="1" x14ac:dyDescent="0.35"/>
    <row r="149" s="3" customFormat="1" x14ac:dyDescent="0.35"/>
    <row r="150" s="3" customFormat="1" x14ac:dyDescent="0.35"/>
    <row r="151" s="3" customFormat="1" x14ac:dyDescent="0.35"/>
    <row r="152" s="3" customFormat="1" x14ac:dyDescent="0.35"/>
    <row r="153" s="3" customFormat="1" x14ac:dyDescent="0.35"/>
    <row r="154" s="3" customFormat="1" x14ac:dyDescent="0.35"/>
    <row r="155" s="3" customFormat="1" x14ac:dyDescent="0.35"/>
    <row r="156" s="3" customFormat="1" x14ac:dyDescent="0.35"/>
    <row r="157" s="3" customFormat="1" x14ac:dyDescent="0.35"/>
    <row r="158" s="3" customFormat="1" x14ac:dyDescent="0.35"/>
    <row r="159" s="3" customFormat="1" x14ac:dyDescent="0.35"/>
    <row r="160" s="3" customFormat="1" x14ac:dyDescent="0.35"/>
    <row r="161" s="3" customFormat="1" x14ac:dyDescent="0.35"/>
    <row r="162" s="3" customFormat="1" x14ac:dyDescent="0.35"/>
    <row r="163" s="3" customFormat="1" x14ac:dyDescent="0.35"/>
    <row r="164" s="3" customFormat="1" x14ac:dyDescent="0.35"/>
    <row r="165" s="3" customFormat="1" x14ac:dyDescent="0.35"/>
    <row r="166" s="3" customFormat="1" x14ac:dyDescent="0.35"/>
    <row r="167" s="3" customFormat="1" x14ac:dyDescent="0.35"/>
    <row r="168" s="3" customFormat="1" x14ac:dyDescent="0.35"/>
    <row r="169" s="3" customFormat="1" x14ac:dyDescent="0.35"/>
    <row r="170" s="3" customFormat="1" x14ac:dyDescent="0.35"/>
    <row r="171" s="3" customFormat="1" x14ac:dyDescent="0.35"/>
    <row r="172" s="3" customFormat="1" x14ac:dyDescent="0.35"/>
    <row r="173" s="3" customFormat="1" x14ac:dyDescent="0.35"/>
    <row r="174" s="3" customFormat="1" x14ac:dyDescent="0.35"/>
    <row r="175" s="3" customFormat="1" x14ac:dyDescent="0.35"/>
    <row r="176" s="3" customFormat="1" x14ac:dyDescent="0.35"/>
    <row r="177" s="3" customFormat="1" x14ac:dyDescent="0.35"/>
    <row r="178" s="3" customFormat="1" x14ac:dyDescent="0.35"/>
    <row r="179" s="3" customFormat="1" x14ac:dyDescent="0.35"/>
    <row r="180" s="3" customFormat="1" x14ac:dyDescent="0.35"/>
    <row r="181" s="3" customFormat="1" x14ac:dyDescent="0.35"/>
    <row r="182" s="3" customFormat="1" x14ac:dyDescent="0.35"/>
    <row r="183" s="3" customFormat="1" x14ac:dyDescent="0.35"/>
    <row r="184" s="3" customFormat="1" x14ac:dyDescent="0.35"/>
    <row r="185" s="3" customFormat="1" x14ac:dyDescent="0.35"/>
    <row r="186" s="3" customFormat="1" x14ac:dyDescent="0.35"/>
    <row r="187" s="3" customFormat="1" x14ac:dyDescent="0.35"/>
    <row r="188" s="3" customFormat="1" x14ac:dyDescent="0.35"/>
    <row r="189" s="3" customFormat="1" x14ac:dyDescent="0.35"/>
    <row r="190" s="3" customFormat="1" x14ac:dyDescent="0.35"/>
    <row r="191" s="3" customFormat="1" x14ac:dyDescent="0.35"/>
    <row r="192" s="3" customFormat="1" x14ac:dyDescent="0.35"/>
    <row r="193" s="3" customFormat="1" x14ac:dyDescent="0.35"/>
    <row r="194" s="3" customFormat="1" x14ac:dyDescent="0.35"/>
    <row r="195" s="3" customFormat="1" x14ac:dyDescent="0.35"/>
    <row r="196" s="3" customFormat="1" x14ac:dyDescent="0.35"/>
    <row r="197" s="3" customFormat="1" x14ac:dyDescent="0.35"/>
    <row r="198" s="3" customFormat="1" x14ac:dyDescent="0.35"/>
    <row r="199" s="3" customFormat="1" x14ac:dyDescent="0.35"/>
    <row r="200" s="3" customFormat="1" x14ac:dyDescent="0.35"/>
    <row r="201" s="3" customFormat="1" x14ac:dyDescent="0.35"/>
    <row r="202" s="3" customFormat="1" x14ac:dyDescent="0.35"/>
    <row r="203" s="3" customFormat="1" x14ac:dyDescent="0.35"/>
    <row r="204" s="3" customFormat="1" x14ac:dyDescent="0.35"/>
    <row r="205" s="3" customFormat="1" x14ac:dyDescent="0.35"/>
    <row r="206" s="3" customFormat="1" x14ac:dyDescent="0.35"/>
    <row r="207" s="3" customFormat="1" x14ac:dyDescent="0.35"/>
    <row r="208" s="3" customFormat="1" x14ac:dyDescent="0.35"/>
    <row r="209" s="3" customFormat="1" x14ac:dyDescent="0.35"/>
    <row r="210" s="3" customFormat="1" x14ac:dyDescent="0.35"/>
    <row r="211" s="3" customFormat="1" x14ac:dyDescent="0.35"/>
    <row r="212" s="3" customFormat="1" x14ac:dyDescent="0.35"/>
    <row r="213" s="3" customFormat="1" x14ac:dyDescent="0.35"/>
    <row r="214" s="3" customFormat="1" x14ac:dyDescent="0.35"/>
    <row r="215" s="3" customFormat="1" x14ac:dyDescent="0.35"/>
    <row r="216" s="3" customFormat="1" x14ac:dyDescent="0.35"/>
    <row r="217" s="3" customFormat="1" x14ac:dyDescent="0.35"/>
    <row r="218" s="3" customFormat="1" x14ac:dyDescent="0.35"/>
    <row r="219" s="3" customFormat="1" x14ac:dyDescent="0.35"/>
    <row r="220" s="3" customFormat="1" x14ac:dyDescent="0.35"/>
    <row r="221" s="3" customFormat="1" x14ac:dyDescent="0.35"/>
    <row r="222" s="3" customFormat="1" x14ac:dyDescent="0.35"/>
    <row r="223" s="3" customFormat="1" x14ac:dyDescent="0.35"/>
    <row r="224" s="3" customFormat="1" x14ac:dyDescent="0.35"/>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row r="248" s="3" customFormat="1" x14ac:dyDescent="0.35"/>
    <row r="249" s="3" customFormat="1" x14ac:dyDescent="0.35"/>
    <row r="250" s="3" customFormat="1" x14ac:dyDescent="0.35"/>
    <row r="251" s="3" customFormat="1" x14ac:dyDescent="0.35"/>
    <row r="252" s="3" customFormat="1" x14ac:dyDescent="0.35"/>
    <row r="253" s="3" customFormat="1" x14ac:dyDescent="0.35"/>
    <row r="254" s="3" customFormat="1" x14ac:dyDescent="0.35"/>
    <row r="255" s="3" customFormat="1" x14ac:dyDescent="0.35"/>
    <row r="256" s="3" customFormat="1" x14ac:dyDescent="0.35"/>
    <row r="257" s="3" customFormat="1" x14ac:dyDescent="0.35"/>
    <row r="258" s="3" customFormat="1" x14ac:dyDescent="0.35"/>
    <row r="259" s="3" customFormat="1" x14ac:dyDescent="0.35"/>
    <row r="260" s="3" customFormat="1" x14ac:dyDescent="0.35"/>
    <row r="261" s="3" customFormat="1" x14ac:dyDescent="0.35"/>
    <row r="262" s="3" customFormat="1" x14ac:dyDescent="0.35"/>
    <row r="263" s="3" customFormat="1" x14ac:dyDescent="0.35"/>
    <row r="264" s="3" customFormat="1" x14ac:dyDescent="0.35"/>
    <row r="265" s="3" customFormat="1" x14ac:dyDescent="0.35"/>
    <row r="266" s="3" customFormat="1" x14ac:dyDescent="0.35"/>
    <row r="267" s="3" customFormat="1" x14ac:dyDescent="0.35"/>
    <row r="268" s="3" customFormat="1" x14ac:dyDescent="0.35"/>
    <row r="269" s="3" customFormat="1" x14ac:dyDescent="0.35"/>
    <row r="270" s="3" customFormat="1" x14ac:dyDescent="0.35"/>
    <row r="271" s="3" customFormat="1" x14ac:dyDescent="0.35"/>
    <row r="272" s="3" customFormat="1" x14ac:dyDescent="0.35"/>
    <row r="273" s="3" customFormat="1" x14ac:dyDescent="0.35"/>
    <row r="274" s="3" customFormat="1" x14ac:dyDescent="0.35"/>
    <row r="275" s="3" customFormat="1" x14ac:dyDescent="0.35"/>
    <row r="276" s="3" customFormat="1" x14ac:dyDescent="0.35"/>
    <row r="277" s="3" customFormat="1" x14ac:dyDescent="0.35"/>
    <row r="278" s="3" customFormat="1" x14ac:dyDescent="0.35"/>
    <row r="279" s="3" customFormat="1" x14ac:dyDescent="0.35"/>
    <row r="280" s="3" customFormat="1" x14ac:dyDescent="0.35"/>
    <row r="281" s="3" customFormat="1" x14ac:dyDescent="0.35"/>
    <row r="282" s="3" customFormat="1" x14ac:dyDescent="0.35"/>
    <row r="283" s="3" customFormat="1" x14ac:dyDescent="0.35"/>
    <row r="284" s="3" customFormat="1" x14ac:dyDescent="0.35"/>
    <row r="285" s="3" customFormat="1" x14ac:dyDescent="0.35"/>
    <row r="286" s="3" customFormat="1" x14ac:dyDescent="0.35"/>
    <row r="287" s="3" customFormat="1" x14ac:dyDescent="0.35"/>
    <row r="288" s="3" customFormat="1" x14ac:dyDescent="0.35"/>
    <row r="289" s="3" customFormat="1" x14ac:dyDescent="0.35"/>
    <row r="290" s="3" customFormat="1" x14ac:dyDescent="0.35"/>
    <row r="291" s="3" customFormat="1" x14ac:dyDescent="0.35"/>
    <row r="292" s="3" customFormat="1" x14ac:dyDescent="0.35"/>
    <row r="293" s="3" customFormat="1" x14ac:dyDescent="0.35"/>
    <row r="294" s="3" customFormat="1" x14ac:dyDescent="0.35"/>
    <row r="295" s="3" customFormat="1" x14ac:dyDescent="0.35"/>
    <row r="296" s="3" customFormat="1" x14ac:dyDescent="0.35"/>
    <row r="297" s="3" customFormat="1" x14ac:dyDescent="0.35"/>
    <row r="298" s="3" customFormat="1" x14ac:dyDescent="0.35"/>
    <row r="299" s="3" customFormat="1" x14ac:dyDescent="0.35"/>
    <row r="300" s="3" customFormat="1" x14ac:dyDescent="0.35"/>
    <row r="301" s="3" customFormat="1" x14ac:dyDescent="0.35"/>
    <row r="302" s="3" customFormat="1" x14ac:dyDescent="0.35"/>
    <row r="303" s="3" customFormat="1" x14ac:dyDescent="0.35"/>
    <row r="304" s="3" customFormat="1" x14ac:dyDescent="0.35"/>
    <row r="305" s="3" customFormat="1" x14ac:dyDescent="0.35"/>
    <row r="306" s="3" customFormat="1" x14ac:dyDescent="0.35"/>
    <row r="307" s="3" customFormat="1" x14ac:dyDescent="0.35"/>
    <row r="308" s="3" customFormat="1" x14ac:dyDescent="0.35"/>
    <row r="309" s="3" customFormat="1" x14ac:dyDescent="0.35"/>
    <row r="310" s="3" customFormat="1" x14ac:dyDescent="0.35"/>
    <row r="311" s="3" customFormat="1" x14ac:dyDescent="0.35"/>
    <row r="312" s="3" customFormat="1" x14ac:dyDescent="0.35"/>
    <row r="313" s="3" customFormat="1" x14ac:dyDescent="0.35"/>
    <row r="314" s="3" customFormat="1" x14ac:dyDescent="0.35"/>
    <row r="315" s="3" customFormat="1" x14ac:dyDescent="0.35"/>
    <row r="316" s="3" customFormat="1" x14ac:dyDescent="0.35"/>
    <row r="317" s="3" customFormat="1" x14ac:dyDescent="0.35"/>
    <row r="318" s="3" customFormat="1" x14ac:dyDescent="0.35"/>
    <row r="319" s="3" customFormat="1" x14ac:dyDescent="0.35"/>
    <row r="320" s="3" customFormat="1" x14ac:dyDescent="0.35"/>
    <row r="321" s="3" customFormat="1" x14ac:dyDescent="0.35"/>
    <row r="322" s="3" customFormat="1" x14ac:dyDescent="0.35"/>
    <row r="323" s="3" customFormat="1" x14ac:dyDescent="0.35"/>
    <row r="324" s="3" customFormat="1" x14ac:dyDescent="0.35"/>
    <row r="325" s="3" customFormat="1" x14ac:dyDescent="0.35"/>
    <row r="326" s="3" customFormat="1" x14ac:dyDescent="0.35"/>
    <row r="327" s="3" customFormat="1" x14ac:dyDescent="0.35"/>
    <row r="328" s="3" customFormat="1" x14ac:dyDescent="0.35"/>
    <row r="329" s="3" customFormat="1" x14ac:dyDescent="0.35"/>
    <row r="330" s="3" customFormat="1" x14ac:dyDescent="0.35"/>
    <row r="331" s="3" customFormat="1" x14ac:dyDescent="0.35"/>
    <row r="332" s="3" customFormat="1" x14ac:dyDescent="0.35"/>
    <row r="333" s="3" customFormat="1" x14ac:dyDescent="0.35"/>
    <row r="334" s="3" customFormat="1" x14ac:dyDescent="0.35"/>
    <row r="335" s="3" customFormat="1" x14ac:dyDescent="0.35"/>
    <row r="336" s="3" customFormat="1" x14ac:dyDescent="0.35"/>
    <row r="337" s="3" customFormat="1" x14ac:dyDescent="0.35"/>
    <row r="338" s="3" customFormat="1" x14ac:dyDescent="0.35"/>
    <row r="339" s="3" customFormat="1" x14ac:dyDescent="0.35"/>
    <row r="340" s="3" customFormat="1" x14ac:dyDescent="0.35"/>
    <row r="341" s="3" customFormat="1" x14ac:dyDescent="0.35"/>
    <row r="342" s="3" customFormat="1" x14ac:dyDescent="0.35"/>
    <row r="343" s="3" customFormat="1" x14ac:dyDescent="0.35"/>
    <row r="344" s="3" customFormat="1" x14ac:dyDescent="0.35"/>
    <row r="345" s="3" customFormat="1" x14ac:dyDescent="0.35"/>
    <row r="346" s="3" customFormat="1" x14ac:dyDescent="0.35"/>
    <row r="347" s="3" customFormat="1" x14ac:dyDescent="0.35"/>
    <row r="348" s="3" customFormat="1" x14ac:dyDescent="0.35"/>
    <row r="349" s="3" customFormat="1" x14ac:dyDescent="0.35"/>
    <row r="350" s="3" customFormat="1" x14ac:dyDescent="0.35"/>
    <row r="351" s="3" customFormat="1" x14ac:dyDescent="0.35"/>
    <row r="352" s="3" customFormat="1" x14ac:dyDescent="0.35"/>
    <row r="353" s="3" customFormat="1" x14ac:dyDescent="0.35"/>
    <row r="354" s="3" customFormat="1" x14ac:dyDescent="0.35"/>
    <row r="355" s="3" customFormat="1" x14ac:dyDescent="0.35"/>
    <row r="356" s="3" customFormat="1" x14ac:dyDescent="0.35"/>
    <row r="357" s="3" customFormat="1" x14ac:dyDescent="0.35"/>
    <row r="358" s="3" customFormat="1" x14ac:dyDescent="0.35"/>
    <row r="359" s="3" customFormat="1" x14ac:dyDescent="0.35"/>
    <row r="360" s="3" customFormat="1" x14ac:dyDescent="0.35"/>
    <row r="361" s="3" customFormat="1" x14ac:dyDescent="0.35"/>
    <row r="362" s="3" customFormat="1" x14ac:dyDescent="0.35"/>
    <row r="363" s="3" customFormat="1" x14ac:dyDescent="0.35"/>
    <row r="364" s="3" customFormat="1" x14ac:dyDescent="0.35"/>
    <row r="365" s="3" customFormat="1" x14ac:dyDescent="0.35"/>
    <row r="366" s="3" customFormat="1" x14ac:dyDescent="0.35"/>
    <row r="367" s="3" customFormat="1" x14ac:dyDescent="0.35"/>
    <row r="368" s="3" customFormat="1" x14ac:dyDescent="0.35"/>
    <row r="369" s="3" customFormat="1" x14ac:dyDescent="0.35"/>
    <row r="370" s="3" customFormat="1" x14ac:dyDescent="0.35"/>
    <row r="371" s="3" customFormat="1" x14ac:dyDescent="0.35"/>
    <row r="372" s="3" customFormat="1" x14ac:dyDescent="0.35"/>
    <row r="373" s="3" customFormat="1" x14ac:dyDescent="0.35"/>
    <row r="374" s="3" customFormat="1" x14ac:dyDescent="0.35"/>
    <row r="375" s="3" customFormat="1" x14ac:dyDescent="0.35"/>
    <row r="376" s="3" customFormat="1" x14ac:dyDescent="0.35"/>
    <row r="377" s="3" customFormat="1" x14ac:dyDescent="0.35"/>
    <row r="378" s="3" customFormat="1" x14ac:dyDescent="0.35"/>
    <row r="379" s="3" customFormat="1" x14ac:dyDescent="0.35"/>
    <row r="380" s="3" customFormat="1" x14ac:dyDescent="0.35"/>
    <row r="381" s="3" customFormat="1" x14ac:dyDescent="0.35"/>
    <row r="382" s="3" customFormat="1" x14ac:dyDescent="0.35"/>
    <row r="383" s="3" customFormat="1" x14ac:dyDescent="0.35"/>
    <row r="384" s="3" customFormat="1" x14ac:dyDescent="0.35"/>
    <row r="385" s="3" customFormat="1" x14ac:dyDescent="0.35"/>
    <row r="386" s="3" customFormat="1" x14ac:dyDescent="0.35"/>
    <row r="387" s="3" customFormat="1" x14ac:dyDescent="0.35"/>
    <row r="388" s="3" customFormat="1" x14ac:dyDescent="0.35"/>
    <row r="389" s="3" customFormat="1" x14ac:dyDescent="0.35"/>
    <row r="390" s="3" customFormat="1" x14ac:dyDescent="0.35"/>
    <row r="391" s="3" customFormat="1" x14ac:dyDescent="0.35"/>
    <row r="392" s="3" customFormat="1" x14ac:dyDescent="0.35"/>
    <row r="393" s="3" customFormat="1" x14ac:dyDescent="0.35"/>
    <row r="394" s="3" customFormat="1" x14ac:dyDescent="0.35"/>
    <row r="395" s="3" customFormat="1" x14ac:dyDescent="0.35"/>
    <row r="396" s="3" customFormat="1" x14ac:dyDescent="0.35"/>
    <row r="397" s="3" customFormat="1" x14ac:dyDescent="0.35"/>
    <row r="398" s="3" customFormat="1" x14ac:dyDescent="0.35"/>
    <row r="399" s="3" customFormat="1" x14ac:dyDescent="0.35"/>
    <row r="400" s="3" customFormat="1" x14ac:dyDescent="0.35"/>
    <row r="401" s="3" customFormat="1" x14ac:dyDescent="0.35"/>
    <row r="402" s="3" customFormat="1" x14ac:dyDescent="0.35"/>
    <row r="403" s="3" customFormat="1" x14ac:dyDescent="0.35"/>
    <row r="404" s="3" customFormat="1" x14ac:dyDescent="0.35"/>
    <row r="405" s="3" customFormat="1" x14ac:dyDescent="0.35"/>
    <row r="406" s="3" customFormat="1" x14ac:dyDescent="0.35"/>
    <row r="407" s="3" customFormat="1" x14ac:dyDescent="0.35"/>
    <row r="408" s="3" customFormat="1" x14ac:dyDescent="0.35"/>
    <row r="409" s="3" customFormat="1" x14ac:dyDescent="0.35"/>
    <row r="410" s="3" customFormat="1" x14ac:dyDescent="0.35"/>
    <row r="411" s="3" customFormat="1" x14ac:dyDescent="0.35"/>
    <row r="412" s="3" customFormat="1" x14ac:dyDescent="0.35"/>
    <row r="413" s="3" customFormat="1" x14ac:dyDescent="0.35"/>
    <row r="414" s="3" customFormat="1" x14ac:dyDescent="0.35"/>
    <row r="415" s="3" customFormat="1" x14ac:dyDescent="0.35"/>
    <row r="416" s="3" customFormat="1" x14ac:dyDescent="0.35"/>
    <row r="417" s="3" customFormat="1" x14ac:dyDescent="0.35"/>
    <row r="418" s="3" customFormat="1" x14ac:dyDescent="0.35"/>
    <row r="419" s="3" customFormat="1" x14ac:dyDescent="0.35"/>
    <row r="420" s="3" customFormat="1" x14ac:dyDescent="0.35"/>
    <row r="421" s="3" customFormat="1" x14ac:dyDescent="0.35"/>
    <row r="422" s="3" customFormat="1" x14ac:dyDescent="0.35"/>
    <row r="423" s="3" customFormat="1" x14ac:dyDescent="0.35"/>
    <row r="424" s="3" customFormat="1" x14ac:dyDescent="0.35"/>
    <row r="425" s="3" customFormat="1" x14ac:dyDescent="0.35"/>
    <row r="426" s="3" customFormat="1" x14ac:dyDescent="0.35"/>
    <row r="427" s="3" customFormat="1" x14ac:dyDescent="0.35"/>
    <row r="428" s="3" customFormat="1" x14ac:dyDescent="0.35"/>
    <row r="429" s="3" customFormat="1" x14ac:dyDescent="0.35"/>
    <row r="430" s="3" customFormat="1" x14ac:dyDescent="0.35"/>
    <row r="431" s="3" customFormat="1" x14ac:dyDescent="0.35"/>
    <row r="432" s="3" customFormat="1" x14ac:dyDescent="0.35"/>
    <row r="433" s="3" customFormat="1" x14ac:dyDescent="0.35"/>
    <row r="434" s="3" customFormat="1" x14ac:dyDescent="0.35"/>
    <row r="435" s="3" customFormat="1" x14ac:dyDescent="0.35"/>
    <row r="436" s="3" customFormat="1" x14ac:dyDescent="0.35"/>
    <row r="437" s="3" customFormat="1" x14ac:dyDescent="0.35"/>
    <row r="438" s="3" customFormat="1" x14ac:dyDescent="0.35"/>
    <row r="439" s="3" customFormat="1" x14ac:dyDescent="0.35"/>
    <row r="440" s="3" customFormat="1" x14ac:dyDescent="0.35"/>
    <row r="441" s="3" customFormat="1" x14ac:dyDescent="0.35"/>
    <row r="442" s="3" customFormat="1" x14ac:dyDescent="0.35"/>
    <row r="443" s="3" customFormat="1" x14ac:dyDescent="0.35"/>
    <row r="444" s="3" customFormat="1" x14ac:dyDescent="0.35"/>
    <row r="445" s="3" customFormat="1" x14ac:dyDescent="0.35"/>
    <row r="446" s="3" customFormat="1" x14ac:dyDescent="0.35"/>
    <row r="447" s="3" customFormat="1" x14ac:dyDescent="0.35"/>
    <row r="448" s="3" customFormat="1" x14ac:dyDescent="0.35"/>
    <row r="449" s="3" customFormat="1" x14ac:dyDescent="0.35"/>
    <row r="450" s="3" customFormat="1" x14ac:dyDescent="0.35"/>
    <row r="451" s="3" customFormat="1" x14ac:dyDescent="0.35"/>
    <row r="452" s="3" customFormat="1" x14ac:dyDescent="0.35"/>
    <row r="453" s="3" customFormat="1" x14ac:dyDescent="0.35"/>
    <row r="454" s="3" customFormat="1" x14ac:dyDescent="0.35"/>
    <row r="455" s="3" customFormat="1" x14ac:dyDescent="0.35"/>
    <row r="456" s="3" customFormat="1" x14ac:dyDescent="0.35"/>
    <row r="457" s="3" customFormat="1" x14ac:dyDescent="0.35"/>
    <row r="458" s="3" customFormat="1" x14ac:dyDescent="0.35"/>
    <row r="459" s="3" customFormat="1" x14ac:dyDescent="0.35"/>
    <row r="460" s="3" customFormat="1" x14ac:dyDescent="0.35"/>
    <row r="461" s="3" customFormat="1" x14ac:dyDescent="0.35"/>
    <row r="462" s="3" customFormat="1" x14ac:dyDescent="0.35"/>
    <row r="463" s="3" customFormat="1" x14ac:dyDescent="0.35"/>
    <row r="464" s="3" customFormat="1" x14ac:dyDescent="0.35"/>
    <row r="465" s="3" customFormat="1" x14ac:dyDescent="0.35"/>
    <row r="466" s="3" customFormat="1" x14ac:dyDescent="0.35"/>
    <row r="467" s="3" customFormat="1" x14ac:dyDescent="0.35"/>
    <row r="468" s="3" customFormat="1" x14ac:dyDescent="0.35"/>
    <row r="469" s="3" customFormat="1" x14ac:dyDescent="0.35"/>
    <row r="470" s="3" customFormat="1" x14ac:dyDescent="0.35"/>
    <row r="471" s="3" customFormat="1" x14ac:dyDescent="0.35"/>
    <row r="472" s="3" customFormat="1" x14ac:dyDescent="0.35"/>
    <row r="473" s="3" customFormat="1" x14ac:dyDescent="0.35"/>
    <row r="474" s="3" customFormat="1" x14ac:dyDescent="0.35"/>
    <row r="475" s="3" customFormat="1"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9B8C-C814-4956-B7E2-C5F5641EFAF0}">
  <sheetPr>
    <tabColor rgb="FF0070C0"/>
  </sheetPr>
  <dimension ref="A1:AE4379"/>
  <sheetViews>
    <sheetView zoomScale="135" workbookViewId="0">
      <pane xSplit="1" ySplit="11" topLeftCell="P4348" activePane="bottomRight" state="frozen"/>
      <selection pane="topRight" activeCell="B1" sqref="B1"/>
      <selection pane="bottomLeft" activeCell="A9" sqref="A9"/>
      <selection pane="bottomRight" activeCell="A11" sqref="A11:X4378"/>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19" max="21" width="8.72656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style="21" customWidth="1"/>
    <col min="30" max="30" width="28.26953125" customWidth="1"/>
  </cols>
  <sheetData>
    <row r="1" spans="1:31" x14ac:dyDescent="0.35">
      <c r="A1" s="1" t="s">
        <v>14</v>
      </c>
      <c r="B1" s="1"/>
      <c r="C1" s="10">
        <f>AVERAGE(Table3[Column3])</f>
        <v>56</v>
      </c>
      <c r="D1" s="23">
        <f>AVERAGE(Table3[Column4])</f>
        <v>45539.582638888889</v>
      </c>
      <c r="E1" s="23">
        <f>AVERAGE(Table3[Column5])</f>
        <v>45595.84652777778</v>
      </c>
      <c r="F1" s="10" t="e">
        <f>AVERAGE(Table3[Column6])</f>
        <v>#DIV/0!</v>
      </c>
      <c r="G1" s="10" t="e">
        <f>AVERAGE(Table3[Column7])</f>
        <v>#DIV/0!</v>
      </c>
      <c r="H1" s="10">
        <f>AVERAGE(Table3[Column8])</f>
        <v>2</v>
      </c>
      <c r="I1" s="10">
        <f>AVERAGE(Table3[Column9])</f>
        <v>2</v>
      </c>
      <c r="J1" s="10">
        <f>AVERAGE(Table3[Column10])</f>
        <v>1</v>
      </c>
      <c r="K1" s="10" t="e">
        <f>AVERAGE(Table3[Column11])</f>
        <v>#DIV/0!</v>
      </c>
      <c r="L1" s="10">
        <f>AVERAGE(Table3[Column12])</f>
        <v>3</v>
      </c>
      <c r="M1" s="10">
        <f>AVERAGE(Table3[Column13])</f>
        <v>2</v>
      </c>
      <c r="N1" s="10">
        <f>AVERAGE(Table3[Column14])</f>
        <v>0.14299999999999999</v>
      </c>
      <c r="O1" s="10">
        <f>AVERAGE(Table3[Column15])</f>
        <v>1.7999999999999999E-2</v>
      </c>
      <c r="P1" s="10" t="e">
        <f>AVERAGE(Table3[Column16])</f>
        <v>#DIV/0!</v>
      </c>
      <c r="Q1" s="10">
        <f>AVERAGE(Table3[Column17])</f>
        <v>0.05</v>
      </c>
      <c r="R1" s="10" t="e">
        <f>AVERAGE(Table3[Column18])</f>
        <v>#DIV/0!</v>
      </c>
      <c r="S1" s="10">
        <f>AVERAGE(Table3[Column19])</f>
        <v>5.5E-2</v>
      </c>
      <c r="T1" s="10" t="e">
        <f>AVERAGE(Table3[Column20])</f>
        <v>#DIV/0!</v>
      </c>
      <c r="U1" s="10" t="e">
        <f>AVERAGE(Table3[Column21])</f>
        <v>#DIV/0!</v>
      </c>
      <c r="V1" s="10"/>
      <c r="W1" s="10" t="e">
        <f>AVERAGE(Table3[Column23])</f>
        <v>#DIV/0!</v>
      </c>
      <c r="X1" s="10" t="e">
        <f>AVERAGE(Table3[Column24])</f>
        <v>#DIV/0!</v>
      </c>
      <c r="Y1" s="10">
        <f>AVERAGE(Table3[Inter-service rate (Days/PBI)])</f>
        <v>15.849908584822721</v>
      </c>
      <c r="Z1" s="10">
        <f>AVERAGE(Table3[alpha R^2])</f>
        <v>0.84306884627475687</v>
      </c>
      <c r="AA1" s="10">
        <f>AVERAGE(Table3[epsilon R^2])</f>
        <v>0.87602618243243491</v>
      </c>
      <c r="AB1" s="10"/>
    </row>
    <row r="2" spans="1:31" x14ac:dyDescent="0.35">
      <c r="A2" s="1" t="s">
        <v>17</v>
      </c>
      <c r="B2" s="1"/>
      <c r="C2">
        <f>MEDIAN(Table3[Column3])</f>
        <v>56</v>
      </c>
      <c r="D2" s="23">
        <f>MEDIAN(Table3[Column4])</f>
        <v>45539.582638888889</v>
      </c>
      <c r="E2" s="23">
        <f>MEDIAN(Table3[Column5])</f>
        <v>45595.84652777778</v>
      </c>
      <c r="F2" t="e">
        <f>MEDIAN(Table3[Column6])</f>
        <v>#NUM!</v>
      </c>
      <c r="G2" t="e">
        <f>MEDIAN(Table3[Column7])</f>
        <v>#NUM!</v>
      </c>
      <c r="H2">
        <f>MEDIAN(Table3[Column8])</f>
        <v>2</v>
      </c>
      <c r="I2">
        <f>MEDIAN(Table3[Column9])</f>
        <v>2</v>
      </c>
      <c r="J2">
        <f>MEDIAN(Table3[Column10])</f>
        <v>1</v>
      </c>
      <c r="K2" t="e">
        <f>MEDIAN(Table3[Column11])</f>
        <v>#NUM!</v>
      </c>
      <c r="L2">
        <f>MEDIAN(Table3[Column12])</f>
        <v>3</v>
      </c>
      <c r="M2">
        <f>MEDIAN(Table3[Column13])</f>
        <v>2</v>
      </c>
      <c r="N2">
        <f>MEDIAN(Table3[Column14])</f>
        <v>0.14299999999999999</v>
      </c>
      <c r="O2">
        <f>MEDIAN(Table3[Column15])</f>
        <v>1.7999999999999999E-2</v>
      </c>
      <c r="P2" t="e">
        <f>MEDIAN(Table3[Column16])</f>
        <v>#NUM!</v>
      </c>
      <c r="Q2">
        <f>MEDIAN(Table3[Column17])</f>
        <v>0.05</v>
      </c>
      <c r="R2" t="e">
        <f>MEDIAN(Table3[Column18])</f>
        <v>#NUM!</v>
      </c>
      <c r="S2">
        <f>MEDIAN(Table3[Column19])</f>
        <v>5.5E-2</v>
      </c>
      <c r="T2" t="e">
        <f>MEDIAN(Table3[Column20])</f>
        <v>#NUM!</v>
      </c>
      <c r="U2" t="e">
        <f>MEDIAN(Table3[Column21])</f>
        <v>#NUM!</v>
      </c>
      <c r="W2" t="e">
        <f>MEDIAN(Table3[Column23])</f>
        <v>#NUM!</v>
      </c>
      <c r="X2" t="e">
        <f>MEDIAN(Table3[Column24])</f>
        <v>#NUM!</v>
      </c>
      <c r="Y2">
        <f>MEDIAN(Table3[Inter-service rate (Days/PBI)])</f>
        <v>5.2080000000000002</v>
      </c>
      <c r="Z2">
        <f>MEDIAN(Table3[alpha R^2])</f>
        <v>0.92200000000000004</v>
      </c>
      <c r="AA2">
        <f>MEDIAN(Table3[epsilon R^2])</f>
        <v>0.9355</v>
      </c>
    </row>
    <row r="3" spans="1:31" x14ac:dyDescent="0.35">
      <c r="A3" s="1" t="s">
        <v>290</v>
      </c>
      <c r="B3" s="1"/>
      <c r="C3" t="e">
        <f>MODE(Table3[Column3])</f>
        <v>#N/A</v>
      </c>
      <c r="D3" s="23" t="e">
        <f>MODE(Table3[Column4])</f>
        <v>#N/A</v>
      </c>
      <c r="E3" s="23" t="e">
        <f>MODE(Table3[Column5])</f>
        <v>#N/A</v>
      </c>
      <c r="F3" t="e">
        <f>MODE(Table3[Column6])</f>
        <v>#N/A</v>
      </c>
      <c r="G3" t="e">
        <f>MODE(Table3[Column7])</f>
        <v>#N/A</v>
      </c>
      <c r="H3" t="e">
        <f>MODE(Table3[Column8])</f>
        <v>#N/A</v>
      </c>
      <c r="I3" t="e">
        <f>MODE(Table3[Column9])</f>
        <v>#N/A</v>
      </c>
      <c r="J3" t="e">
        <f>MODE(Table3[Column10])</f>
        <v>#N/A</v>
      </c>
      <c r="K3" t="e">
        <f>MODE(Table3[Column11])</f>
        <v>#N/A</v>
      </c>
      <c r="L3" t="e">
        <f>MODE(Table3[Column12])</f>
        <v>#N/A</v>
      </c>
      <c r="M3" t="e">
        <f>MODE(Table3[Column13])</f>
        <v>#N/A</v>
      </c>
      <c r="N3" t="e">
        <f>MODE(Table3[Column14])</f>
        <v>#N/A</v>
      </c>
      <c r="O3" t="e">
        <f>MODE(Table3[Column15])</f>
        <v>#N/A</v>
      </c>
      <c r="P3" t="e">
        <f>MODE(Table3[Column16])</f>
        <v>#N/A</v>
      </c>
      <c r="Q3" t="e">
        <f>MODE(Table3[Column17])</f>
        <v>#N/A</v>
      </c>
      <c r="R3" t="e">
        <f>MODE(Table3[Column18])</f>
        <v>#N/A</v>
      </c>
      <c r="S3" t="e">
        <f>MODE(Table3[Column19])</f>
        <v>#N/A</v>
      </c>
      <c r="T3" t="e">
        <f>MODE(Table3[Column20])</f>
        <v>#N/A</v>
      </c>
      <c r="U3" t="e">
        <f>MODE(Table3[Column21])</f>
        <v>#N/A</v>
      </c>
      <c r="W3" t="e">
        <f>MODE(Table3[Column23])</f>
        <v>#N/A</v>
      </c>
      <c r="X3" t="e">
        <f>MODE(Table3[Column24])</f>
        <v>#N/A</v>
      </c>
      <c r="Y3">
        <f>MODE(Table3[Inter-service rate (Days/PBI)])</f>
        <v>83.332999999999998</v>
      </c>
      <c r="Z3">
        <f>MODE(Table3[alpha R^2])</f>
        <v>1</v>
      </c>
      <c r="AA3">
        <f>MODE(Table3[epsilon R^2])</f>
        <v>1</v>
      </c>
    </row>
    <row r="4" spans="1:31" x14ac:dyDescent="0.35">
      <c r="A4" s="1"/>
      <c r="B4" s="1"/>
      <c r="D4" s="23"/>
      <c r="E4" s="23"/>
    </row>
    <row r="5" spans="1:31" x14ac:dyDescent="0.35">
      <c r="A5" s="1" t="s">
        <v>293</v>
      </c>
      <c r="B5" s="1"/>
      <c r="C5" t="e">
        <f>_xlfn.QUARTILE.EXC(Table3[Column3],1)</f>
        <v>#NUM!</v>
      </c>
      <c r="D5" s="23" t="e">
        <f>_xlfn.QUARTILE.EXC(Table3[Column4],1)</f>
        <v>#NUM!</v>
      </c>
      <c r="E5" s="23" t="e">
        <f>_xlfn.QUARTILE.EXC(Table3[Column5],1)</f>
        <v>#NUM!</v>
      </c>
      <c r="F5" t="e">
        <f>_xlfn.QUARTILE.EXC(Table3[Column6],1)</f>
        <v>#NUM!</v>
      </c>
      <c r="G5" t="e">
        <f>_xlfn.QUARTILE.EXC(Table3[Column7],1)</f>
        <v>#NUM!</v>
      </c>
      <c r="H5" t="e">
        <f>_xlfn.QUARTILE.EXC(Table3[Column8],1)</f>
        <v>#NUM!</v>
      </c>
      <c r="I5" t="e">
        <f>_xlfn.QUARTILE.EXC(Table3[Column9],1)</f>
        <v>#NUM!</v>
      </c>
      <c r="J5" t="e">
        <f>_xlfn.QUARTILE.EXC(Table3[Column10],1)</f>
        <v>#NUM!</v>
      </c>
      <c r="K5" t="e">
        <f>_xlfn.QUARTILE.EXC(Table3[Column11],1)</f>
        <v>#NUM!</v>
      </c>
      <c r="L5" t="e">
        <f>_xlfn.QUARTILE.EXC(Table3[Column12],1)</f>
        <v>#NUM!</v>
      </c>
      <c r="M5" t="e">
        <f>_xlfn.QUARTILE.EXC(Table3[Column13],1)</f>
        <v>#NUM!</v>
      </c>
      <c r="N5" t="e">
        <f>_xlfn.QUARTILE.EXC(Table3[Column14],1)</f>
        <v>#NUM!</v>
      </c>
      <c r="O5" t="e">
        <f>_xlfn.QUARTILE.EXC(Table3[Column15],1)</f>
        <v>#NUM!</v>
      </c>
      <c r="P5" t="e">
        <f>_xlfn.QUARTILE.EXC(Table3[Column16],1)</f>
        <v>#NUM!</v>
      </c>
      <c r="Q5" t="e">
        <f>_xlfn.QUARTILE.EXC(Table3[Column17],1)</f>
        <v>#NUM!</v>
      </c>
      <c r="R5" t="e">
        <f>_xlfn.QUARTILE.EXC(Table3[Column18],1)</f>
        <v>#NUM!</v>
      </c>
      <c r="S5" t="e">
        <f>_xlfn.QUARTILE.EXC(Table3[Column19],1)</f>
        <v>#NUM!</v>
      </c>
      <c r="T5" t="e">
        <f>_xlfn.QUARTILE.EXC(Table3[Column20],1)</f>
        <v>#NUM!</v>
      </c>
      <c r="U5" t="e">
        <f>_xlfn.QUARTILE.EXC(Table3[Column21],1)</f>
        <v>#NUM!</v>
      </c>
      <c r="W5" t="e">
        <f>_xlfn.QUARTILE.EXC(Table3[Column23],1)</f>
        <v>#NUM!</v>
      </c>
      <c r="X5" t="e">
        <f>_xlfn.QUARTILE.EXC(Table3[Column24],1)</f>
        <v>#NUM!</v>
      </c>
      <c r="Y5">
        <f>_xlfn.QUARTILE.EXC(Table3[Inter-service rate (Days/PBI)],1)</f>
        <v>1.6875</v>
      </c>
      <c r="Z5">
        <f>_xlfn.QUARTILE.EXC(Table3[alpha R^2],1)</f>
        <v>0.81399999999999995</v>
      </c>
      <c r="AA5">
        <f>_xlfn.QUARTILE.EXC(Table3[epsilon R^2],1)</f>
        <v>0.84699999999999998</v>
      </c>
    </row>
    <row r="6" spans="1:31" x14ac:dyDescent="0.35">
      <c r="A6" s="1" t="s">
        <v>294</v>
      </c>
      <c r="B6" s="1"/>
      <c r="C6" t="e">
        <f>_xlfn.QUARTILE.EXC(Table3[Column3],3)</f>
        <v>#NUM!</v>
      </c>
      <c r="D6" s="23" t="e">
        <f>_xlfn.QUARTILE.EXC(Table3[Column4],3)</f>
        <v>#NUM!</v>
      </c>
      <c r="E6" s="23" t="e">
        <f>_xlfn.QUARTILE.EXC(Table3[Column5],3)</f>
        <v>#NUM!</v>
      </c>
      <c r="F6" t="e">
        <f>_xlfn.QUARTILE.EXC(Table3[Column6],3)</f>
        <v>#NUM!</v>
      </c>
      <c r="G6" t="e">
        <f>_xlfn.QUARTILE.EXC(Table3[Column7],3)</f>
        <v>#NUM!</v>
      </c>
      <c r="H6" t="e">
        <f>_xlfn.QUARTILE.EXC(Table3[Column8],3)</f>
        <v>#NUM!</v>
      </c>
      <c r="I6" t="e">
        <f>_xlfn.QUARTILE.EXC(Table3[Column9],3)</f>
        <v>#NUM!</v>
      </c>
      <c r="J6" t="e">
        <f>_xlfn.QUARTILE.EXC(Table3[Column10],3)</f>
        <v>#NUM!</v>
      </c>
      <c r="K6" t="e">
        <f>_xlfn.QUARTILE.EXC(Table3[Column11],3)</f>
        <v>#NUM!</v>
      </c>
      <c r="L6" t="e">
        <f>_xlfn.QUARTILE.EXC(Table3[Column12],3)</f>
        <v>#NUM!</v>
      </c>
      <c r="M6" t="e">
        <f>_xlfn.QUARTILE.EXC(Table3[Column13],3)</f>
        <v>#NUM!</v>
      </c>
      <c r="N6" t="e">
        <f>_xlfn.QUARTILE.EXC(Table3[Column14],3)</f>
        <v>#NUM!</v>
      </c>
      <c r="O6" t="e">
        <f>_xlfn.QUARTILE.EXC(Table3[Column15],3)</f>
        <v>#NUM!</v>
      </c>
      <c r="P6" t="e">
        <f>_xlfn.QUARTILE.EXC(Table3[Column16],3)</f>
        <v>#NUM!</v>
      </c>
      <c r="Q6" t="e">
        <f>_xlfn.QUARTILE.EXC(Table3[Column17],3)</f>
        <v>#NUM!</v>
      </c>
      <c r="R6" t="e">
        <f>_xlfn.QUARTILE.EXC(Table3[Column18],3)</f>
        <v>#NUM!</v>
      </c>
      <c r="S6" t="e">
        <f>_xlfn.QUARTILE.EXC(Table3[Column19],3)</f>
        <v>#NUM!</v>
      </c>
      <c r="T6" t="e">
        <f>_xlfn.QUARTILE.EXC(Table3[Column20],3)</f>
        <v>#NUM!</v>
      </c>
      <c r="U6" t="e">
        <f>_xlfn.QUARTILE.EXC(Table3[Column21],3)</f>
        <v>#NUM!</v>
      </c>
      <c r="W6" t="e">
        <f>_xlfn.QUARTILE.EXC(Table3[Column23],3)</f>
        <v>#NUM!</v>
      </c>
      <c r="X6" t="e">
        <f>_xlfn.QUARTILE.EXC(Table3[Column24],3)</f>
        <v>#NUM!</v>
      </c>
      <c r="Y6">
        <f>_xlfn.QUARTILE.EXC(Table3[Inter-service rate (Days/PBI)],3)</f>
        <v>15.872999999999999</v>
      </c>
      <c r="Z6">
        <f>_xlfn.QUARTILE.EXC(Table3[alpha R^2],3)</f>
        <v>0.96699999999999997</v>
      </c>
      <c r="AA6">
        <f>_xlfn.QUARTILE.EXC(Table3[epsilon R^2],3)</f>
        <v>0.97699999999999998</v>
      </c>
    </row>
    <row r="7" spans="1:31" x14ac:dyDescent="0.35">
      <c r="A7" s="1" t="s">
        <v>1753</v>
      </c>
      <c r="B7" s="1"/>
      <c r="C7">
        <f>COUNT(Table3[Column3],3)</f>
        <v>2</v>
      </c>
      <c r="D7" s="23">
        <f>COUNT(Table3[Column4],3)</f>
        <v>2</v>
      </c>
      <c r="E7" s="23">
        <f>COUNT(Table3[Column5],3)</f>
        <v>2</v>
      </c>
    </row>
    <row r="8" spans="1:31" x14ac:dyDescent="0.35">
      <c r="A8" s="1" t="s">
        <v>16</v>
      </c>
      <c r="B8" s="1"/>
      <c r="C8">
        <f>MIN(Table3[Column3])</f>
        <v>56</v>
      </c>
      <c r="D8" s="23">
        <f>MIN(Table3[Column4])</f>
        <v>45539.582638888889</v>
      </c>
      <c r="E8" s="23">
        <f>MIN(Table3[Column5])</f>
        <v>45595.84652777778</v>
      </c>
      <c r="F8">
        <f>MIN(Table3[Column6])</f>
        <v>0</v>
      </c>
      <c r="G8">
        <f>MIN(Table3[Column7])</f>
        <v>0</v>
      </c>
      <c r="H8">
        <f>MIN(Table3[Column8])</f>
        <v>2</v>
      </c>
      <c r="I8">
        <f>MIN(Table3[Column9])</f>
        <v>2</v>
      </c>
      <c r="J8">
        <f>MIN(Table3[Column10])</f>
        <v>1</v>
      </c>
      <c r="K8">
        <f>MIN(Table3[Column11])</f>
        <v>0</v>
      </c>
      <c r="L8">
        <f>MIN(Table3[Column12])</f>
        <v>3</v>
      </c>
      <c r="M8">
        <f>MIN(Table3[Column13])</f>
        <v>2</v>
      </c>
      <c r="N8">
        <f>MIN(Table3[Column14])</f>
        <v>0.14299999999999999</v>
      </c>
      <c r="O8">
        <f>MIN(Table3[Column15])</f>
        <v>1.7999999999999999E-2</v>
      </c>
      <c r="P8">
        <f>MIN(Table3[Column16])</f>
        <v>0</v>
      </c>
      <c r="Q8">
        <f>MIN(Table3[Column17])</f>
        <v>0.05</v>
      </c>
      <c r="R8">
        <f>MIN(Table3[Column18])</f>
        <v>0</v>
      </c>
      <c r="S8">
        <f>MIN(Table3[Column19])</f>
        <v>5.5E-2</v>
      </c>
      <c r="T8">
        <f>MIN(Table3[Column20])</f>
        <v>0</v>
      </c>
      <c r="U8">
        <f>MIN(Table3[Column21])</f>
        <v>0</v>
      </c>
      <c r="W8">
        <f>MIN(Table3[Column23])</f>
        <v>0</v>
      </c>
      <c r="X8">
        <f>MIN(Table3[Column24])</f>
        <v>0</v>
      </c>
      <c r="Y8">
        <f>MIN(Table3[Inter-service rate (Days/PBI)])</f>
        <v>0</v>
      </c>
      <c r="Z8">
        <f>MIN(Table3[alpha R^2])</f>
        <v>0</v>
      </c>
      <c r="AA8">
        <f>MIN(Table3[epsilon R^2])</f>
        <v>0</v>
      </c>
    </row>
    <row r="9" spans="1:31" x14ac:dyDescent="0.35">
      <c r="A9" s="1" t="s">
        <v>15</v>
      </c>
      <c r="B9" s="1"/>
      <c r="C9">
        <f>MAX(Table3[Column3])</f>
        <v>56</v>
      </c>
      <c r="D9" s="23">
        <f>MAX(Table3[Column4])</f>
        <v>45539.582638888889</v>
      </c>
      <c r="E9" s="23">
        <f>MAX(Table3[Column5])</f>
        <v>45595.84652777778</v>
      </c>
      <c r="F9">
        <f>MAX(Table3[Column6])</f>
        <v>0</v>
      </c>
      <c r="G9">
        <f>MAX(Table3[Column7])</f>
        <v>0</v>
      </c>
      <c r="H9">
        <f>MAX(Table3[Column8])</f>
        <v>2</v>
      </c>
      <c r="I9">
        <f>MAX(Table3[Column9])</f>
        <v>2</v>
      </c>
      <c r="J9">
        <f>MAX(Table3[Column10])</f>
        <v>1</v>
      </c>
      <c r="K9">
        <f>MAX(Table3[Column11])</f>
        <v>0</v>
      </c>
      <c r="L9">
        <f>MAX(Table3[Column12])</f>
        <v>3</v>
      </c>
      <c r="M9">
        <f>MAX(Table3[Column13])</f>
        <v>2</v>
      </c>
      <c r="N9">
        <f>MAX(Table3[Column14])</f>
        <v>0.14299999999999999</v>
      </c>
      <c r="O9">
        <f>MAX(Table3[Column15])</f>
        <v>1.7999999999999999E-2</v>
      </c>
      <c r="P9">
        <f>MAX(Table3[Column16])</f>
        <v>0</v>
      </c>
      <c r="Q9">
        <f>MAX(Table3[Column17])</f>
        <v>0.05</v>
      </c>
      <c r="R9">
        <f>MAX(Table3[Column18])</f>
        <v>0</v>
      </c>
      <c r="S9">
        <f>MAX(Table3[Column19])</f>
        <v>5.5E-2</v>
      </c>
      <c r="T9">
        <f>MAX(Table3[Column20])</f>
        <v>0</v>
      </c>
      <c r="U9">
        <f>MAX(Table3[Column21])</f>
        <v>0</v>
      </c>
      <c r="W9">
        <f>MAX(Table3[Column23])</f>
        <v>0</v>
      </c>
      <c r="X9">
        <f>MAX(Table3[Column24])</f>
        <v>0</v>
      </c>
      <c r="Y9">
        <f>MAX(Table3[Inter-service rate (Days/PBI)])</f>
        <v>1000</v>
      </c>
      <c r="Z9">
        <f>MAX(Table3[alpha R^2])</f>
        <v>1</v>
      </c>
      <c r="AA9">
        <f>MAX(Table3[epsilon R^2])</f>
        <v>1</v>
      </c>
    </row>
    <row r="10" spans="1:31" x14ac:dyDescent="0.35">
      <c r="E10">
        <f>E9-D8</f>
        <v>56.263888888890506</v>
      </c>
    </row>
    <row r="11" spans="1:31" x14ac:dyDescent="0.35">
      <c r="A11" t="s">
        <v>2122</v>
      </c>
      <c r="B11" t="s">
        <v>2123</v>
      </c>
      <c r="C11" t="s">
        <v>2124</v>
      </c>
      <c r="D11" t="s">
        <v>2125</v>
      </c>
      <c r="E11" t="s">
        <v>2126</v>
      </c>
      <c r="F11" t="s">
        <v>2127</v>
      </c>
      <c r="G11" t="s">
        <v>2128</v>
      </c>
      <c r="H11" t="s">
        <v>2129</v>
      </c>
      <c r="I11" t="s">
        <v>2130</v>
      </c>
      <c r="J11" t="s">
        <v>2131</v>
      </c>
      <c r="K11" t="s">
        <v>2132</v>
      </c>
      <c r="L11" t="s">
        <v>2133</v>
      </c>
      <c r="M11" t="s">
        <v>2134</v>
      </c>
      <c r="N11" t="s">
        <v>2135</v>
      </c>
      <c r="O11" t="s">
        <v>2136</v>
      </c>
      <c r="P11" t="s">
        <v>2137</v>
      </c>
      <c r="Q11" t="s">
        <v>2138</v>
      </c>
      <c r="R11" t="s">
        <v>2139</v>
      </c>
      <c r="S11" t="s">
        <v>2140</v>
      </c>
      <c r="T11" t="s">
        <v>2141</v>
      </c>
      <c r="U11" t="s">
        <v>2142</v>
      </c>
      <c r="V11" t="s">
        <v>2143</v>
      </c>
      <c r="W11" t="s">
        <v>2144</v>
      </c>
      <c r="X11" t="s">
        <v>2145</v>
      </c>
      <c r="Y11" t="s">
        <v>1756</v>
      </c>
      <c r="Z11" t="s">
        <v>33</v>
      </c>
      <c r="AA11" t="s">
        <v>34</v>
      </c>
      <c r="AB11" t="s">
        <v>35</v>
      </c>
      <c r="AC11" t="s">
        <v>36</v>
      </c>
      <c r="AD11" t="s">
        <v>37</v>
      </c>
      <c r="AE11" t="s">
        <v>38</v>
      </c>
    </row>
    <row r="12" spans="1:31" x14ac:dyDescent="0.35">
      <c r="Y12">
        <v>0.85799999999999998</v>
      </c>
      <c r="Z12">
        <v>0.5</v>
      </c>
      <c r="AA12">
        <v>0.84199999999999997</v>
      </c>
      <c r="AB12">
        <v>0.97799999999999998</v>
      </c>
      <c r="AC12">
        <v>0.97499999999999998</v>
      </c>
      <c r="AD12" s="18">
        <v>45825.270711192126</v>
      </c>
      <c r="AE12" t="s">
        <v>2106</v>
      </c>
    </row>
    <row r="13" spans="1:31" hidden="1" x14ac:dyDescent="0.35">
      <c r="Y13" t="s">
        <v>858</v>
      </c>
      <c r="Z13" t="s">
        <v>858</v>
      </c>
      <c r="AA13" t="s">
        <v>858</v>
      </c>
      <c r="AB13" t="s">
        <v>858</v>
      </c>
      <c r="AC13" t="s">
        <v>858</v>
      </c>
      <c r="AD13" s="18">
        <v>45824.745978715277</v>
      </c>
      <c r="AE13" t="s">
        <v>1757</v>
      </c>
    </row>
    <row r="14" spans="1:31" x14ac:dyDescent="0.35">
      <c r="Y14">
        <v>5.3479999999999999</v>
      </c>
      <c r="Z14">
        <v>0.1</v>
      </c>
      <c r="AA14">
        <v>0.48099999999999998</v>
      </c>
      <c r="AB14">
        <v>0.80200000000000005</v>
      </c>
      <c r="AC14">
        <v>0.86599999999999999</v>
      </c>
      <c r="AD14" s="18">
        <v>45825.278249907409</v>
      </c>
      <c r="AE14" t="s">
        <v>2106</v>
      </c>
    </row>
    <row r="15" spans="1:31" hidden="1" x14ac:dyDescent="0.35">
      <c r="Y15">
        <v>5.5869999999999997</v>
      </c>
      <c r="Z15" t="s">
        <v>858</v>
      </c>
      <c r="AA15">
        <v>0.86299999999999999</v>
      </c>
      <c r="AB15" t="s">
        <v>858</v>
      </c>
      <c r="AC15">
        <v>0.93200000000000005</v>
      </c>
      <c r="AD15" s="18">
        <v>45824.746257870371</v>
      </c>
      <c r="AE15" t="s">
        <v>1757</v>
      </c>
    </row>
    <row r="16" spans="1:31" x14ac:dyDescent="0.35">
      <c r="Y16">
        <v>0.61699999999999999</v>
      </c>
      <c r="Z16">
        <v>0.73</v>
      </c>
      <c r="AA16">
        <v>0.879</v>
      </c>
      <c r="AB16">
        <v>0.377</v>
      </c>
      <c r="AC16">
        <v>0.52100000000000002</v>
      </c>
      <c r="AD16" s="18">
        <v>45824.775082395834</v>
      </c>
      <c r="AE16" t="s">
        <v>1757</v>
      </c>
    </row>
    <row r="17" spans="25:31" hidden="1" x14ac:dyDescent="0.35">
      <c r="Y17">
        <v>1.4510000000000001</v>
      </c>
      <c r="Z17">
        <v>0.91800000000000004</v>
      </c>
      <c r="AA17">
        <v>0.96499999999999997</v>
      </c>
      <c r="AB17">
        <v>0.77800000000000002</v>
      </c>
      <c r="AC17">
        <v>0.83199999999999996</v>
      </c>
      <c r="AD17" s="18">
        <v>45824.746585925925</v>
      </c>
      <c r="AE17" t="s">
        <v>1757</v>
      </c>
    </row>
    <row r="18" spans="25:31" x14ac:dyDescent="0.35">
      <c r="Y18">
        <v>18.867999999999999</v>
      </c>
      <c r="Z18">
        <v>0.84</v>
      </c>
      <c r="AA18">
        <v>0.88</v>
      </c>
      <c r="AB18">
        <v>1</v>
      </c>
      <c r="AC18">
        <v>0.95499999999999996</v>
      </c>
      <c r="AD18" s="18">
        <v>45824.899597465279</v>
      </c>
      <c r="AE18" t="s">
        <v>1942</v>
      </c>
    </row>
    <row r="19" spans="25:31" hidden="1" x14ac:dyDescent="0.35">
      <c r="Y19" t="s">
        <v>858</v>
      </c>
      <c r="Z19" t="s">
        <v>858</v>
      </c>
      <c r="AA19" t="s">
        <v>858</v>
      </c>
      <c r="AB19" t="s">
        <v>858</v>
      </c>
      <c r="AC19" t="s">
        <v>858</v>
      </c>
      <c r="AD19" s="18">
        <v>45824.756643715278</v>
      </c>
      <c r="AE19" t="s">
        <v>1757</v>
      </c>
    </row>
    <row r="20" spans="25:31" x14ac:dyDescent="0.35">
      <c r="Y20">
        <v>29.411999999999999</v>
      </c>
      <c r="Z20">
        <v>0</v>
      </c>
      <c r="AA20">
        <v>0.99</v>
      </c>
      <c r="AB20">
        <v>0.13600000000000001</v>
      </c>
      <c r="AC20">
        <v>0.16700000000000001</v>
      </c>
      <c r="AD20" s="18">
        <v>45824.74597866898</v>
      </c>
      <c r="AE20" t="s">
        <v>1757</v>
      </c>
    </row>
    <row r="21" spans="25:31" hidden="1" x14ac:dyDescent="0.35">
      <c r="Y21">
        <v>5.5869999999999997</v>
      </c>
      <c r="Z21" t="s">
        <v>858</v>
      </c>
      <c r="AA21">
        <v>0.86299999999999999</v>
      </c>
      <c r="AB21" t="s">
        <v>858</v>
      </c>
      <c r="AC21">
        <v>0.93200000000000005</v>
      </c>
      <c r="AD21" s="18">
        <v>45824.756884050927</v>
      </c>
      <c r="AE21" t="s">
        <v>1757</v>
      </c>
    </row>
    <row r="22" spans="25:31" x14ac:dyDescent="0.35">
      <c r="Y22">
        <v>29.411999999999999</v>
      </c>
      <c r="Z22">
        <v>0</v>
      </c>
      <c r="AA22">
        <v>0.99</v>
      </c>
      <c r="AB22">
        <v>0.13600000000000001</v>
      </c>
      <c r="AC22">
        <v>0.16700000000000001</v>
      </c>
      <c r="AD22" s="18">
        <v>45824.756643680557</v>
      </c>
      <c r="AE22" t="s">
        <v>1757</v>
      </c>
    </row>
    <row r="23" spans="25:31" hidden="1" x14ac:dyDescent="0.35">
      <c r="Y23">
        <v>1.4510000000000001</v>
      </c>
      <c r="Z23">
        <v>0.91800000000000004</v>
      </c>
      <c r="AA23">
        <v>0.96499999999999997</v>
      </c>
      <c r="AB23">
        <v>0.77800000000000002</v>
      </c>
      <c r="AC23">
        <v>0.83199999999999996</v>
      </c>
      <c r="AD23" s="18">
        <v>45824.75719222222</v>
      </c>
      <c r="AE23" t="s">
        <v>1757</v>
      </c>
    </row>
    <row r="24" spans="25:31" x14ac:dyDescent="0.35">
      <c r="Y24">
        <v>142.857</v>
      </c>
      <c r="Z24">
        <v>0.59599999999999997</v>
      </c>
      <c r="AA24">
        <v>0.68100000000000005</v>
      </c>
      <c r="AB24">
        <v>0.122</v>
      </c>
      <c r="AC24">
        <v>0.75700000000000001</v>
      </c>
      <c r="AD24" s="18">
        <v>45824.910213391202</v>
      </c>
      <c r="AE24" t="s">
        <v>2096</v>
      </c>
    </row>
    <row r="25" spans="25:31" hidden="1" x14ac:dyDescent="0.35">
      <c r="Y25">
        <v>2.8170000000000002</v>
      </c>
      <c r="Z25" t="s">
        <v>858</v>
      </c>
      <c r="AA25">
        <v>0.97299999999999998</v>
      </c>
      <c r="AB25">
        <v>0.94499999999999995</v>
      </c>
      <c r="AC25">
        <v>0.76100000000000001</v>
      </c>
      <c r="AD25" s="18">
        <v>45824.757424872689</v>
      </c>
      <c r="AE25" t="s">
        <v>1757</v>
      </c>
    </row>
    <row r="26" spans="25:31" x14ac:dyDescent="0.35">
      <c r="Y26">
        <v>0.58399999999999996</v>
      </c>
      <c r="Z26">
        <v>0.99099999999999999</v>
      </c>
      <c r="AA26">
        <v>0.94499999999999995</v>
      </c>
      <c r="AB26">
        <v>0.75</v>
      </c>
      <c r="AC26">
        <v>0.11</v>
      </c>
      <c r="AD26" s="18">
        <v>45825.077208935189</v>
      </c>
      <c r="AE26" t="s">
        <v>2117</v>
      </c>
    </row>
    <row r="27" spans="25:31" hidden="1" x14ac:dyDescent="0.35">
      <c r="Y27" t="s">
        <v>858</v>
      </c>
      <c r="Z27">
        <v>0.78300000000000003</v>
      </c>
      <c r="AA27">
        <v>0.77900000000000003</v>
      </c>
      <c r="AB27" t="s">
        <v>858</v>
      </c>
      <c r="AC27" t="s">
        <v>858</v>
      </c>
      <c r="AD27" s="18">
        <v>45824.75763482639</v>
      </c>
      <c r="AE27" t="s">
        <v>1757</v>
      </c>
    </row>
    <row r="28" spans="25:31" x14ac:dyDescent="0.35">
      <c r="Y28">
        <v>35.713999999999999</v>
      </c>
      <c r="Z28">
        <v>0.84699999999999998</v>
      </c>
      <c r="AA28" s="18">
        <v>0.75700000000000001</v>
      </c>
      <c r="AB28">
        <v>0.755</v>
      </c>
      <c r="AC28" s="21">
        <v>0.71799999999999997</v>
      </c>
      <c r="AD28" s="18">
        <v>2.6523148148148146E-2</v>
      </c>
      <c r="AE28" t="s">
        <v>1092</v>
      </c>
    </row>
    <row r="29" spans="25:31" hidden="1" x14ac:dyDescent="0.35">
      <c r="Y29">
        <v>25.640999999999998</v>
      </c>
      <c r="Z29" t="s">
        <v>858</v>
      </c>
      <c r="AA29">
        <v>0.871</v>
      </c>
      <c r="AB29">
        <v>1</v>
      </c>
      <c r="AC29">
        <v>0.84299999999999997</v>
      </c>
      <c r="AD29" s="18">
        <v>45824.75786672454</v>
      </c>
      <c r="AE29" t="s">
        <v>1757</v>
      </c>
    </row>
    <row r="30" spans="25:31" x14ac:dyDescent="0.35">
      <c r="Y30">
        <v>2.5059999999999998</v>
      </c>
      <c r="Z30">
        <v>0.73899999999999999</v>
      </c>
      <c r="AA30" s="18">
        <v>0</v>
      </c>
      <c r="AB30">
        <v>0.745</v>
      </c>
      <c r="AC30" s="21">
        <v>0.54300000000000004</v>
      </c>
      <c r="AD30" s="18">
        <v>1.4444444444444444E-3</v>
      </c>
      <c r="AE30" t="s">
        <v>1092</v>
      </c>
    </row>
    <row r="31" spans="25:31" hidden="1" x14ac:dyDescent="0.35">
      <c r="Y31">
        <v>5.2080000000000002</v>
      </c>
      <c r="Z31" t="s">
        <v>858</v>
      </c>
      <c r="AA31">
        <v>0.91</v>
      </c>
      <c r="AB31" t="s">
        <v>858</v>
      </c>
      <c r="AC31">
        <v>0.91300000000000003</v>
      </c>
      <c r="AD31" s="18">
        <v>45824.758093113429</v>
      </c>
      <c r="AE31" t="s">
        <v>1757</v>
      </c>
    </row>
    <row r="32" spans="25:31" hidden="1" x14ac:dyDescent="0.35">
      <c r="Y32" t="s">
        <v>858</v>
      </c>
      <c r="Z32" t="s">
        <v>858</v>
      </c>
      <c r="AA32">
        <v>0.98799999999999999</v>
      </c>
      <c r="AB32" t="s">
        <v>858</v>
      </c>
      <c r="AC32" t="s">
        <v>858</v>
      </c>
      <c r="AD32" s="18">
        <v>45824.758305462965</v>
      </c>
      <c r="AE32" t="s">
        <v>1757</v>
      </c>
    </row>
    <row r="33" spans="25:31" hidden="1" x14ac:dyDescent="0.35">
      <c r="Y33">
        <v>1.2030000000000001</v>
      </c>
      <c r="Z33">
        <v>0.63300000000000001</v>
      </c>
      <c r="AA33">
        <v>0.94599999999999995</v>
      </c>
      <c r="AB33">
        <v>0.79600000000000004</v>
      </c>
      <c r="AC33">
        <v>0.85399999999999998</v>
      </c>
      <c r="AD33" s="18">
        <v>45824.758598310182</v>
      </c>
      <c r="AE33" t="s">
        <v>1757</v>
      </c>
    </row>
    <row r="34" spans="25:31" x14ac:dyDescent="0.35">
      <c r="Y34">
        <v>23.81</v>
      </c>
      <c r="Z34">
        <v>0.78800000000000003</v>
      </c>
      <c r="AA34" s="18">
        <v>0</v>
      </c>
      <c r="AB34">
        <v>0.5</v>
      </c>
      <c r="AC34" s="21">
        <v>0.98199999999999998</v>
      </c>
      <c r="AD34" s="18">
        <v>2.4241898148148148E-2</v>
      </c>
      <c r="AE34" t="s">
        <v>1092</v>
      </c>
    </row>
    <row r="35" spans="25:31" hidden="1" x14ac:dyDescent="0.35">
      <c r="Y35">
        <v>21.739000000000001</v>
      </c>
      <c r="Z35" t="s">
        <v>858</v>
      </c>
      <c r="AA35">
        <v>0.76700000000000002</v>
      </c>
      <c r="AB35">
        <v>0.79200000000000004</v>
      </c>
      <c r="AC35">
        <v>0.89300000000000002</v>
      </c>
      <c r="AD35" s="18">
        <v>45824.758844131946</v>
      </c>
      <c r="AE35" t="s">
        <v>1757</v>
      </c>
    </row>
    <row r="36" spans="25:31" x14ac:dyDescent="0.35">
      <c r="Y36">
        <v>7.2990000000000004</v>
      </c>
      <c r="Z36">
        <v>0.82699999999999996</v>
      </c>
      <c r="AA36">
        <v>0.85099999999999998</v>
      </c>
      <c r="AB36">
        <v>1</v>
      </c>
      <c r="AC36">
        <v>0.81499999999999995</v>
      </c>
      <c r="AD36" s="18">
        <v>45824.86303054398</v>
      </c>
      <c r="AE36" t="s">
        <v>1942</v>
      </c>
    </row>
    <row r="37" spans="25:31" hidden="1" x14ac:dyDescent="0.35">
      <c r="Y37">
        <v>6.5789999999999997</v>
      </c>
      <c r="Z37" t="s">
        <v>858</v>
      </c>
      <c r="AA37">
        <v>0.97</v>
      </c>
      <c r="AB37" t="s">
        <v>858</v>
      </c>
      <c r="AC37">
        <v>0.86499999999999999</v>
      </c>
      <c r="AD37" s="18">
        <v>45824.759077210649</v>
      </c>
      <c r="AE37" t="s">
        <v>1757</v>
      </c>
    </row>
    <row r="38" spans="25:31" x14ac:dyDescent="0.35">
      <c r="Y38">
        <v>3.9060000000000001</v>
      </c>
      <c r="Z38">
        <v>0</v>
      </c>
      <c r="AA38" s="18">
        <v>0.83499999999999996</v>
      </c>
      <c r="AB38">
        <v>0.79700000000000004</v>
      </c>
      <c r="AC38" s="21">
        <v>0.77600000000000002</v>
      </c>
      <c r="AD38" s="18">
        <v>45825.215592048611</v>
      </c>
      <c r="AE38" t="s">
        <v>2109</v>
      </c>
    </row>
    <row r="39" spans="25:31" hidden="1" x14ac:dyDescent="0.35">
      <c r="Y39">
        <v>0.876</v>
      </c>
      <c r="Z39">
        <v>0.92800000000000005</v>
      </c>
      <c r="AA39">
        <v>0.98799999999999999</v>
      </c>
      <c r="AB39">
        <v>0.95499999999999996</v>
      </c>
      <c r="AC39">
        <v>0.97299999999999998</v>
      </c>
      <c r="AD39" s="18">
        <v>45824.759369050924</v>
      </c>
      <c r="AE39" t="s">
        <v>1757</v>
      </c>
    </row>
    <row r="40" spans="25:31" x14ac:dyDescent="0.35">
      <c r="Y40">
        <v>4.9260000000000002</v>
      </c>
      <c r="Z40">
        <v>0</v>
      </c>
      <c r="AA40" s="18">
        <v>0.95299999999999996</v>
      </c>
      <c r="AB40">
        <v>0.93799999999999994</v>
      </c>
      <c r="AC40" s="21">
        <v>0.41699999999999998</v>
      </c>
      <c r="AD40" s="18">
        <v>45825.220187696759</v>
      </c>
      <c r="AE40" t="s">
        <v>2109</v>
      </c>
    </row>
    <row r="41" spans="25:31" hidden="1" x14ac:dyDescent="0.35">
      <c r="Y41">
        <v>1.5289999999999999</v>
      </c>
      <c r="Z41">
        <v>0.94</v>
      </c>
      <c r="AA41">
        <v>0.98099999999999998</v>
      </c>
      <c r="AB41">
        <v>0.82299999999999995</v>
      </c>
      <c r="AC41">
        <v>0.95899999999999996</v>
      </c>
      <c r="AD41" s="18">
        <v>45824.759742986113</v>
      </c>
      <c r="AE41" t="s">
        <v>1757</v>
      </c>
    </row>
    <row r="42" spans="25:31" x14ac:dyDescent="0.35">
      <c r="Y42">
        <v>17.856999999999999</v>
      </c>
      <c r="Z42">
        <v>0.90500000000000003</v>
      </c>
      <c r="AA42">
        <v>0.46400000000000002</v>
      </c>
      <c r="AB42">
        <v>0.75</v>
      </c>
      <c r="AC42">
        <v>0.88300000000000001</v>
      </c>
      <c r="AD42" s="18">
        <v>45824.856285682872</v>
      </c>
      <c r="AE42" t="s">
        <v>1942</v>
      </c>
    </row>
    <row r="43" spans="25:31" hidden="1" x14ac:dyDescent="0.35">
      <c r="Y43">
        <v>1.351</v>
      </c>
      <c r="Z43">
        <v>0.80900000000000005</v>
      </c>
      <c r="AA43">
        <v>0.97899999999999998</v>
      </c>
      <c r="AB43">
        <v>0.98499999999999999</v>
      </c>
      <c r="AC43">
        <v>0.97399999999999998</v>
      </c>
      <c r="AD43" s="18">
        <v>45824.760086562499</v>
      </c>
      <c r="AE43" t="s">
        <v>1757</v>
      </c>
    </row>
    <row r="44" spans="25:31" x14ac:dyDescent="0.35">
      <c r="Y44">
        <v>200</v>
      </c>
      <c r="Z44">
        <v>0.82099999999999995</v>
      </c>
      <c r="AA44">
        <v>0.49199999999999999</v>
      </c>
      <c r="AB44">
        <v>0.73</v>
      </c>
      <c r="AC44">
        <v>0.35299999999999998</v>
      </c>
      <c r="AD44" s="18">
        <v>45825.108041886575</v>
      </c>
      <c r="AE44" t="s">
        <v>2117</v>
      </c>
    </row>
    <row r="45" spans="25:31" hidden="1" x14ac:dyDescent="0.35">
      <c r="Y45">
        <v>19.231000000000002</v>
      </c>
      <c r="Z45">
        <v>1</v>
      </c>
      <c r="AA45">
        <v>0.89700000000000002</v>
      </c>
      <c r="AB45" t="s">
        <v>858</v>
      </c>
      <c r="AC45">
        <v>0.73899999999999999</v>
      </c>
      <c r="AD45" s="18">
        <v>45824.760317245367</v>
      </c>
      <c r="AE45" t="s">
        <v>1757</v>
      </c>
    </row>
    <row r="46" spans="25:31" x14ac:dyDescent="0.35">
      <c r="Y46">
        <v>66.667000000000002</v>
      </c>
      <c r="Z46">
        <v>0.77</v>
      </c>
      <c r="AA46">
        <v>0.83299999999999996</v>
      </c>
      <c r="AB46">
        <v>0.5</v>
      </c>
      <c r="AC46">
        <v>0.73299999999999998</v>
      </c>
      <c r="AD46" s="18">
        <v>45824.862383692132</v>
      </c>
      <c r="AE46" t="s">
        <v>1942</v>
      </c>
    </row>
    <row r="47" spans="25:31" hidden="1" x14ac:dyDescent="0.35">
      <c r="Y47" t="s">
        <v>858</v>
      </c>
      <c r="Z47" t="s">
        <v>858</v>
      </c>
      <c r="AA47" t="s">
        <v>858</v>
      </c>
      <c r="AB47" t="s">
        <v>858</v>
      </c>
      <c r="AC47" t="s">
        <v>858</v>
      </c>
      <c r="AD47" s="18">
        <v>45824.760522881945</v>
      </c>
      <c r="AE47" t="s">
        <v>1757</v>
      </c>
    </row>
    <row r="48" spans="25:31" x14ac:dyDescent="0.35">
      <c r="Y48">
        <v>0</v>
      </c>
      <c r="Z48">
        <v>0</v>
      </c>
      <c r="AA48">
        <v>0</v>
      </c>
      <c r="AB48">
        <v>0.38300000000000001</v>
      </c>
      <c r="AC48">
        <v>0</v>
      </c>
      <c r="AD48" s="18">
        <v>45824.77213326389</v>
      </c>
      <c r="AE48" t="s">
        <v>1757</v>
      </c>
    </row>
    <row r="49" spans="25:31" hidden="1" x14ac:dyDescent="0.35">
      <c r="Y49">
        <v>10.308999999999999</v>
      </c>
      <c r="Z49" t="s">
        <v>858</v>
      </c>
      <c r="AA49">
        <v>1</v>
      </c>
      <c r="AB49" t="s">
        <v>858</v>
      </c>
      <c r="AC49">
        <v>0.9</v>
      </c>
      <c r="AD49" s="18">
        <v>45824.760751574075</v>
      </c>
      <c r="AE49" t="s">
        <v>1757</v>
      </c>
    </row>
    <row r="50" spans="25:31" x14ac:dyDescent="0.35">
      <c r="Y50">
        <v>0</v>
      </c>
      <c r="Z50">
        <v>0</v>
      </c>
      <c r="AA50">
        <v>0.41399999999999998</v>
      </c>
      <c r="AB50">
        <v>0</v>
      </c>
      <c r="AC50">
        <v>0</v>
      </c>
      <c r="AD50" s="18">
        <v>45824.777267835649</v>
      </c>
      <c r="AE50" t="s">
        <v>1757</v>
      </c>
    </row>
    <row r="51" spans="25:31" hidden="1" x14ac:dyDescent="0.35">
      <c r="Y51" t="s">
        <v>858</v>
      </c>
      <c r="Z51">
        <v>0.75</v>
      </c>
      <c r="AA51">
        <v>0.80100000000000005</v>
      </c>
      <c r="AB51">
        <v>1</v>
      </c>
      <c r="AC51" t="s">
        <v>858</v>
      </c>
      <c r="AD51" s="18">
        <v>45824.760981018517</v>
      </c>
      <c r="AE51" t="s">
        <v>1757</v>
      </c>
    </row>
    <row r="52" spans="25:31" x14ac:dyDescent="0.35">
      <c r="Y52">
        <v>0</v>
      </c>
      <c r="Z52">
        <v>0.95899999999999996</v>
      </c>
      <c r="AA52">
        <v>0</v>
      </c>
      <c r="AB52">
        <v>0</v>
      </c>
      <c r="AC52">
        <v>0</v>
      </c>
      <c r="AD52" s="18">
        <v>45824.958534201389</v>
      </c>
      <c r="AE52" t="s">
        <v>2096</v>
      </c>
    </row>
    <row r="53" spans="25:31" hidden="1" x14ac:dyDescent="0.35">
      <c r="Y53">
        <v>0.495</v>
      </c>
      <c r="Z53">
        <v>0.95199999999999996</v>
      </c>
      <c r="AA53">
        <v>0.997</v>
      </c>
      <c r="AB53">
        <v>0.95699999999999996</v>
      </c>
      <c r="AC53">
        <v>0.99</v>
      </c>
      <c r="AD53" s="18">
        <v>45824.761295104166</v>
      </c>
      <c r="AE53" t="s">
        <v>1757</v>
      </c>
    </row>
    <row r="54" spans="25:31" x14ac:dyDescent="0.35">
      <c r="Y54">
        <v>0</v>
      </c>
      <c r="Z54">
        <v>0.86</v>
      </c>
      <c r="AA54">
        <v>0</v>
      </c>
      <c r="AB54">
        <v>0</v>
      </c>
      <c r="AC54">
        <v>0</v>
      </c>
      <c r="AD54" s="18">
        <v>45825.290918240738</v>
      </c>
      <c r="AE54" t="s">
        <v>2105</v>
      </c>
    </row>
    <row r="55" spans="25:31" hidden="1" x14ac:dyDescent="0.35">
      <c r="Y55">
        <v>0.76200000000000001</v>
      </c>
      <c r="Z55">
        <v>0.90700000000000003</v>
      </c>
      <c r="AA55">
        <v>0.97599999999999998</v>
      </c>
      <c r="AB55">
        <v>0.93600000000000005</v>
      </c>
      <c r="AC55">
        <v>0.95499999999999996</v>
      </c>
      <c r="AD55" s="18">
        <v>45824.76160017361</v>
      </c>
      <c r="AE55" t="s">
        <v>1757</v>
      </c>
    </row>
    <row r="56" spans="25:31" x14ac:dyDescent="0.35">
      <c r="Y56">
        <v>0</v>
      </c>
      <c r="Z56">
        <v>0.92600000000000005</v>
      </c>
      <c r="AA56">
        <v>0</v>
      </c>
      <c r="AB56">
        <v>0.99199999999999999</v>
      </c>
      <c r="AC56">
        <v>0</v>
      </c>
      <c r="AD56" s="18">
        <v>45825.250344618056</v>
      </c>
      <c r="AE56" t="s">
        <v>2106</v>
      </c>
    </row>
    <row r="57" spans="25:31" hidden="1" x14ac:dyDescent="0.35">
      <c r="Y57">
        <v>2.3919999999999999</v>
      </c>
      <c r="Z57">
        <v>0.748</v>
      </c>
      <c r="AA57">
        <v>0.97399999999999998</v>
      </c>
      <c r="AB57">
        <v>0.90300000000000002</v>
      </c>
      <c r="AC57">
        <v>0.96899999999999997</v>
      </c>
      <c r="AD57" s="18">
        <v>45824.761938981479</v>
      </c>
      <c r="AE57" t="s">
        <v>1757</v>
      </c>
    </row>
    <row r="58" spans="25:31" x14ac:dyDescent="0.35">
      <c r="Y58">
        <v>0</v>
      </c>
      <c r="Z58">
        <v>0.68799999999999994</v>
      </c>
      <c r="AA58">
        <v>0</v>
      </c>
      <c r="AB58">
        <v>0</v>
      </c>
      <c r="AC58">
        <v>0</v>
      </c>
      <c r="AD58" s="18">
        <v>45825.254370138886</v>
      </c>
      <c r="AE58" t="s">
        <v>2106</v>
      </c>
    </row>
    <row r="59" spans="25:31" hidden="1" x14ac:dyDescent="0.35">
      <c r="Y59" t="s">
        <v>858</v>
      </c>
      <c r="Z59" t="s">
        <v>858</v>
      </c>
      <c r="AA59">
        <v>1</v>
      </c>
      <c r="AB59" t="s">
        <v>858</v>
      </c>
      <c r="AC59" t="s">
        <v>858</v>
      </c>
      <c r="AD59" s="18">
        <v>45824.762294097221</v>
      </c>
      <c r="AE59" t="s">
        <v>1757</v>
      </c>
    </row>
    <row r="60" spans="25:31" x14ac:dyDescent="0.35">
      <c r="Y60">
        <v>0</v>
      </c>
      <c r="Z60">
        <v>0.98899999999999999</v>
      </c>
      <c r="AA60">
        <v>0.89500000000000002</v>
      </c>
      <c r="AB60">
        <v>0.98899999999999999</v>
      </c>
      <c r="AC60">
        <v>0</v>
      </c>
      <c r="AD60" s="18">
        <v>45825.281974062498</v>
      </c>
      <c r="AE60" t="s">
        <v>2106</v>
      </c>
    </row>
    <row r="61" spans="25:31" hidden="1" x14ac:dyDescent="0.35">
      <c r="Y61" t="s">
        <v>858</v>
      </c>
      <c r="Z61" t="s">
        <v>858</v>
      </c>
      <c r="AA61">
        <v>0.86699999999999999</v>
      </c>
      <c r="AB61" t="s">
        <v>858</v>
      </c>
      <c r="AC61" t="s">
        <v>858</v>
      </c>
      <c r="AD61" s="18">
        <v>45824.762538958334</v>
      </c>
      <c r="AE61" t="s">
        <v>1757</v>
      </c>
    </row>
    <row r="62" spans="25:31" x14ac:dyDescent="0.35">
      <c r="Y62">
        <v>0</v>
      </c>
      <c r="Z62">
        <v>0.65900000000000003</v>
      </c>
      <c r="AA62" s="18">
        <v>0.92900000000000005</v>
      </c>
      <c r="AB62">
        <v>0</v>
      </c>
      <c r="AC62" s="21">
        <v>0</v>
      </c>
      <c r="AD62" s="18">
        <v>45825.213132500001</v>
      </c>
      <c r="AE62" t="s">
        <v>2111</v>
      </c>
    </row>
    <row r="63" spans="25:31" hidden="1" x14ac:dyDescent="0.35">
      <c r="Y63">
        <v>2</v>
      </c>
      <c r="Z63">
        <v>0.5</v>
      </c>
      <c r="AA63" t="s">
        <v>858</v>
      </c>
      <c r="AB63" t="s">
        <v>858</v>
      </c>
      <c r="AC63">
        <v>1</v>
      </c>
      <c r="AD63" s="18">
        <v>45824.762765775464</v>
      </c>
      <c r="AE63" t="s">
        <v>1757</v>
      </c>
    </row>
    <row r="64" spans="25:31" x14ac:dyDescent="0.35">
      <c r="Y64">
        <v>0</v>
      </c>
      <c r="Z64">
        <v>0.77100000000000002</v>
      </c>
      <c r="AA64" s="18">
        <v>0</v>
      </c>
      <c r="AB64">
        <v>0</v>
      </c>
      <c r="AC64" s="21">
        <v>0</v>
      </c>
      <c r="AD64" s="18">
        <v>45825.204443553244</v>
      </c>
      <c r="AE64" t="s">
        <v>2112</v>
      </c>
    </row>
    <row r="65" spans="25:31" hidden="1" x14ac:dyDescent="0.35">
      <c r="Y65" t="s">
        <v>858</v>
      </c>
      <c r="Z65" t="s">
        <v>858</v>
      </c>
      <c r="AA65">
        <v>0.877</v>
      </c>
      <c r="AB65" t="s">
        <v>858</v>
      </c>
      <c r="AC65" t="s">
        <v>858</v>
      </c>
      <c r="AD65" s="18">
        <v>45824.762995335645</v>
      </c>
      <c r="AE65" t="s">
        <v>1757</v>
      </c>
    </row>
    <row r="66" spans="25:31" x14ac:dyDescent="0.35">
      <c r="Y66">
        <v>0</v>
      </c>
      <c r="Z66">
        <v>0.69599999999999995</v>
      </c>
      <c r="AA66">
        <v>0</v>
      </c>
      <c r="AB66">
        <v>0.46400000000000002</v>
      </c>
      <c r="AC66">
        <v>0</v>
      </c>
      <c r="AD66" s="18">
        <v>45825.179623368058</v>
      </c>
      <c r="AE66" t="s">
        <v>2116</v>
      </c>
    </row>
    <row r="67" spans="25:31" hidden="1" x14ac:dyDescent="0.35">
      <c r="Y67">
        <v>20</v>
      </c>
      <c r="Z67" t="s">
        <v>858</v>
      </c>
      <c r="AA67">
        <v>0.999</v>
      </c>
      <c r="AB67" t="s">
        <v>858</v>
      </c>
      <c r="AC67">
        <v>1</v>
      </c>
      <c r="AD67" s="18">
        <v>45824.76320833333</v>
      </c>
      <c r="AE67" t="s">
        <v>1757</v>
      </c>
    </row>
    <row r="68" spans="25:31" x14ac:dyDescent="0.35">
      <c r="Y68">
        <v>0</v>
      </c>
      <c r="Z68">
        <v>0</v>
      </c>
      <c r="AA68">
        <v>0</v>
      </c>
      <c r="AB68">
        <v>0.38300000000000001</v>
      </c>
      <c r="AC68">
        <v>0</v>
      </c>
      <c r="AD68" s="18">
        <v>45825.062271863426</v>
      </c>
      <c r="AE68" t="s">
        <v>2117</v>
      </c>
    </row>
    <row r="69" spans="25:31" hidden="1" x14ac:dyDescent="0.35">
      <c r="Y69" t="s">
        <v>858</v>
      </c>
      <c r="Z69" t="s">
        <v>858</v>
      </c>
      <c r="AA69" t="s">
        <v>858</v>
      </c>
      <c r="AB69" t="s">
        <v>858</v>
      </c>
      <c r="AC69" t="s">
        <v>858</v>
      </c>
      <c r="AD69" s="18">
        <v>45824.763415393521</v>
      </c>
      <c r="AE69" t="s">
        <v>1757</v>
      </c>
    </row>
    <row r="70" spans="25:31" x14ac:dyDescent="0.35">
      <c r="Y70">
        <v>0</v>
      </c>
      <c r="Z70">
        <v>0.49199999999999999</v>
      </c>
      <c r="AA70">
        <v>0.57799999999999996</v>
      </c>
      <c r="AB70">
        <v>0</v>
      </c>
      <c r="AC70">
        <v>0</v>
      </c>
      <c r="AD70" s="18">
        <v>45825.063572256942</v>
      </c>
      <c r="AE70" t="s">
        <v>2117</v>
      </c>
    </row>
    <row r="71" spans="25:31" hidden="1" x14ac:dyDescent="0.35">
      <c r="Y71" t="s">
        <v>858</v>
      </c>
      <c r="Z71" t="s">
        <v>858</v>
      </c>
      <c r="AA71">
        <v>0.96499999999999997</v>
      </c>
      <c r="AB71" t="s">
        <v>858</v>
      </c>
      <c r="AC71" t="s">
        <v>858</v>
      </c>
      <c r="AD71" s="18">
        <v>45824.763641863428</v>
      </c>
      <c r="AE71" t="s">
        <v>1757</v>
      </c>
    </row>
    <row r="72" spans="25:31" hidden="1" x14ac:dyDescent="0.35">
      <c r="Y72" t="s">
        <v>858</v>
      </c>
      <c r="Z72" t="s">
        <v>858</v>
      </c>
      <c r="AA72">
        <v>0.81799999999999995</v>
      </c>
      <c r="AB72" t="s">
        <v>858</v>
      </c>
      <c r="AC72" t="s">
        <v>858</v>
      </c>
      <c r="AD72" s="18">
        <v>45824.763876249999</v>
      </c>
      <c r="AE72" t="s">
        <v>1757</v>
      </c>
    </row>
    <row r="73" spans="25:31" x14ac:dyDescent="0.35">
      <c r="Y73">
        <v>0</v>
      </c>
      <c r="Z73">
        <v>0.36399999999999999</v>
      </c>
      <c r="AA73" s="18">
        <v>0</v>
      </c>
      <c r="AB73">
        <v>0</v>
      </c>
      <c r="AC73" s="21">
        <v>0</v>
      </c>
      <c r="AD73" s="18">
        <v>3.0427083333333334E-2</v>
      </c>
      <c r="AE73" t="s">
        <v>1092</v>
      </c>
    </row>
    <row r="74" spans="25:31" hidden="1" x14ac:dyDescent="0.35">
      <c r="Y74" t="s">
        <v>858</v>
      </c>
      <c r="Z74" t="s">
        <v>858</v>
      </c>
      <c r="AA74">
        <v>0.83499999999999996</v>
      </c>
      <c r="AB74" t="s">
        <v>858</v>
      </c>
      <c r="AC74" t="s">
        <v>858</v>
      </c>
      <c r="AD74" s="18">
        <v>45824.764097060186</v>
      </c>
      <c r="AE74" t="s">
        <v>1757</v>
      </c>
    </row>
    <row r="75" spans="25:31" x14ac:dyDescent="0.35">
      <c r="Y75">
        <v>0</v>
      </c>
      <c r="Z75">
        <v>0.71199999999999997</v>
      </c>
      <c r="AA75" s="18">
        <v>0</v>
      </c>
      <c r="AB75">
        <v>0</v>
      </c>
      <c r="AC75" s="21">
        <v>0</v>
      </c>
      <c r="AD75" s="18">
        <v>3.5663194444444449E-2</v>
      </c>
      <c r="AE75" t="s">
        <v>1092</v>
      </c>
    </row>
    <row r="76" spans="25:31" hidden="1" x14ac:dyDescent="0.35">
      <c r="Y76" t="s">
        <v>858</v>
      </c>
      <c r="Z76">
        <v>0</v>
      </c>
      <c r="AA76" t="s">
        <v>858</v>
      </c>
      <c r="AB76" t="s">
        <v>858</v>
      </c>
      <c r="AC76" t="s">
        <v>858</v>
      </c>
      <c r="AD76" s="18">
        <v>45824.764286226855</v>
      </c>
      <c r="AE76" t="s">
        <v>1757</v>
      </c>
    </row>
    <row r="77" spans="25:31" hidden="1" x14ac:dyDescent="0.35">
      <c r="Y77" t="s">
        <v>858</v>
      </c>
      <c r="Z77" t="s">
        <v>858</v>
      </c>
      <c r="AA77">
        <v>0.93300000000000005</v>
      </c>
      <c r="AB77" t="s">
        <v>858</v>
      </c>
      <c r="AC77" t="s">
        <v>858</v>
      </c>
      <c r="AD77" s="18">
        <v>45824.764499293982</v>
      </c>
      <c r="AE77" t="s">
        <v>1757</v>
      </c>
    </row>
    <row r="78" spans="25:31" x14ac:dyDescent="0.35">
      <c r="Y78">
        <v>26.315999999999999</v>
      </c>
      <c r="Z78">
        <v>0.27</v>
      </c>
      <c r="AA78">
        <v>0</v>
      </c>
      <c r="AB78">
        <v>0</v>
      </c>
      <c r="AC78">
        <v>0.874</v>
      </c>
      <c r="AD78" s="18">
        <v>45825.295687604164</v>
      </c>
      <c r="AE78" t="s">
        <v>2103</v>
      </c>
    </row>
    <row r="79" spans="25:31" hidden="1" x14ac:dyDescent="0.35">
      <c r="Y79" t="s">
        <v>858</v>
      </c>
      <c r="Z79" t="s">
        <v>858</v>
      </c>
      <c r="AA79">
        <v>1</v>
      </c>
      <c r="AB79" t="s">
        <v>858</v>
      </c>
      <c r="AC79" t="s">
        <v>858</v>
      </c>
      <c r="AD79" s="18">
        <v>45824.764705833331</v>
      </c>
      <c r="AE79" t="s">
        <v>1757</v>
      </c>
    </row>
    <row r="80" spans="25:31" x14ac:dyDescent="0.35">
      <c r="Y80">
        <v>47.619</v>
      </c>
      <c r="Z80">
        <v>0.66100000000000003</v>
      </c>
      <c r="AA80">
        <v>0.40400000000000003</v>
      </c>
      <c r="AB80">
        <v>0.86399999999999999</v>
      </c>
      <c r="AC80">
        <v>0.82099999999999995</v>
      </c>
      <c r="AD80" s="18">
        <v>45825.178149421299</v>
      </c>
      <c r="AE80" t="s">
        <v>2117</v>
      </c>
    </row>
    <row r="81" spans="25:31" hidden="1" x14ac:dyDescent="0.35">
      <c r="Y81">
        <v>6.8490000000000002</v>
      </c>
      <c r="Z81" t="s">
        <v>858</v>
      </c>
      <c r="AA81">
        <v>0.89800000000000002</v>
      </c>
      <c r="AB81">
        <v>0.76</v>
      </c>
      <c r="AC81">
        <v>0.97599999999999998</v>
      </c>
      <c r="AD81" s="18">
        <v>45824.76493193287</v>
      </c>
      <c r="AE81" t="s">
        <v>1757</v>
      </c>
    </row>
    <row r="82" spans="25:31" x14ac:dyDescent="0.35">
      <c r="Y82">
        <v>333.33300000000003</v>
      </c>
      <c r="Z82">
        <v>0.157</v>
      </c>
      <c r="AA82">
        <v>0</v>
      </c>
      <c r="AB82">
        <v>0</v>
      </c>
      <c r="AC82">
        <v>0.75</v>
      </c>
      <c r="AD82" s="18">
        <v>45825.292145902778</v>
      </c>
      <c r="AE82" t="s">
        <v>2105</v>
      </c>
    </row>
    <row r="83" spans="25:31" hidden="1" x14ac:dyDescent="0.35">
      <c r="Y83" t="s">
        <v>858</v>
      </c>
      <c r="Z83" t="s">
        <v>858</v>
      </c>
      <c r="AA83" t="s">
        <v>858</v>
      </c>
      <c r="AB83" t="s">
        <v>858</v>
      </c>
      <c r="AC83" t="s">
        <v>858</v>
      </c>
      <c r="AD83" s="18">
        <v>45824.765159988427</v>
      </c>
      <c r="AE83" t="s">
        <v>1757</v>
      </c>
    </row>
    <row r="84" spans="25:31" x14ac:dyDescent="0.35">
      <c r="Y84">
        <v>21.739000000000001</v>
      </c>
      <c r="Z84">
        <v>0.54700000000000004</v>
      </c>
      <c r="AA84">
        <v>0.16700000000000001</v>
      </c>
      <c r="AB84">
        <v>0</v>
      </c>
      <c r="AC84">
        <v>0.76700000000000002</v>
      </c>
      <c r="AD84" s="18">
        <v>45825.257693761574</v>
      </c>
      <c r="AE84" t="s">
        <v>2106</v>
      </c>
    </row>
    <row r="85" spans="25:31" hidden="1" x14ac:dyDescent="0.35">
      <c r="Y85">
        <v>0.19800000000000001</v>
      </c>
      <c r="Z85">
        <v>0.97099999999999997</v>
      </c>
      <c r="AA85">
        <v>0.98799999999999999</v>
      </c>
      <c r="AB85">
        <v>0.89700000000000002</v>
      </c>
      <c r="AC85">
        <v>0.97499999999999998</v>
      </c>
      <c r="AD85" s="18">
        <v>45824.765493368053</v>
      </c>
      <c r="AE85" t="s">
        <v>1757</v>
      </c>
    </row>
    <row r="86" spans="25:31" x14ac:dyDescent="0.35">
      <c r="Y86">
        <v>47.619</v>
      </c>
      <c r="Z86">
        <v>0.90400000000000003</v>
      </c>
      <c r="AA86">
        <v>0.51800000000000002</v>
      </c>
      <c r="AB86">
        <v>0</v>
      </c>
      <c r="AC86">
        <v>0.8</v>
      </c>
      <c r="AD86" s="18">
        <v>45824.863469976852</v>
      </c>
      <c r="AE86" t="s">
        <v>1942</v>
      </c>
    </row>
    <row r="87" spans="25:31" hidden="1" x14ac:dyDescent="0.35">
      <c r="Y87" t="s">
        <v>858</v>
      </c>
      <c r="Z87" t="s">
        <v>858</v>
      </c>
      <c r="AA87" t="s">
        <v>858</v>
      </c>
      <c r="AB87" t="s">
        <v>858</v>
      </c>
      <c r="AC87" t="s">
        <v>858</v>
      </c>
      <c r="AD87" s="18">
        <v>45824.765691400462</v>
      </c>
      <c r="AE87" t="s">
        <v>1757</v>
      </c>
    </row>
    <row r="88" spans="25:31" hidden="1" x14ac:dyDescent="0.35">
      <c r="Y88">
        <v>18.518999999999998</v>
      </c>
      <c r="Z88" t="s">
        <v>858</v>
      </c>
      <c r="AA88">
        <v>0.93400000000000005</v>
      </c>
      <c r="AB88" t="s">
        <v>858</v>
      </c>
      <c r="AC88">
        <v>0.90300000000000002</v>
      </c>
      <c r="AD88" s="18">
        <v>45824.765919456018</v>
      </c>
      <c r="AE88" t="s">
        <v>1757</v>
      </c>
    </row>
    <row r="89" spans="25:31" hidden="1" x14ac:dyDescent="0.35">
      <c r="Y89">
        <v>1.5169999999999999</v>
      </c>
      <c r="Z89" t="s">
        <v>858</v>
      </c>
      <c r="AA89">
        <v>0.94199999999999995</v>
      </c>
      <c r="AB89">
        <v>0.75</v>
      </c>
      <c r="AC89">
        <v>0.54800000000000004</v>
      </c>
      <c r="AD89" s="18">
        <v>45824.76619415509</v>
      </c>
      <c r="AE89" t="s">
        <v>1757</v>
      </c>
    </row>
    <row r="90" spans="25:31" hidden="1" x14ac:dyDescent="0.35">
      <c r="Y90" t="s">
        <v>858</v>
      </c>
      <c r="Z90" t="s">
        <v>858</v>
      </c>
      <c r="AA90" t="s">
        <v>858</v>
      </c>
      <c r="AB90" t="s">
        <v>858</v>
      </c>
      <c r="AC90" t="s">
        <v>858</v>
      </c>
      <c r="AD90" s="18">
        <v>45824.766421365741</v>
      </c>
      <c r="AE90" t="s">
        <v>1757</v>
      </c>
    </row>
    <row r="91" spans="25:31" hidden="1" x14ac:dyDescent="0.35">
      <c r="Y91" t="s">
        <v>858</v>
      </c>
      <c r="Z91" t="s">
        <v>858</v>
      </c>
      <c r="AA91">
        <v>0.90700000000000003</v>
      </c>
      <c r="AB91" t="s">
        <v>858</v>
      </c>
      <c r="AC91" t="s">
        <v>858</v>
      </c>
      <c r="AD91" s="18">
        <v>45824.766661724534</v>
      </c>
      <c r="AE91" t="s">
        <v>1757</v>
      </c>
    </row>
    <row r="92" spans="25:31" x14ac:dyDescent="0.35">
      <c r="Y92">
        <v>166.667</v>
      </c>
      <c r="Z92">
        <v>0.89600000000000002</v>
      </c>
      <c r="AA92">
        <v>0.84599999999999997</v>
      </c>
      <c r="AB92">
        <v>0</v>
      </c>
      <c r="AC92">
        <v>0.64800000000000002</v>
      </c>
      <c r="AD92" s="18">
        <v>45824.901680127317</v>
      </c>
      <c r="AE92" t="s">
        <v>1942</v>
      </c>
    </row>
    <row r="93" spans="25:31" hidden="1" x14ac:dyDescent="0.35">
      <c r="Y93" t="s">
        <v>858</v>
      </c>
      <c r="Z93" t="s">
        <v>858</v>
      </c>
      <c r="AA93">
        <v>0.88700000000000001</v>
      </c>
      <c r="AB93" t="s">
        <v>858</v>
      </c>
      <c r="AC93" t="s">
        <v>858</v>
      </c>
      <c r="AD93" s="18">
        <v>45824.766957928237</v>
      </c>
      <c r="AE93" t="s">
        <v>1757</v>
      </c>
    </row>
    <row r="94" spans="25:31" x14ac:dyDescent="0.35">
      <c r="Y94">
        <v>333.33300000000003</v>
      </c>
      <c r="Z94">
        <v>0.878</v>
      </c>
      <c r="AA94">
        <v>0.81</v>
      </c>
      <c r="AB94">
        <v>0.75</v>
      </c>
      <c r="AC94">
        <v>1</v>
      </c>
      <c r="AD94" s="18">
        <v>45824.835161770832</v>
      </c>
      <c r="AE94" t="s">
        <v>1757</v>
      </c>
    </row>
    <row r="95" spans="25:31" hidden="1" x14ac:dyDescent="0.35">
      <c r="Y95" t="s">
        <v>858</v>
      </c>
      <c r="Z95" t="s">
        <v>858</v>
      </c>
      <c r="AA95">
        <v>0.69899999999999995</v>
      </c>
      <c r="AB95" t="s">
        <v>858</v>
      </c>
      <c r="AC95" t="s">
        <v>858</v>
      </c>
      <c r="AD95" s="18">
        <v>45824.767161400465</v>
      </c>
      <c r="AE95" t="s">
        <v>1757</v>
      </c>
    </row>
    <row r="96" spans="25:31" x14ac:dyDescent="0.35">
      <c r="Y96">
        <v>333.33300000000003</v>
      </c>
      <c r="Z96">
        <v>0.878</v>
      </c>
      <c r="AA96">
        <v>0.81</v>
      </c>
      <c r="AB96">
        <v>0.75</v>
      </c>
      <c r="AC96">
        <v>1</v>
      </c>
      <c r="AD96" s="18">
        <v>45825.177226238426</v>
      </c>
      <c r="AE96" t="s">
        <v>2117</v>
      </c>
    </row>
    <row r="97" spans="25:31" hidden="1" x14ac:dyDescent="0.35">
      <c r="Y97">
        <v>10.526</v>
      </c>
      <c r="Z97" t="s">
        <v>858</v>
      </c>
      <c r="AA97">
        <v>0.96</v>
      </c>
      <c r="AB97">
        <v>1</v>
      </c>
      <c r="AC97">
        <v>0.99299999999999999</v>
      </c>
      <c r="AD97" s="18">
        <v>45824.767387395834</v>
      </c>
      <c r="AE97" t="s">
        <v>1757</v>
      </c>
    </row>
    <row r="98" spans="25:31" x14ac:dyDescent="0.35">
      <c r="Y98">
        <v>200</v>
      </c>
      <c r="Z98">
        <v>0.34499999999999997</v>
      </c>
      <c r="AA98">
        <v>0.42099999999999999</v>
      </c>
      <c r="AB98">
        <v>0</v>
      </c>
      <c r="AC98">
        <v>0.40899999999999997</v>
      </c>
      <c r="AD98" s="18">
        <v>45824.970329282405</v>
      </c>
      <c r="AE98" t="s">
        <v>2099</v>
      </c>
    </row>
    <row r="99" spans="25:31" hidden="1" x14ac:dyDescent="0.35">
      <c r="Y99">
        <v>2.4329999999999998</v>
      </c>
      <c r="Z99">
        <v>0.85899999999999999</v>
      </c>
      <c r="AA99">
        <v>0.98199999999999998</v>
      </c>
      <c r="AB99">
        <v>0.89</v>
      </c>
      <c r="AC99">
        <v>0.96399999999999997</v>
      </c>
      <c r="AD99" s="18">
        <v>45824.767674803239</v>
      </c>
      <c r="AE99" t="s">
        <v>1757</v>
      </c>
    </row>
    <row r="100" spans="25:31" x14ac:dyDescent="0.35">
      <c r="Y100">
        <v>13.333</v>
      </c>
      <c r="Z100">
        <v>0.99099999999999999</v>
      </c>
      <c r="AA100" s="18">
        <v>0</v>
      </c>
      <c r="AB100">
        <v>0.97199999999999998</v>
      </c>
      <c r="AC100" s="21">
        <v>0.98799999999999999</v>
      </c>
      <c r="AD100" s="18">
        <v>1.4012731481481482E-2</v>
      </c>
      <c r="AE100" t="s">
        <v>1092</v>
      </c>
    </row>
    <row r="101" spans="25:31" hidden="1" x14ac:dyDescent="0.35">
      <c r="Y101">
        <v>2.1280000000000001</v>
      </c>
      <c r="Z101">
        <v>0.96099999999999997</v>
      </c>
      <c r="AA101">
        <v>0.98099999999999998</v>
      </c>
      <c r="AB101">
        <v>0.84199999999999997</v>
      </c>
      <c r="AC101">
        <v>0.82499999999999996</v>
      </c>
      <c r="AD101" s="18">
        <v>45824.76797040509</v>
      </c>
      <c r="AE101" t="s">
        <v>1757</v>
      </c>
    </row>
    <row r="102" spans="25:31" x14ac:dyDescent="0.35">
      <c r="Y102">
        <v>142.857</v>
      </c>
      <c r="Z102">
        <v>0.78400000000000003</v>
      </c>
      <c r="AA102" s="18">
        <v>0.84199999999999997</v>
      </c>
      <c r="AB102">
        <v>0.89700000000000002</v>
      </c>
      <c r="AC102" s="21">
        <v>0.65500000000000003</v>
      </c>
      <c r="AD102" s="18">
        <v>45825.198665277778</v>
      </c>
      <c r="AE102" t="s">
        <v>2112</v>
      </c>
    </row>
    <row r="103" spans="25:31" hidden="1" x14ac:dyDescent="0.35">
      <c r="Y103">
        <v>4.444</v>
      </c>
      <c r="Z103">
        <v>0.61899999999999999</v>
      </c>
      <c r="AA103">
        <v>0.68899999999999995</v>
      </c>
      <c r="AB103" t="s">
        <v>858</v>
      </c>
      <c r="AC103">
        <v>0.748</v>
      </c>
      <c r="AD103" s="18">
        <v>45824.768224259256</v>
      </c>
      <c r="AE103" t="s">
        <v>1757</v>
      </c>
    </row>
    <row r="104" spans="25:31" x14ac:dyDescent="0.35">
      <c r="Y104">
        <v>166.667</v>
      </c>
      <c r="Z104">
        <v>0.316</v>
      </c>
      <c r="AA104" s="18">
        <v>0.93500000000000005</v>
      </c>
      <c r="AB104">
        <v>0.55500000000000005</v>
      </c>
      <c r="AC104" s="21">
        <v>0.91600000000000004</v>
      </c>
      <c r="AD104" s="18">
        <v>3.1331018518518522E-2</v>
      </c>
      <c r="AE104" t="s">
        <v>1092</v>
      </c>
    </row>
    <row r="105" spans="25:31" hidden="1" x14ac:dyDescent="0.35">
      <c r="Y105">
        <v>0.64500000000000002</v>
      </c>
      <c r="Z105">
        <v>0.83899999999999997</v>
      </c>
      <c r="AA105">
        <v>0.99099999999999999</v>
      </c>
      <c r="AB105">
        <v>0.93200000000000005</v>
      </c>
      <c r="AC105">
        <v>0.95</v>
      </c>
      <c r="AD105" s="18">
        <v>45824.768525486114</v>
      </c>
      <c r="AE105" t="s">
        <v>1757</v>
      </c>
    </row>
    <row r="106" spans="25:31" x14ac:dyDescent="0.35">
      <c r="Y106">
        <v>250</v>
      </c>
      <c r="Z106">
        <v>0.94699999999999995</v>
      </c>
      <c r="AA106">
        <v>0.34</v>
      </c>
      <c r="AB106">
        <v>0.93400000000000005</v>
      </c>
      <c r="AC106">
        <v>0.22600000000000001</v>
      </c>
      <c r="AD106" s="18">
        <v>45825.050062546296</v>
      </c>
      <c r="AE106" t="s">
        <v>2117</v>
      </c>
    </row>
    <row r="107" spans="25:31" hidden="1" x14ac:dyDescent="0.35">
      <c r="Y107">
        <v>0.98199999999999998</v>
      </c>
      <c r="Z107">
        <v>0.93899999999999995</v>
      </c>
      <c r="AA107">
        <v>0.90700000000000003</v>
      </c>
      <c r="AB107">
        <v>0.58499999999999996</v>
      </c>
      <c r="AC107">
        <v>0.92500000000000004</v>
      </c>
      <c r="AD107" s="18">
        <v>45824.768813263887</v>
      </c>
      <c r="AE107" t="s">
        <v>1757</v>
      </c>
    </row>
    <row r="108" spans="25:31" x14ac:dyDescent="0.35">
      <c r="Y108">
        <v>200</v>
      </c>
      <c r="Z108">
        <v>0.92400000000000004</v>
      </c>
      <c r="AA108" s="18">
        <v>0.95299999999999996</v>
      </c>
      <c r="AB108">
        <v>0.872</v>
      </c>
      <c r="AC108" s="21">
        <v>0.94699999999999995</v>
      </c>
      <c r="AD108" s="18">
        <v>45825.201814259257</v>
      </c>
      <c r="AE108" t="s">
        <v>2112</v>
      </c>
    </row>
    <row r="109" spans="25:31" hidden="1" x14ac:dyDescent="0.35">
      <c r="Y109">
        <v>1.071</v>
      </c>
      <c r="Z109">
        <v>0.95099999999999996</v>
      </c>
      <c r="AA109">
        <v>0.98299999999999998</v>
      </c>
      <c r="AB109">
        <v>0.59699999999999998</v>
      </c>
      <c r="AC109">
        <v>0.97899999999999998</v>
      </c>
      <c r="AD109" s="18">
        <v>45824.769098680554</v>
      </c>
      <c r="AE109" t="s">
        <v>1757</v>
      </c>
    </row>
    <row r="110" spans="25:31" hidden="1" x14ac:dyDescent="0.35">
      <c r="Y110">
        <v>0.755</v>
      </c>
      <c r="Z110">
        <v>0.93700000000000006</v>
      </c>
      <c r="AA110">
        <v>0.99199999999999999</v>
      </c>
      <c r="AB110">
        <v>0.98899999999999999</v>
      </c>
      <c r="AC110">
        <v>0.996</v>
      </c>
      <c r="AD110" s="18">
        <v>45824.769409988425</v>
      </c>
      <c r="AE110" t="s">
        <v>1757</v>
      </c>
    </row>
    <row r="111" spans="25:31" hidden="1" x14ac:dyDescent="0.35">
      <c r="Y111">
        <v>25.640999999999998</v>
      </c>
      <c r="Z111" t="s">
        <v>858</v>
      </c>
      <c r="AA111" t="s">
        <v>858</v>
      </c>
      <c r="AB111" t="s">
        <v>858</v>
      </c>
      <c r="AC111">
        <v>0.68600000000000005</v>
      </c>
      <c r="AD111" s="18">
        <v>45824.769624745371</v>
      </c>
      <c r="AE111" t="s">
        <v>1757</v>
      </c>
    </row>
    <row r="112" spans="25:31" x14ac:dyDescent="0.35">
      <c r="Y112">
        <v>200</v>
      </c>
      <c r="Z112">
        <v>0.96799999999999997</v>
      </c>
      <c r="AA112">
        <v>0.95299999999999996</v>
      </c>
      <c r="AB112">
        <v>0.85899999999999999</v>
      </c>
      <c r="AC112">
        <v>0.90400000000000003</v>
      </c>
      <c r="AD112" s="18">
        <v>45824.770557245371</v>
      </c>
      <c r="AE112" t="s">
        <v>1757</v>
      </c>
    </row>
    <row r="113" spans="25:31" hidden="1" x14ac:dyDescent="0.35">
      <c r="Y113">
        <v>4.367</v>
      </c>
      <c r="Z113">
        <v>0.93300000000000005</v>
      </c>
      <c r="AA113">
        <v>0.86099999999999999</v>
      </c>
      <c r="AB113">
        <v>1</v>
      </c>
      <c r="AC113">
        <v>0.93100000000000005</v>
      </c>
      <c r="AD113" s="18">
        <v>45824.769907013891</v>
      </c>
      <c r="AE113" t="s">
        <v>1757</v>
      </c>
    </row>
    <row r="114" spans="25:31" x14ac:dyDescent="0.35">
      <c r="Y114">
        <v>15.872999999999999</v>
      </c>
      <c r="Z114">
        <v>0.97</v>
      </c>
      <c r="AA114" s="18">
        <v>0.216</v>
      </c>
      <c r="AB114">
        <v>0.27900000000000003</v>
      </c>
      <c r="AC114" s="21">
        <v>0.23100000000000001</v>
      </c>
      <c r="AD114" s="18">
        <v>2.0112268518518519E-2</v>
      </c>
      <c r="AE114" t="s">
        <v>1092</v>
      </c>
    </row>
    <row r="115" spans="25:31" hidden="1" x14ac:dyDescent="0.35">
      <c r="Y115" t="s">
        <v>858</v>
      </c>
      <c r="Z115" t="s">
        <v>858</v>
      </c>
      <c r="AA115">
        <v>1</v>
      </c>
      <c r="AB115" t="s">
        <v>858</v>
      </c>
      <c r="AC115" t="s">
        <v>858</v>
      </c>
      <c r="AD115" s="18">
        <v>45824.770113634258</v>
      </c>
      <c r="AE115" t="s">
        <v>1757</v>
      </c>
    </row>
    <row r="116" spans="25:31" x14ac:dyDescent="0.35">
      <c r="Y116">
        <v>10.101000000000001</v>
      </c>
      <c r="Z116">
        <v>0.88100000000000001</v>
      </c>
      <c r="AA116" s="18">
        <v>0.97199999999999998</v>
      </c>
      <c r="AB116">
        <v>0</v>
      </c>
      <c r="AC116" s="21">
        <v>0.57899999999999996</v>
      </c>
      <c r="AD116" s="18">
        <v>1.1401620370370371E-2</v>
      </c>
      <c r="AE116" t="s">
        <v>1092</v>
      </c>
    </row>
    <row r="117" spans="25:31" hidden="1" x14ac:dyDescent="0.35">
      <c r="Y117" t="s">
        <v>858</v>
      </c>
      <c r="Z117" t="s">
        <v>858</v>
      </c>
      <c r="AA117">
        <v>0.84399999999999997</v>
      </c>
      <c r="AB117" t="s">
        <v>858</v>
      </c>
      <c r="AC117" t="s">
        <v>858</v>
      </c>
      <c r="AD117" s="18">
        <v>45824.770335462963</v>
      </c>
      <c r="AE117" t="s">
        <v>1757</v>
      </c>
    </row>
    <row r="118" spans="25:31" x14ac:dyDescent="0.35">
      <c r="Y118">
        <v>1000</v>
      </c>
      <c r="Z118">
        <v>0.53200000000000003</v>
      </c>
      <c r="AA118">
        <v>0.26</v>
      </c>
      <c r="AB118">
        <v>0</v>
      </c>
      <c r="AC118">
        <v>1</v>
      </c>
      <c r="AD118" s="18">
        <v>45825.174393055553</v>
      </c>
      <c r="AE118" t="s">
        <v>2117</v>
      </c>
    </row>
    <row r="119" spans="25:31" hidden="1" x14ac:dyDescent="0.35">
      <c r="Y119" t="s">
        <v>858</v>
      </c>
      <c r="Z119" t="s">
        <v>858</v>
      </c>
      <c r="AA119">
        <v>0.76400000000000001</v>
      </c>
      <c r="AB119" t="s">
        <v>858</v>
      </c>
      <c r="AC119" t="s">
        <v>858</v>
      </c>
      <c r="AD119" s="18">
        <v>45824.770557280091</v>
      </c>
      <c r="AE119" t="s">
        <v>1757</v>
      </c>
    </row>
    <row r="120" spans="25:31" x14ac:dyDescent="0.35">
      <c r="Y120">
        <v>142.857</v>
      </c>
      <c r="Z120">
        <v>0.97</v>
      </c>
      <c r="AA120" s="18">
        <v>0.96099999999999997</v>
      </c>
      <c r="AB120">
        <v>0.98899999999999999</v>
      </c>
      <c r="AC120" s="21">
        <v>0.94099999999999995</v>
      </c>
      <c r="AD120" s="18">
        <v>45825.214116550924</v>
      </c>
      <c r="AE120" t="s">
        <v>2110</v>
      </c>
    </row>
    <row r="121" spans="25:31" hidden="1" x14ac:dyDescent="0.35">
      <c r="Y121">
        <v>1.4350000000000001</v>
      </c>
      <c r="Z121">
        <v>0.91100000000000003</v>
      </c>
      <c r="AA121">
        <v>0.97699999999999998</v>
      </c>
      <c r="AB121">
        <v>0.84399999999999997</v>
      </c>
      <c r="AC121">
        <v>0.98299999999999998</v>
      </c>
      <c r="AD121" s="18">
        <v>45824.770861689816</v>
      </c>
      <c r="AE121" t="s">
        <v>1757</v>
      </c>
    </row>
    <row r="122" spans="25:31" x14ac:dyDescent="0.35">
      <c r="Y122">
        <v>200</v>
      </c>
      <c r="Z122">
        <v>0.94899999999999995</v>
      </c>
      <c r="AA122" s="18">
        <v>0.81</v>
      </c>
      <c r="AB122">
        <v>0.65200000000000002</v>
      </c>
      <c r="AC122" s="21">
        <v>0.97599999999999998</v>
      </c>
      <c r="AD122" s="18">
        <v>45825.229711782406</v>
      </c>
      <c r="AE122" t="s">
        <v>2107</v>
      </c>
    </row>
    <row r="123" spans="25:31" hidden="1" x14ac:dyDescent="0.35">
      <c r="Y123">
        <v>0.71799999999999997</v>
      </c>
      <c r="Z123">
        <v>0.89300000000000002</v>
      </c>
      <c r="AA123">
        <v>0.98699999999999999</v>
      </c>
      <c r="AB123">
        <v>0.82899999999999996</v>
      </c>
      <c r="AC123">
        <v>0.98899999999999999</v>
      </c>
      <c r="AD123" s="18">
        <v>45824.771147905092</v>
      </c>
      <c r="AE123" t="s">
        <v>1757</v>
      </c>
    </row>
    <row r="124" spans="25:31" x14ac:dyDescent="0.35">
      <c r="Y124">
        <v>90.909000000000006</v>
      </c>
      <c r="Z124">
        <v>0.47099999999999997</v>
      </c>
      <c r="AA124">
        <v>0.71499999999999997</v>
      </c>
      <c r="AB124">
        <v>0.998</v>
      </c>
      <c r="AC124">
        <v>0.48199999999999998</v>
      </c>
      <c r="AD124" s="18">
        <v>45824.873062569444</v>
      </c>
      <c r="AE124" t="s">
        <v>1942</v>
      </c>
    </row>
    <row r="125" spans="25:31" hidden="1" x14ac:dyDescent="0.35">
      <c r="Y125">
        <v>2.6040000000000001</v>
      </c>
      <c r="Z125">
        <v>0.875</v>
      </c>
      <c r="AA125">
        <v>0.97099999999999997</v>
      </c>
      <c r="AB125">
        <v>0.82099999999999995</v>
      </c>
      <c r="AC125">
        <v>0.98599999999999999</v>
      </c>
      <c r="AD125" s="18">
        <v>45824.77143173611</v>
      </c>
      <c r="AE125" t="s">
        <v>1757</v>
      </c>
    </row>
    <row r="126" spans="25:31" x14ac:dyDescent="0.35">
      <c r="Y126">
        <v>500</v>
      </c>
      <c r="Z126">
        <v>0.82399999999999995</v>
      </c>
      <c r="AA126" s="18">
        <v>0.80700000000000005</v>
      </c>
      <c r="AB126">
        <v>0</v>
      </c>
      <c r="AC126" s="21">
        <v>0.95899999999999996</v>
      </c>
      <c r="AD126" s="18">
        <v>45825.203458958335</v>
      </c>
      <c r="AE126" t="s">
        <v>2112</v>
      </c>
    </row>
    <row r="127" spans="25:31" hidden="1" x14ac:dyDescent="0.35">
      <c r="Y127">
        <v>1.391</v>
      </c>
      <c r="Z127">
        <v>0.91500000000000004</v>
      </c>
      <c r="AA127">
        <v>0.90400000000000003</v>
      </c>
      <c r="AB127">
        <v>0.82099999999999995</v>
      </c>
      <c r="AC127">
        <v>0.90300000000000002</v>
      </c>
      <c r="AD127" s="18">
        <v>45824.771725347222</v>
      </c>
      <c r="AE127" t="s">
        <v>1757</v>
      </c>
    </row>
    <row r="128" spans="25:31" x14ac:dyDescent="0.35">
      <c r="Y128">
        <v>20.832999999999998</v>
      </c>
      <c r="Z128">
        <v>0.38200000000000001</v>
      </c>
      <c r="AA128">
        <v>0.72099999999999997</v>
      </c>
      <c r="AB128">
        <v>0.75</v>
      </c>
      <c r="AC128">
        <v>0.91800000000000004</v>
      </c>
      <c r="AD128" s="18">
        <v>45824.794600995374</v>
      </c>
      <c r="AE128" t="s">
        <v>1757</v>
      </c>
    </row>
    <row r="129" spans="25:31" hidden="1" x14ac:dyDescent="0.35">
      <c r="Y129">
        <v>2.3980000000000001</v>
      </c>
      <c r="Z129" t="s">
        <v>858</v>
      </c>
      <c r="AA129" t="s">
        <v>858</v>
      </c>
      <c r="AB129" t="s">
        <v>858</v>
      </c>
      <c r="AC129">
        <v>0.75</v>
      </c>
      <c r="AD129" s="18">
        <v>45824.771931886571</v>
      </c>
      <c r="AE129" t="s">
        <v>1757</v>
      </c>
    </row>
    <row r="130" spans="25:31" x14ac:dyDescent="0.35">
      <c r="Y130">
        <v>111.111</v>
      </c>
      <c r="Z130">
        <v>1</v>
      </c>
      <c r="AA130">
        <v>0.871</v>
      </c>
      <c r="AB130">
        <v>0.90500000000000003</v>
      </c>
      <c r="AC130">
        <v>0.92100000000000004</v>
      </c>
      <c r="AD130" s="18">
        <v>45824.871982604163</v>
      </c>
      <c r="AE130" t="s">
        <v>1942</v>
      </c>
    </row>
    <row r="131" spans="25:31" hidden="1" x14ac:dyDescent="0.35">
      <c r="Y131" t="s">
        <v>858</v>
      </c>
      <c r="Z131" t="s">
        <v>858</v>
      </c>
      <c r="AA131" t="s">
        <v>858</v>
      </c>
      <c r="AB131">
        <v>0.38300000000000001</v>
      </c>
      <c r="AC131" t="s">
        <v>858</v>
      </c>
      <c r="AD131" s="18">
        <v>45824.772133298611</v>
      </c>
      <c r="AE131" t="s">
        <v>1757</v>
      </c>
    </row>
    <row r="132" spans="25:31" x14ac:dyDescent="0.35">
      <c r="Y132">
        <v>9.8040000000000003</v>
      </c>
      <c r="Z132">
        <v>0</v>
      </c>
      <c r="AA132" s="18">
        <v>0.89500000000000002</v>
      </c>
      <c r="AB132">
        <v>0</v>
      </c>
      <c r="AC132" s="21">
        <v>0.97599999999999998</v>
      </c>
      <c r="AD132" s="18">
        <v>45825.203850335645</v>
      </c>
      <c r="AE132" t="s">
        <v>2112</v>
      </c>
    </row>
    <row r="133" spans="25:31" hidden="1" x14ac:dyDescent="0.35">
      <c r="Y133" t="s">
        <v>858</v>
      </c>
      <c r="Z133" t="s">
        <v>858</v>
      </c>
      <c r="AA133" t="s">
        <v>858</v>
      </c>
      <c r="AB133" t="s">
        <v>858</v>
      </c>
      <c r="AC133" t="s">
        <v>858</v>
      </c>
      <c r="AD133" s="18">
        <v>45824.772337337963</v>
      </c>
      <c r="AE133" t="s">
        <v>1757</v>
      </c>
    </row>
    <row r="134" spans="25:31" x14ac:dyDescent="0.35">
      <c r="Y134">
        <v>9.7089999999999996</v>
      </c>
      <c r="Z134">
        <v>0.83099999999999996</v>
      </c>
      <c r="AA134">
        <v>1</v>
      </c>
      <c r="AB134">
        <v>0</v>
      </c>
      <c r="AC134">
        <v>0.84399999999999997</v>
      </c>
      <c r="AD134" s="18">
        <v>45825.284301111111</v>
      </c>
      <c r="AE134" t="s">
        <v>2106</v>
      </c>
    </row>
    <row r="135" spans="25:31" hidden="1" x14ac:dyDescent="0.35">
      <c r="Y135">
        <v>8.0649999999999995</v>
      </c>
      <c r="Z135">
        <v>0.97499999999999998</v>
      </c>
      <c r="AA135">
        <v>0.99199999999999999</v>
      </c>
      <c r="AB135">
        <v>1</v>
      </c>
      <c r="AC135">
        <v>0.78400000000000003</v>
      </c>
      <c r="AD135" s="18">
        <v>45824.772620115742</v>
      </c>
      <c r="AE135" t="s">
        <v>1757</v>
      </c>
    </row>
    <row r="136" spans="25:31" x14ac:dyDescent="0.35">
      <c r="Y136">
        <v>11.765000000000001</v>
      </c>
      <c r="Z136">
        <v>0</v>
      </c>
      <c r="AA136">
        <v>0.98599999999999999</v>
      </c>
      <c r="AB136">
        <v>0.97199999999999998</v>
      </c>
      <c r="AC136">
        <v>0.86299999999999999</v>
      </c>
      <c r="AD136" s="18">
        <v>45825.190332835649</v>
      </c>
      <c r="AE136" t="s">
        <v>2113</v>
      </c>
    </row>
    <row r="137" spans="25:31" hidden="1" x14ac:dyDescent="0.35">
      <c r="Y137">
        <v>2.0619999999999998</v>
      </c>
      <c r="Z137">
        <v>0.96399999999999997</v>
      </c>
      <c r="AA137">
        <v>0.94799999999999995</v>
      </c>
      <c r="AB137">
        <v>0.90900000000000003</v>
      </c>
      <c r="AC137">
        <v>0.93300000000000005</v>
      </c>
      <c r="AD137" s="18">
        <v>45824.772899305557</v>
      </c>
      <c r="AE137" t="s">
        <v>1757</v>
      </c>
    </row>
    <row r="138" spans="25:31" x14ac:dyDescent="0.35">
      <c r="Y138">
        <v>166.667</v>
      </c>
      <c r="Z138">
        <v>0.82899999999999996</v>
      </c>
      <c r="AA138" s="18">
        <v>0.5</v>
      </c>
      <c r="AB138">
        <v>0.622</v>
      </c>
      <c r="AC138" s="21">
        <v>0.52800000000000002</v>
      </c>
      <c r="AD138" s="18">
        <v>45825.204253460652</v>
      </c>
      <c r="AE138" t="s">
        <v>2112</v>
      </c>
    </row>
    <row r="139" spans="25:31" hidden="1" x14ac:dyDescent="0.35">
      <c r="Y139">
        <v>9.0909999999999993</v>
      </c>
      <c r="Z139">
        <v>0.92100000000000004</v>
      </c>
      <c r="AA139">
        <v>0.90900000000000003</v>
      </c>
      <c r="AB139">
        <v>1</v>
      </c>
      <c r="AC139">
        <v>0.84499999999999997</v>
      </c>
      <c r="AD139" s="18">
        <v>45824.773182581019</v>
      </c>
      <c r="AE139" t="s">
        <v>1757</v>
      </c>
    </row>
    <row r="140" spans="25:31" x14ac:dyDescent="0.35">
      <c r="Y140">
        <v>32.258000000000003</v>
      </c>
      <c r="Z140">
        <v>0.83099999999999996</v>
      </c>
      <c r="AA140">
        <v>0.73699999999999999</v>
      </c>
      <c r="AB140">
        <v>0.95099999999999996</v>
      </c>
      <c r="AC140">
        <v>0.32</v>
      </c>
      <c r="AD140" s="18">
        <v>45825.291744953705</v>
      </c>
      <c r="AE140" t="s">
        <v>2105</v>
      </c>
    </row>
    <row r="141" spans="25:31" hidden="1" x14ac:dyDescent="0.35">
      <c r="Y141">
        <v>1.4530000000000001</v>
      </c>
      <c r="Z141">
        <v>0.97199999999999998</v>
      </c>
      <c r="AA141">
        <v>0.96599999999999997</v>
      </c>
      <c r="AB141">
        <v>0.872</v>
      </c>
      <c r="AC141">
        <v>0.89700000000000002</v>
      </c>
      <c r="AD141" s="18">
        <v>45824.773473506946</v>
      </c>
      <c r="AE141" t="s">
        <v>1757</v>
      </c>
    </row>
    <row r="142" spans="25:31" x14ac:dyDescent="0.35">
      <c r="Y142">
        <v>100</v>
      </c>
      <c r="Z142">
        <v>0.88500000000000001</v>
      </c>
      <c r="AA142">
        <v>0.878</v>
      </c>
      <c r="AB142">
        <v>0.83</v>
      </c>
      <c r="AC142">
        <v>0.85099999999999998</v>
      </c>
      <c r="AD142" s="18">
        <v>45825.173335486114</v>
      </c>
      <c r="AE142" t="s">
        <v>2117</v>
      </c>
    </row>
    <row r="143" spans="25:31" hidden="1" x14ac:dyDescent="0.35">
      <c r="Y143">
        <v>0.84699999999999998</v>
      </c>
      <c r="Z143">
        <v>0.871</v>
      </c>
      <c r="AA143">
        <v>0.77</v>
      </c>
      <c r="AB143">
        <v>1</v>
      </c>
      <c r="AC143">
        <v>0.51600000000000001</v>
      </c>
      <c r="AD143" s="18">
        <v>45824.773750925924</v>
      </c>
      <c r="AE143" t="s">
        <v>1757</v>
      </c>
    </row>
    <row r="144" spans="25:31" x14ac:dyDescent="0.35">
      <c r="Y144">
        <v>3.484</v>
      </c>
      <c r="Z144">
        <v>0.94899999999999995</v>
      </c>
      <c r="AA144">
        <v>0</v>
      </c>
      <c r="AB144">
        <v>0.58599999999999997</v>
      </c>
      <c r="AC144">
        <v>0.98599999999999999</v>
      </c>
      <c r="AD144" s="18">
        <v>45825.247826319443</v>
      </c>
      <c r="AE144" t="s">
        <v>2106</v>
      </c>
    </row>
    <row r="145" spans="25:31" hidden="1" x14ac:dyDescent="0.35">
      <c r="Y145" t="s">
        <v>858</v>
      </c>
      <c r="Z145" t="s">
        <v>858</v>
      </c>
      <c r="AA145">
        <v>0.96</v>
      </c>
      <c r="AB145">
        <v>1</v>
      </c>
      <c r="AC145" t="s">
        <v>858</v>
      </c>
      <c r="AD145" s="18">
        <v>45824.773991203707</v>
      </c>
      <c r="AE145" t="s">
        <v>1757</v>
      </c>
    </row>
    <row r="146" spans="25:31" x14ac:dyDescent="0.35">
      <c r="Y146">
        <v>1.377</v>
      </c>
      <c r="Z146">
        <v>0</v>
      </c>
      <c r="AA146">
        <v>0.89800000000000002</v>
      </c>
      <c r="AB146">
        <v>0.71499999999999997</v>
      </c>
      <c r="AC146">
        <v>0.90200000000000002</v>
      </c>
      <c r="AD146" s="18">
        <v>45825.047286342589</v>
      </c>
      <c r="AE146" t="s">
        <v>1750</v>
      </c>
    </row>
    <row r="147" spans="25:31" hidden="1" x14ac:dyDescent="0.35">
      <c r="Y147">
        <v>2.0449999999999999</v>
      </c>
      <c r="Z147">
        <v>0.80700000000000005</v>
      </c>
      <c r="AA147">
        <v>0.97899999999999998</v>
      </c>
      <c r="AB147">
        <v>0.9</v>
      </c>
      <c r="AC147">
        <v>0.81100000000000005</v>
      </c>
      <c r="AD147" s="18">
        <v>45824.774285196756</v>
      </c>
      <c r="AE147" t="s">
        <v>1757</v>
      </c>
    </row>
    <row r="148" spans="25:31" x14ac:dyDescent="0.35">
      <c r="Y148">
        <v>142.857</v>
      </c>
      <c r="Z148">
        <v>0.90200000000000002</v>
      </c>
      <c r="AA148">
        <v>0.90700000000000003</v>
      </c>
      <c r="AB148">
        <v>0.93400000000000005</v>
      </c>
      <c r="AC148">
        <v>0.73799999999999999</v>
      </c>
      <c r="AD148" s="18">
        <v>45824.953633252313</v>
      </c>
      <c r="AE148" t="s">
        <v>2096</v>
      </c>
    </row>
    <row r="149" spans="25:31" hidden="1" x14ac:dyDescent="0.35">
      <c r="Y149">
        <v>0.78100000000000003</v>
      </c>
      <c r="Z149">
        <v>0.96399999999999997</v>
      </c>
      <c r="AA149">
        <v>0.98599999999999999</v>
      </c>
      <c r="AB149">
        <v>0.93400000000000005</v>
      </c>
      <c r="AC149">
        <v>0.97699999999999998</v>
      </c>
      <c r="AD149" s="18">
        <v>45824.774566840279</v>
      </c>
      <c r="AE149" t="s">
        <v>1757</v>
      </c>
    </row>
    <row r="150" spans="25:31" x14ac:dyDescent="0.35">
      <c r="Y150">
        <v>12.048</v>
      </c>
      <c r="Z150">
        <v>0.72399999999999998</v>
      </c>
      <c r="AA150" s="18">
        <v>1</v>
      </c>
      <c r="AB150">
        <v>0</v>
      </c>
      <c r="AC150" s="21">
        <v>0.91300000000000003</v>
      </c>
      <c r="AD150" s="18">
        <v>3.2418981481481483E-3</v>
      </c>
      <c r="AE150" t="s">
        <v>1092</v>
      </c>
    </row>
    <row r="151" spans="25:31" hidden="1" x14ac:dyDescent="0.35">
      <c r="Y151">
        <v>1.1930000000000001</v>
      </c>
      <c r="Z151">
        <v>0.93200000000000005</v>
      </c>
      <c r="AA151">
        <v>0.89700000000000002</v>
      </c>
      <c r="AB151">
        <v>0.92300000000000004</v>
      </c>
      <c r="AC151">
        <v>0.71699999999999997</v>
      </c>
      <c r="AD151" s="18">
        <v>45824.774851793984</v>
      </c>
      <c r="AE151" t="s">
        <v>1757</v>
      </c>
    </row>
    <row r="152" spans="25:31" x14ac:dyDescent="0.35">
      <c r="Y152">
        <v>14.085000000000001</v>
      </c>
      <c r="Z152">
        <v>0.55800000000000005</v>
      </c>
      <c r="AA152">
        <v>0.29699999999999999</v>
      </c>
      <c r="AB152">
        <v>0</v>
      </c>
      <c r="AC152">
        <v>0.55600000000000005</v>
      </c>
      <c r="AD152" s="18">
        <v>45825.178365995373</v>
      </c>
      <c r="AE152" t="s">
        <v>2116</v>
      </c>
    </row>
    <row r="153" spans="25:31" hidden="1" x14ac:dyDescent="0.35">
      <c r="Y153" t="s">
        <v>858</v>
      </c>
      <c r="Z153" t="s">
        <v>858</v>
      </c>
      <c r="AA153">
        <v>1</v>
      </c>
      <c r="AB153" t="s">
        <v>858</v>
      </c>
      <c r="AC153" t="s">
        <v>858</v>
      </c>
      <c r="AD153" s="18">
        <v>45824.775082476852</v>
      </c>
      <c r="AE153" t="s">
        <v>1757</v>
      </c>
    </row>
    <row r="154" spans="25:31" x14ac:dyDescent="0.35">
      <c r="Y154">
        <v>125</v>
      </c>
      <c r="Z154">
        <v>0.91100000000000003</v>
      </c>
      <c r="AA154">
        <v>0.82499999999999996</v>
      </c>
      <c r="AB154">
        <v>0.36599999999999999</v>
      </c>
      <c r="AC154">
        <v>0.83899999999999997</v>
      </c>
      <c r="AD154" s="18">
        <v>45824.831574108794</v>
      </c>
      <c r="AE154" t="s">
        <v>1757</v>
      </c>
    </row>
    <row r="155" spans="25:31" hidden="1" x14ac:dyDescent="0.35">
      <c r="Y155" t="s">
        <v>858</v>
      </c>
      <c r="Z155" t="s">
        <v>858</v>
      </c>
      <c r="AA155" t="s">
        <v>858</v>
      </c>
      <c r="AB155" t="s">
        <v>858</v>
      </c>
      <c r="AC155" t="s">
        <v>858</v>
      </c>
      <c r="AD155" s="18">
        <v>45824.775295115738</v>
      </c>
      <c r="AE155" t="s">
        <v>1757</v>
      </c>
    </row>
    <row r="156" spans="25:31" x14ac:dyDescent="0.35">
      <c r="Y156">
        <v>5.9169999999999998</v>
      </c>
      <c r="Z156">
        <v>0.995</v>
      </c>
      <c r="AA156">
        <v>0.96899999999999997</v>
      </c>
      <c r="AB156">
        <v>0.93100000000000005</v>
      </c>
      <c r="AC156">
        <v>0.97499999999999998</v>
      </c>
      <c r="AD156" s="18">
        <v>45825.240197037034</v>
      </c>
      <c r="AE156" t="s">
        <v>2106</v>
      </c>
    </row>
    <row r="157" spans="25:31" hidden="1" x14ac:dyDescent="0.35">
      <c r="Y157" t="s">
        <v>858</v>
      </c>
      <c r="Z157" t="s">
        <v>858</v>
      </c>
      <c r="AA157" t="s">
        <v>858</v>
      </c>
      <c r="AB157" t="s">
        <v>858</v>
      </c>
      <c r="AC157" t="s">
        <v>858</v>
      </c>
      <c r="AD157" s="18">
        <v>45824.775501516204</v>
      </c>
      <c r="AE157" t="s">
        <v>1757</v>
      </c>
    </row>
    <row r="158" spans="25:31" x14ac:dyDescent="0.35">
      <c r="Y158">
        <v>62.5</v>
      </c>
      <c r="Z158">
        <v>0.82199999999999995</v>
      </c>
      <c r="AA158">
        <v>0.89100000000000001</v>
      </c>
      <c r="AB158">
        <v>0</v>
      </c>
      <c r="AC158">
        <v>0.93200000000000005</v>
      </c>
      <c r="AD158" s="18">
        <v>45825.185165868053</v>
      </c>
      <c r="AE158" t="s">
        <v>2114</v>
      </c>
    </row>
    <row r="159" spans="25:31" hidden="1" x14ac:dyDescent="0.35">
      <c r="Y159">
        <v>0.54700000000000004</v>
      </c>
      <c r="Z159">
        <v>0.99199999999999999</v>
      </c>
      <c r="AA159">
        <v>0.996</v>
      </c>
      <c r="AB159">
        <v>0.98899999999999999</v>
      </c>
      <c r="AC159">
        <v>0.97699999999999998</v>
      </c>
      <c r="AD159" s="18">
        <v>45824.775817847221</v>
      </c>
      <c r="AE159" t="s">
        <v>1757</v>
      </c>
    </row>
    <row r="160" spans="25:31" x14ac:dyDescent="0.35">
      <c r="Y160">
        <v>40</v>
      </c>
      <c r="Z160">
        <v>0.79400000000000004</v>
      </c>
      <c r="AA160">
        <v>0.70599999999999996</v>
      </c>
      <c r="AB160">
        <v>0</v>
      </c>
      <c r="AC160">
        <v>0.54700000000000004</v>
      </c>
      <c r="AD160" s="18">
        <v>45824.865000810183</v>
      </c>
      <c r="AE160" t="s">
        <v>1942</v>
      </c>
    </row>
    <row r="161" spans="25:31" hidden="1" x14ac:dyDescent="0.35">
      <c r="Y161">
        <v>13.157999999999999</v>
      </c>
      <c r="Z161" t="s">
        <v>858</v>
      </c>
      <c r="AA161">
        <v>0.79100000000000004</v>
      </c>
      <c r="AB161" t="s">
        <v>858</v>
      </c>
      <c r="AC161">
        <v>0.67900000000000005</v>
      </c>
      <c r="AD161" s="18">
        <v>45824.776050509259</v>
      </c>
      <c r="AE161" t="s">
        <v>1757</v>
      </c>
    </row>
    <row r="162" spans="25:31" x14ac:dyDescent="0.35">
      <c r="Y162">
        <v>3.2469999999999999</v>
      </c>
      <c r="Z162">
        <v>0.63300000000000001</v>
      </c>
      <c r="AA162">
        <v>0</v>
      </c>
      <c r="AB162">
        <v>0</v>
      </c>
      <c r="AC162">
        <v>0.69199999999999995</v>
      </c>
      <c r="AD162" s="18">
        <v>45825.239671203701</v>
      </c>
      <c r="AE162" t="s">
        <v>2106</v>
      </c>
    </row>
    <row r="163" spans="25:31" hidden="1" x14ac:dyDescent="0.35">
      <c r="Y163">
        <v>17.544</v>
      </c>
      <c r="Z163" t="s">
        <v>858</v>
      </c>
      <c r="AA163">
        <v>0.753</v>
      </c>
      <c r="AB163" t="s">
        <v>858</v>
      </c>
      <c r="AC163">
        <v>0.71099999999999997</v>
      </c>
      <c r="AD163" s="18">
        <v>45824.776272743053</v>
      </c>
      <c r="AE163" t="s">
        <v>1757</v>
      </c>
    </row>
    <row r="164" spans="25:31" x14ac:dyDescent="0.35">
      <c r="Y164">
        <v>50</v>
      </c>
      <c r="Z164">
        <v>0.65400000000000003</v>
      </c>
      <c r="AA164" s="18">
        <v>0.93300000000000005</v>
      </c>
      <c r="AB164">
        <v>0.92100000000000004</v>
      </c>
      <c r="AC164" s="21">
        <v>0.91800000000000004</v>
      </c>
      <c r="AD164" s="18">
        <v>45825.215018414354</v>
      </c>
      <c r="AE164" t="s">
        <v>2110</v>
      </c>
    </row>
    <row r="165" spans="25:31" hidden="1" x14ac:dyDescent="0.35">
      <c r="Y165" t="s">
        <v>858</v>
      </c>
      <c r="Z165" t="s">
        <v>858</v>
      </c>
      <c r="AA165" t="s">
        <v>858</v>
      </c>
      <c r="AB165" t="s">
        <v>858</v>
      </c>
      <c r="AC165" t="s">
        <v>858</v>
      </c>
      <c r="AD165" s="18">
        <v>45824.776486724535</v>
      </c>
      <c r="AE165" t="s">
        <v>1757</v>
      </c>
    </row>
    <row r="166" spans="25:31" x14ac:dyDescent="0.35">
      <c r="Y166">
        <v>76.923000000000002</v>
      </c>
      <c r="Z166">
        <v>0.93400000000000005</v>
      </c>
      <c r="AA166">
        <v>0.82099999999999995</v>
      </c>
      <c r="AB166">
        <v>0.60699999999999998</v>
      </c>
      <c r="AC166">
        <v>0.92100000000000004</v>
      </c>
      <c r="AD166" s="18">
        <v>45824.877380648148</v>
      </c>
      <c r="AE166" t="s">
        <v>1942</v>
      </c>
    </row>
    <row r="167" spans="25:31" hidden="1" x14ac:dyDescent="0.35">
      <c r="Y167">
        <v>2.5129999999999999</v>
      </c>
      <c r="Z167">
        <v>0.96399999999999997</v>
      </c>
      <c r="AA167">
        <v>0.876</v>
      </c>
      <c r="AB167">
        <v>0.63500000000000001</v>
      </c>
      <c r="AC167">
        <v>0.91300000000000003</v>
      </c>
      <c r="AD167" s="18">
        <v>45824.776763148147</v>
      </c>
      <c r="AE167" t="s">
        <v>1757</v>
      </c>
    </row>
    <row r="168" spans="25:31" x14ac:dyDescent="0.35">
      <c r="Y168">
        <v>1.88</v>
      </c>
      <c r="Z168">
        <v>0</v>
      </c>
      <c r="AA168">
        <v>0.95799999999999996</v>
      </c>
      <c r="AB168">
        <v>0.84499999999999997</v>
      </c>
      <c r="AC168">
        <v>0.95299999999999996</v>
      </c>
      <c r="AD168" s="18">
        <v>45825.186296087966</v>
      </c>
      <c r="AE168" t="s">
        <v>2113</v>
      </c>
    </row>
    <row r="169" spans="25:31" hidden="1" x14ac:dyDescent="0.35">
      <c r="Y169">
        <v>0.53900000000000003</v>
      </c>
      <c r="Z169">
        <v>0.93600000000000005</v>
      </c>
      <c r="AA169">
        <v>0.94</v>
      </c>
      <c r="AB169">
        <v>0.95199999999999996</v>
      </c>
      <c r="AC169">
        <v>0.95899999999999996</v>
      </c>
      <c r="AD169" s="18">
        <v>45824.777068958334</v>
      </c>
      <c r="AE169" t="s">
        <v>1757</v>
      </c>
    </row>
    <row r="170" spans="25:31" x14ac:dyDescent="0.35">
      <c r="Y170">
        <v>7.5759999999999996</v>
      </c>
      <c r="Z170">
        <v>0.73599999999999999</v>
      </c>
      <c r="AA170">
        <v>0.69799999999999995</v>
      </c>
      <c r="AB170">
        <v>0.66500000000000004</v>
      </c>
      <c r="AC170">
        <v>0.45</v>
      </c>
      <c r="AD170" s="18">
        <v>45824.831791851851</v>
      </c>
      <c r="AE170" t="s">
        <v>1757</v>
      </c>
    </row>
    <row r="171" spans="25:31" hidden="1" x14ac:dyDescent="0.35">
      <c r="Y171" t="s">
        <v>858</v>
      </c>
      <c r="Z171" t="s">
        <v>858</v>
      </c>
      <c r="AA171">
        <v>0.41399999999999998</v>
      </c>
      <c r="AB171">
        <v>0</v>
      </c>
      <c r="AC171" t="s">
        <v>858</v>
      </c>
      <c r="AD171" s="18">
        <v>45824.77726787037</v>
      </c>
      <c r="AE171" t="s">
        <v>1757</v>
      </c>
    </row>
    <row r="172" spans="25:31" x14ac:dyDescent="0.35">
      <c r="Y172">
        <v>5.65</v>
      </c>
      <c r="Z172">
        <v>0.78100000000000003</v>
      </c>
      <c r="AA172">
        <v>0.69499999999999995</v>
      </c>
      <c r="AB172">
        <v>0.751</v>
      </c>
      <c r="AC172">
        <v>0.60299999999999998</v>
      </c>
      <c r="AD172" s="18">
        <v>45824.945458101851</v>
      </c>
      <c r="AE172" t="s">
        <v>2096</v>
      </c>
    </row>
    <row r="173" spans="25:31" hidden="1" x14ac:dyDescent="0.35">
      <c r="Y173">
        <v>4.9749999999999996</v>
      </c>
      <c r="Z173" t="s">
        <v>858</v>
      </c>
      <c r="AA173">
        <v>0.93700000000000006</v>
      </c>
      <c r="AB173" t="s">
        <v>858</v>
      </c>
      <c r="AC173">
        <v>0.86499999999999999</v>
      </c>
      <c r="AD173" s="18">
        <v>45824.777513171299</v>
      </c>
      <c r="AE173" t="s">
        <v>1757</v>
      </c>
    </row>
    <row r="174" spans="25:31" x14ac:dyDescent="0.35">
      <c r="Y174">
        <v>2.1509999999999998</v>
      </c>
      <c r="Z174">
        <v>0.82499999999999996</v>
      </c>
      <c r="AA174">
        <v>0.70899999999999996</v>
      </c>
      <c r="AB174">
        <v>0.879</v>
      </c>
      <c r="AC174">
        <v>0.76100000000000001</v>
      </c>
      <c r="AD174" s="18">
        <v>45825.097548310187</v>
      </c>
      <c r="AE174" t="s">
        <v>2117</v>
      </c>
    </row>
    <row r="175" spans="25:31" hidden="1" x14ac:dyDescent="0.35">
      <c r="Y175">
        <v>9.3460000000000001</v>
      </c>
      <c r="Z175">
        <v>1</v>
      </c>
      <c r="AA175">
        <v>0.75</v>
      </c>
      <c r="AB175">
        <v>0.80100000000000005</v>
      </c>
      <c r="AC175">
        <v>0.75</v>
      </c>
      <c r="AD175" s="18">
        <v>45824.777802523146</v>
      </c>
      <c r="AE175" t="s">
        <v>1757</v>
      </c>
    </row>
    <row r="176" spans="25:31" x14ac:dyDescent="0.35">
      <c r="Y176">
        <v>1.075</v>
      </c>
      <c r="Z176">
        <v>0</v>
      </c>
      <c r="AA176">
        <v>0.94399999999999995</v>
      </c>
      <c r="AB176">
        <v>0.754</v>
      </c>
      <c r="AC176">
        <v>0.95299999999999996</v>
      </c>
      <c r="AD176" s="18">
        <v>45825.041256631943</v>
      </c>
      <c r="AE176" t="s">
        <v>1750</v>
      </c>
    </row>
    <row r="177" spans="25:31" hidden="1" x14ac:dyDescent="0.35">
      <c r="Y177">
        <v>10</v>
      </c>
      <c r="Z177" t="s">
        <v>858</v>
      </c>
      <c r="AA177">
        <v>0.95399999999999996</v>
      </c>
      <c r="AB177" t="s">
        <v>858</v>
      </c>
      <c r="AC177">
        <v>0.877</v>
      </c>
      <c r="AD177" s="18">
        <v>45824.778024479165</v>
      </c>
      <c r="AE177" t="s">
        <v>1757</v>
      </c>
    </row>
    <row r="178" spans="25:31" x14ac:dyDescent="0.35">
      <c r="Y178">
        <v>250</v>
      </c>
      <c r="Z178">
        <v>0.92</v>
      </c>
      <c r="AA178">
        <v>0.877</v>
      </c>
      <c r="AB178">
        <v>0.88200000000000001</v>
      </c>
      <c r="AC178">
        <v>0.77200000000000002</v>
      </c>
      <c r="AD178" s="18">
        <v>45825.238725081021</v>
      </c>
      <c r="AE178" t="s">
        <v>2106</v>
      </c>
    </row>
    <row r="179" spans="25:31" hidden="1" x14ac:dyDescent="0.35">
      <c r="Y179" t="s">
        <v>858</v>
      </c>
      <c r="Z179" t="s">
        <v>858</v>
      </c>
      <c r="AA179">
        <v>1</v>
      </c>
      <c r="AB179" t="s">
        <v>858</v>
      </c>
      <c r="AC179" t="s">
        <v>858</v>
      </c>
      <c r="AD179" s="18">
        <v>45824.778231168981</v>
      </c>
      <c r="AE179" t="s">
        <v>1757</v>
      </c>
    </row>
    <row r="180" spans="25:31" x14ac:dyDescent="0.35">
      <c r="Y180">
        <v>37.036999999999999</v>
      </c>
      <c r="Z180">
        <v>0.86799999999999999</v>
      </c>
      <c r="AA180">
        <v>0.53100000000000003</v>
      </c>
      <c r="AB180">
        <v>0.27300000000000002</v>
      </c>
      <c r="AC180">
        <v>0.42699999999999999</v>
      </c>
      <c r="AD180" s="18">
        <v>45824.810700543982</v>
      </c>
      <c r="AE180" t="s">
        <v>1757</v>
      </c>
    </row>
    <row r="181" spans="25:31" hidden="1" x14ac:dyDescent="0.35">
      <c r="Y181">
        <v>34.482999999999997</v>
      </c>
      <c r="Z181" t="s">
        <v>858</v>
      </c>
      <c r="AA181">
        <v>0.89900000000000002</v>
      </c>
      <c r="AB181" t="s">
        <v>858</v>
      </c>
      <c r="AC181">
        <v>0.60599999999999998</v>
      </c>
      <c r="AD181" s="18">
        <v>45824.778458703702</v>
      </c>
      <c r="AE181" t="s">
        <v>1757</v>
      </c>
    </row>
    <row r="182" spans="25:31" hidden="1" x14ac:dyDescent="0.35">
      <c r="Y182">
        <v>83.332999999999998</v>
      </c>
      <c r="Z182" t="s">
        <v>858</v>
      </c>
      <c r="AA182">
        <v>0.85</v>
      </c>
      <c r="AB182" t="s">
        <v>858</v>
      </c>
      <c r="AC182">
        <v>1</v>
      </c>
      <c r="AD182" s="18">
        <v>45824.778679953706</v>
      </c>
      <c r="AE182" t="s">
        <v>1757</v>
      </c>
    </row>
    <row r="183" spans="25:31" hidden="1" x14ac:dyDescent="0.35">
      <c r="Y183">
        <v>10</v>
      </c>
      <c r="Z183">
        <v>0</v>
      </c>
      <c r="AA183" t="s">
        <v>858</v>
      </c>
      <c r="AB183" t="s">
        <v>858</v>
      </c>
      <c r="AC183">
        <v>0.75</v>
      </c>
      <c r="AD183" s="18">
        <v>45824.778885428241</v>
      </c>
      <c r="AE183" t="s">
        <v>1757</v>
      </c>
    </row>
    <row r="184" spans="25:31" x14ac:dyDescent="0.35">
      <c r="Y184">
        <v>16.667000000000002</v>
      </c>
      <c r="Z184">
        <v>0.89</v>
      </c>
      <c r="AA184">
        <v>0.61699999999999999</v>
      </c>
      <c r="AB184">
        <v>0</v>
      </c>
      <c r="AC184">
        <v>0.56100000000000005</v>
      </c>
      <c r="AD184" s="18">
        <v>45824.926132395834</v>
      </c>
      <c r="AE184" t="s">
        <v>2096</v>
      </c>
    </row>
    <row r="185" spans="25:31" hidden="1" x14ac:dyDescent="0.35">
      <c r="Y185">
        <v>31.25</v>
      </c>
      <c r="Z185" t="s">
        <v>858</v>
      </c>
      <c r="AA185">
        <v>0.71499999999999997</v>
      </c>
      <c r="AB185">
        <v>0.26400000000000001</v>
      </c>
      <c r="AC185">
        <v>0.76600000000000001</v>
      </c>
      <c r="AD185" s="18">
        <v>45824.779105104164</v>
      </c>
      <c r="AE185" t="s">
        <v>1757</v>
      </c>
    </row>
    <row r="186" spans="25:31" x14ac:dyDescent="0.35">
      <c r="Y186">
        <v>19.608000000000001</v>
      </c>
      <c r="Z186">
        <v>0.86499999999999999</v>
      </c>
      <c r="AA186">
        <v>0.95499999999999996</v>
      </c>
      <c r="AB186">
        <v>0.81899999999999995</v>
      </c>
      <c r="AC186">
        <v>0.91200000000000003</v>
      </c>
      <c r="AD186" s="18">
        <v>45825.143583032404</v>
      </c>
      <c r="AE186" t="s">
        <v>2117</v>
      </c>
    </row>
    <row r="187" spans="25:31" hidden="1" x14ac:dyDescent="0.35">
      <c r="Y187" t="s">
        <v>858</v>
      </c>
      <c r="Z187">
        <v>0.96699999999999997</v>
      </c>
      <c r="AA187">
        <v>0.96799999999999997</v>
      </c>
      <c r="AB187" t="s">
        <v>858</v>
      </c>
      <c r="AC187" t="s">
        <v>858</v>
      </c>
      <c r="AD187" s="18">
        <v>45824.779332210652</v>
      </c>
      <c r="AE187" t="s">
        <v>1757</v>
      </c>
    </row>
    <row r="188" spans="25:31" x14ac:dyDescent="0.35">
      <c r="Y188">
        <v>90.909000000000006</v>
      </c>
      <c r="Z188">
        <v>0.67100000000000004</v>
      </c>
      <c r="AA188" s="18">
        <v>0.76</v>
      </c>
      <c r="AB188">
        <v>0</v>
      </c>
      <c r="AC188" s="21">
        <v>0.72699999999999998</v>
      </c>
      <c r="AD188" s="18">
        <v>45825.202214699071</v>
      </c>
      <c r="AE188" t="s">
        <v>2112</v>
      </c>
    </row>
    <row r="189" spans="25:31" hidden="1" x14ac:dyDescent="0.35">
      <c r="Y189">
        <v>1.4470000000000001</v>
      </c>
      <c r="Z189">
        <v>0.84399999999999997</v>
      </c>
      <c r="AA189">
        <v>0.98099999999999998</v>
      </c>
      <c r="AB189">
        <v>0.96499999999999997</v>
      </c>
      <c r="AC189">
        <v>0.99</v>
      </c>
      <c r="AD189" s="18">
        <v>45824.779623622686</v>
      </c>
      <c r="AE189" t="s">
        <v>1757</v>
      </c>
    </row>
    <row r="190" spans="25:31" x14ac:dyDescent="0.35">
      <c r="Y190">
        <v>32.258000000000003</v>
      </c>
      <c r="Z190">
        <v>0.67200000000000004</v>
      </c>
      <c r="AA190">
        <v>0.92200000000000004</v>
      </c>
      <c r="AB190">
        <v>1</v>
      </c>
      <c r="AC190">
        <v>0.93200000000000005</v>
      </c>
      <c r="AD190" s="18">
        <v>45824.89898351852</v>
      </c>
      <c r="AE190" t="s">
        <v>1942</v>
      </c>
    </row>
    <row r="191" spans="25:31" hidden="1" x14ac:dyDescent="0.35">
      <c r="Y191">
        <v>1.821</v>
      </c>
      <c r="Z191">
        <v>0.92700000000000005</v>
      </c>
      <c r="AA191">
        <v>0.99299999999999999</v>
      </c>
      <c r="AB191">
        <v>0.95099999999999996</v>
      </c>
      <c r="AC191">
        <v>0.91900000000000004</v>
      </c>
      <c r="AD191" s="18">
        <v>45824.779934606478</v>
      </c>
      <c r="AE191" t="s">
        <v>1757</v>
      </c>
    </row>
    <row r="192" spans="25:31" x14ac:dyDescent="0.35">
      <c r="Y192">
        <v>8.1300000000000008</v>
      </c>
      <c r="Z192">
        <v>0</v>
      </c>
      <c r="AA192" s="18">
        <v>0.70199999999999996</v>
      </c>
      <c r="AB192">
        <v>0.38300000000000001</v>
      </c>
      <c r="AC192" s="21">
        <v>0.38900000000000001</v>
      </c>
      <c r="AD192" s="18">
        <v>45825.210630567133</v>
      </c>
      <c r="AE192" t="s">
        <v>2112</v>
      </c>
    </row>
    <row r="193" spans="25:31" hidden="1" x14ac:dyDescent="0.35">
      <c r="Y193">
        <v>3.0489999999999999</v>
      </c>
      <c r="Z193">
        <v>0.81200000000000006</v>
      </c>
      <c r="AA193">
        <v>0.97699999999999998</v>
      </c>
      <c r="AB193">
        <v>1</v>
      </c>
      <c r="AC193">
        <v>0.95699999999999996</v>
      </c>
      <c r="AD193" s="18">
        <v>45824.780210983794</v>
      </c>
      <c r="AE193" t="s">
        <v>1757</v>
      </c>
    </row>
    <row r="194" spans="25:31" x14ac:dyDescent="0.35">
      <c r="Y194">
        <v>47.619</v>
      </c>
      <c r="Z194">
        <v>0.51100000000000001</v>
      </c>
      <c r="AA194">
        <v>0.26500000000000001</v>
      </c>
      <c r="AB194">
        <v>0.36699999999999999</v>
      </c>
      <c r="AC194">
        <v>0.61599999999999999</v>
      </c>
      <c r="AD194" s="18">
        <v>45824.849211377317</v>
      </c>
      <c r="AE194" t="s">
        <v>1942</v>
      </c>
    </row>
    <row r="195" spans="25:31" hidden="1" x14ac:dyDescent="0.35">
      <c r="Y195" t="s">
        <v>858</v>
      </c>
      <c r="Z195" t="s">
        <v>858</v>
      </c>
      <c r="AA195" t="s">
        <v>858</v>
      </c>
      <c r="AB195" t="s">
        <v>858</v>
      </c>
      <c r="AC195" t="s">
        <v>858</v>
      </c>
      <c r="AD195" s="18">
        <v>45824.780433553242</v>
      </c>
      <c r="AE195" t="s">
        <v>1757</v>
      </c>
    </row>
    <row r="196" spans="25:31" x14ac:dyDescent="0.35">
      <c r="Y196">
        <v>111.111</v>
      </c>
      <c r="Z196">
        <v>1</v>
      </c>
      <c r="AA196">
        <v>0.81899999999999995</v>
      </c>
      <c r="AB196">
        <v>0.86</v>
      </c>
      <c r="AC196">
        <v>0.85699999999999998</v>
      </c>
      <c r="AD196" s="18">
        <v>45825.069896597219</v>
      </c>
      <c r="AE196" t="s">
        <v>2117</v>
      </c>
    </row>
    <row r="197" spans="25:31" hidden="1" x14ac:dyDescent="0.35">
      <c r="Y197">
        <v>0.38600000000000001</v>
      </c>
      <c r="Z197">
        <v>0.94899999999999995</v>
      </c>
      <c r="AA197">
        <v>0.99099999999999999</v>
      </c>
      <c r="AB197">
        <v>0.96699999999999997</v>
      </c>
      <c r="AC197">
        <v>0.99199999999999999</v>
      </c>
      <c r="AD197" s="18">
        <v>45824.78075489583</v>
      </c>
      <c r="AE197" t="s">
        <v>1757</v>
      </c>
    </row>
    <row r="198" spans="25:31" x14ac:dyDescent="0.35">
      <c r="Y198">
        <v>8.3330000000000002</v>
      </c>
      <c r="Z198">
        <v>0.89300000000000002</v>
      </c>
      <c r="AA198">
        <v>0.38900000000000001</v>
      </c>
      <c r="AB198">
        <v>1</v>
      </c>
      <c r="AC198">
        <v>0.83099999999999996</v>
      </c>
      <c r="AD198" s="18">
        <v>45824.87936327546</v>
      </c>
      <c r="AE198" t="s">
        <v>1942</v>
      </c>
    </row>
    <row r="199" spans="25:31" hidden="1" x14ac:dyDescent="0.35">
      <c r="Y199">
        <v>3.774</v>
      </c>
      <c r="Z199">
        <v>0.82199999999999995</v>
      </c>
      <c r="AA199">
        <v>0.86099999999999999</v>
      </c>
      <c r="AB199" t="s">
        <v>858</v>
      </c>
      <c r="AC199">
        <v>0.83</v>
      </c>
      <c r="AD199" s="18">
        <v>45824.780979247684</v>
      </c>
      <c r="AE199" t="s">
        <v>1757</v>
      </c>
    </row>
    <row r="200" spans="25:31" x14ac:dyDescent="0.35">
      <c r="Y200">
        <v>1.5289999999999999</v>
      </c>
      <c r="Z200">
        <v>0.98599999999999999</v>
      </c>
      <c r="AA200" s="18">
        <v>0</v>
      </c>
      <c r="AB200">
        <v>0.79600000000000004</v>
      </c>
      <c r="AC200" s="21">
        <v>0.97099999999999997</v>
      </c>
      <c r="AD200" s="18">
        <v>1.8944444444444444E-2</v>
      </c>
      <c r="AE200" t="s">
        <v>1092</v>
      </c>
    </row>
    <row r="201" spans="25:31" hidden="1" x14ac:dyDescent="0.35">
      <c r="Y201">
        <v>3.077</v>
      </c>
      <c r="Z201" t="s">
        <v>858</v>
      </c>
      <c r="AA201">
        <v>0.88</v>
      </c>
      <c r="AB201">
        <v>0.67200000000000004</v>
      </c>
      <c r="AC201">
        <v>0.77600000000000002</v>
      </c>
      <c r="AD201" s="18">
        <v>45824.781214155089</v>
      </c>
      <c r="AE201" t="s">
        <v>1757</v>
      </c>
    </row>
    <row r="202" spans="25:31" x14ac:dyDescent="0.35">
      <c r="Y202">
        <v>62.5</v>
      </c>
      <c r="Z202">
        <v>0.89400000000000002</v>
      </c>
      <c r="AA202">
        <v>0.89</v>
      </c>
      <c r="AB202">
        <v>0.90400000000000003</v>
      </c>
      <c r="AC202">
        <v>0.90500000000000003</v>
      </c>
      <c r="AD202" s="18">
        <v>45825.294078553241</v>
      </c>
      <c r="AE202" t="s">
        <v>2104</v>
      </c>
    </row>
    <row r="203" spans="25:31" hidden="1" x14ac:dyDescent="0.35">
      <c r="Y203">
        <v>15.385</v>
      </c>
      <c r="Z203" t="s">
        <v>858</v>
      </c>
      <c r="AA203">
        <v>0.76700000000000002</v>
      </c>
      <c r="AB203" t="s">
        <v>858</v>
      </c>
      <c r="AC203">
        <v>0.72199999999999998</v>
      </c>
      <c r="AD203" s="18">
        <v>45824.781440752318</v>
      </c>
      <c r="AE203" t="s">
        <v>1757</v>
      </c>
    </row>
    <row r="204" spans="25:31" x14ac:dyDescent="0.35">
      <c r="Y204">
        <v>250</v>
      </c>
      <c r="Z204">
        <v>0.95699999999999996</v>
      </c>
      <c r="AA204" s="18">
        <v>0.90400000000000003</v>
      </c>
      <c r="AB204">
        <v>0.81299999999999994</v>
      </c>
      <c r="AC204" s="21">
        <v>0.90900000000000003</v>
      </c>
      <c r="AD204" s="18">
        <v>45825.203264861113</v>
      </c>
      <c r="AE204" t="s">
        <v>2112</v>
      </c>
    </row>
    <row r="205" spans="25:31" hidden="1" x14ac:dyDescent="0.35">
      <c r="Y205" t="s">
        <v>858</v>
      </c>
      <c r="Z205" t="s">
        <v>858</v>
      </c>
      <c r="AA205" t="s">
        <v>858</v>
      </c>
      <c r="AB205" t="s">
        <v>858</v>
      </c>
      <c r="AC205" t="s">
        <v>858</v>
      </c>
      <c r="AD205" s="18">
        <v>45824.781639085646</v>
      </c>
      <c r="AE205" t="s">
        <v>1757</v>
      </c>
    </row>
    <row r="206" spans="25:31" x14ac:dyDescent="0.35">
      <c r="Y206">
        <v>32.258000000000003</v>
      </c>
      <c r="Z206">
        <v>0.89</v>
      </c>
      <c r="AA206">
        <v>0.52700000000000002</v>
      </c>
      <c r="AB206">
        <v>0.28399999999999997</v>
      </c>
      <c r="AC206">
        <v>0.42299999999999999</v>
      </c>
      <c r="AD206" s="18">
        <v>45825.137364374998</v>
      </c>
      <c r="AE206" t="s">
        <v>2117</v>
      </c>
    </row>
    <row r="207" spans="25:31" hidden="1" x14ac:dyDescent="0.35">
      <c r="Y207" t="s">
        <v>858</v>
      </c>
      <c r="Z207" t="s">
        <v>858</v>
      </c>
      <c r="AA207" t="s">
        <v>858</v>
      </c>
      <c r="AB207" t="s">
        <v>858</v>
      </c>
      <c r="AC207" t="s">
        <v>858</v>
      </c>
      <c r="AD207" s="18">
        <v>45824.781847280094</v>
      </c>
      <c r="AE207" t="s">
        <v>1757</v>
      </c>
    </row>
    <row r="208" spans="25:31" x14ac:dyDescent="0.35">
      <c r="Y208">
        <v>6.0979999999999999</v>
      </c>
      <c r="Z208">
        <v>0.91</v>
      </c>
      <c r="AA208">
        <v>0.253</v>
      </c>
      <c r="AB208">
        <v>0.81699999999999995</v>
      </c>
      <c r="AC208">
        <v>0.59799999999999998</v>
      </c>
      <c r="AD208" s="18">
        <v>45824.832232372682</v>
      </c>
      <c r="AE208" t="s">
        <v>1757</v>
      </c>
    </row>
    <row r="209" spans="25:31" hidden="1" x14ac:dyDescent="0.35">
      <c r="Y209">
        <v>2.5640000000000001</v>
      </c>
      <c r="Z209">
        <v>0.95699999999999996</v>
      </c>
      <c r="AA209">
        <v>0.96499999999999997</v>
      </c>
      <c r="AB209">
        <v>0.76800000000000002</v>
      </c>
      <c r="AC209">
        <v>0.95899999999999996</v>
      </c>
      <c r="AD209" s="18">
        <v>45824.782124710648</v>
      </c>
      <c r="AE209" t="s">
        <v>1757</v>
      </c>
    </row>
    <row r="210" spans="25:31" x14ac:dyDescent="0.35">
      <c r="Y210">
        <v>2.899</v>
      </c>
      <c r="Z210">
        <v>0.97399999999999998</v>
      </c>
      <c r="AA210" s="18">
        <v>0.995</v>
      </c>
      <c r="AB210">
        <v>0.98099999999999998</v>
      </c>
      <c r="AC210" s="21">
        <v>0.96599999999999997</v>
      </c>
      <c r="AD210" s="18">
        <v>45825.214755069443</v>
      </c>
      <c r="AE210" t="s">
        <v>2110</v>
      </c>
    </row>
    <row r="211" spans="25:31" hidden="1" x14ac:dyDescent="0.35">
      <c r="Y211">
        <v>10.526</v>
      </c>
      <c r="Z211" t="s">
        <v>858</v>
      </c>
      <c r="AA211">
        <v>0.95399999999999996</v>
      </c>
      <c r="AB211" t="s">
        <v>858</v>
      </c>
      <c r="AC211">
        <v>0.90800000000000003</v>
      </c>
      <c r="AD211" s="18">
        <v>45824.782360868056</v>
      </c>
      <c r="AE211" t="s">
        <v>1757</v>
      </c>
    </row>
    <row r="212" spans="25:31" x14ac:dyDescent="0.35">
      <c r="Y212">
        <v>28.571000000000002</v>
      </c>
      <c r="Z212">
        <v>0.65300000000000002</v>
      </c>
      <c r="AA212" s="18">
        <v>0.81499999999999995</v>
      </c>
      <c r="AB212">
        <v>0</v>
      </c>
      <c r="AC212" s="21">
        <v>0.57099999999999995</v>
      </c>
      <c r="AD212" s="18">
        <v>45825.20365703704</v>
      </c>
      <c r="AE212" t="s">
        <v>2112</v>
      </c>
    </row>
    <row r="213" spans="25:31" hidden="1" x14ac:dyDescent="0.35">
      <c r="Y213" t="s">
        <v>858</v>
      </c>
      <c r="Z213">
        <v>1</v>
      </c>
      <c r="AA213">
        <v>0.67700000000000005</v>
      </c>
      <c r="AB213" t="s">
        <v>858</v>
      </c>
      <c r="AC213" t="s">
        <v>858</v>
      </c>
      <c r="AD213" s="18">
        <v>45824.782579733794</v>
      </c>
      <c r="AE213" t="s">
        <v>1757</v>
      </c>
    </row>
    <row r="214" spans="25:31" x14ac:dyDescent="0.35">
      <c r="Y214">
        <v>14.706</v>
      </c>
      <c r="Z214">
        <v>0.47199999999999998</v>
      </c>
      <c r="AA214">
        <v>0.747</v>
      </c>
      <c r="AB214">
        <v>0.56399999999999995</v>
      </c>
      <c r="AC214">
        <v>0.89300000000000002</v>
      </c>
      <c r="AD214" s="18">
        <v>45825.071217534722</v>
      </c>
      <c r="AE214" t="s">
        <v>2117</v>
      </c>
    </row>
    <row r="215" spans="25:31" hidden="1" x14ac:dyDescent="0.35">
      <c r="Y215" t="s">
        <v>858</v>
      </c>
      <c r="Z215">
        <v>1</v>
      </c>
      <c r="AA215">
        <v>0.55900000000000005</v>
      </c>
      <c r="AB215" t="s">
        <v>858</v>
      </c>
      <c r="AC215" t="s">
        <v>858</v>
      </c>
      <c r="AD215" s="18">
        <v>45824.78280079861</v>
      </c>
      <c r="AE215" t="s">
        <v>1757</v>
      </c>
    </row>
    <row r="216" spans="25:31" x14ac:dyDescent="0.35">
      <c r="Y216">
        <v>23.81</v>
      </c>
      <c r="Z216">
        <v>0.76</v>
      </c>
      <c r="AA216">
        <v>0.90200000000000002</v>
      </c>
      <c r="AB216">
        <v>0</v>
      </c>
      <c r="AC216">
        <v>0.82099999999999995</v>
      </c>
      <c r="AD216" s="18">
        <v>45825.176708472223</v>
      </c>
      <c r="AE216" t="s">
        <v>2117</v>
      </c>
    </row>
    <row r="217" spans="25:31" hidden="1" x14ac:dyDescent="0.35">
      <c r="Y217">
        <v>1.4159999999999999</v>
      </c>
      <c r="Z217">
        <v>0.92700000000000005</v>
      </c>
      <c r="AA217">
        <v>0.99099999999999999</v>
      </c>
      <c r="AB217">
        <v>0.85699999999999998</v>
      </c>
      <c r="AC217">
        <v>0.97</v>
      </c>
      <c r="AD217" s="18">
        <v>45824.783098645836</v>
      </c>
      <c r="AE217" t="s">
        <v>1757</v>
      </c>
    </row>
    <row r="218" spans="25:31" x14ac:dyDescent="0.35">
      <c r="Y218">
        <v>3.6760000000000002</v>
      </c>
      <c r="Z218">
        <v>0.90500000000000003</v>
      </c>
      <c r="AA218">
        <v>0.85499999999999998</v>
      </c>
      <c r="AB218">
        <v>0</v>
      </c>
      <c r="AC218">
        <v>0.80700000000000005</v>
      </c>
      <c r="AD218" s="18">
        <v>45825.085556493053</v>
      </c>
      <c r="AE218" t="s">
        <v>2117</v>
      </c>
    </row>
    <row r="219" spans="25:31" hidden="1" x14ac:dyDescent="0.35">
      <c r="Y219">
        <v>3.0859999999999999</v>
      </c>
      <c r="Z219" t="s">
        <v>858</v>
      </c>
      <c r="AA219">
        <v>0.92600000000000005</v>
      </c>
      <c r="AB219">
        <v>1</v>
      </c>
      <c r="AC219">
        <v>0.96799999999999997</v>
      </c>
      <c r="AD219" s="18">
        <v>45824.783324201388</v>
      </c>
      <c r="AE219" t="s">
        <v>1757</v>
      </c>
    </row>
    <row r="220" spans="25:31" x14ac:dyDescent="0.35">
      <c r="Y220">
        <v>45.454999999999998</v>
      </c>
      <c r="Z220">
        <v>0.86699999999999999</v>
      </c>
      <c r="AA220">
        <v>0.92200000000000004</v>
      </c>
      <c r="AB220">
        <v>0.78</v>
      </c>
      <c r="AC220">
        <v>0.58899999999999997</v>
      </c>
      <c r="AD220" s="18">
        <v>45824.924582175925</v>
      </c>
      <c r="AE220" t="s">
        <v>2096</v>
      </c>
    </row>
    <row r="221" spans="25:31" hidden="1" x14ac:dyDescent="0.35">
      <c r="Y221">
        <v>3.7170000000000001</v>
      </c>
      <c r="Z221" t="s">
        <v>858</v>
      </c>
      <c r="AA221">
        <v>0.97299999999999998</v>
      </c>
      <c r="AB221" t="s">
        <v>858</v>
      </c>
      <c r="AC221">
        <v>0.92900000000000005</v>
      </c>
      <c r="AD221" s="18">
        <v>45824.783555011571</v>
      </c>
      <c r="AE221" t="s">
        <v>1757</v>
      </c>
    </row>
    <row r="222" spans="25:31" x14ac:dyDescent="0.35">
      <c r="Y222">
        <v>90.909000000000006</v>
      </c>
      <c r="Z222">
        <v>0.98699999999999999</v>
      </c>
      <c r="AA222">
        <v>0.92500000000000004</v>
      </c>
      <c r="AB222">
        <v>0.84</v>
      </c>
      <c r="AC222">
        <v>0.57399999999999995</v>
      </c>
      <c r="AD222" s="18">
        <v>45824.931353136577</v>
      </c>
      <c r="AE222" t="s">
        <v>2096</v>
      </c>
    </row>
    <row r="223" spans="25:31" hidden="1" x14ac:dyDescent="0.35">
      <c r="Y223">
        <v>7.0419999999999998</v>
      </c>
      <c r="Z223">
        <v>0.97899999999999998</v>
      </c>
      <c r="AA223">
        <v>0.95399999999999996</v>
      </c>
      <c r="AB223">
        <v>0.81699999999999995</v>
      </c>
      <c r="AC223">
        <v>0.89300000000000002</v>
      </c>
      <c r="AD223" s="18">
        <v>45824.78384059028</v>
      </c>
      <c r="AE223" t="s">
        <v>1757</v>
      </c>
    </row>
    <row r="224" spans="25:31" x14ac:dyDescent="0.35">
      <c r="Y224">
        <v>37.036999999999999</v>
      </c>
      <c r="Z224">
        <v>0.90900000000000003</v>
      </c>
      <c r="AA224">
        <v>0.89100000000000001</v>
      </c>
      <c r="AB224">
        <v>0.70699999999999996</v>
      </c>
      <c r="AC224">
        <v>0.66700000000000004</v>
      </c>
      <c r="AD224" s="18">
        <v>45824.951290231482</v>
      </c>
      <c r="AE224" t="s">
        <v>2096</v>
      </c>
    </row>
    <row r="225" spans="25:31" hidden="1" x14ac:dyDescent="0.35">
      <c r="Y225" t="s">
        <v>858</v>
      </c>
      <c r="Z225" t="s">
        <v>858</v>
      </c>
      <c r="AA225">
        <v>0.73</v>
      </c>
      <c r="AB225" t="s">
        <v>858</v>
      </c>
      <c r="AC225" t="s">
        <v>858</v>
      </c>
      <c r="AD225" s="18">
        <v>45824.784059039353</v>
      </c>
      <c r="AE225" t="s">
        <v>1757</v>
      </c>
    </row>
    <row r="226" spans="25:31" x14ac:dyDescent="0.35">
      <c r="Y226">
        <v>10.989000000000001</v>
      </c>
      <c r="Z226">
        <v>0.92900000000000005</v>
      </c>
      <c r="AA226">
        <v>0.88400000000000001</v>
      </c>
      <c r="AB226">
        <v>0.72499999999999998</v>
      </c>
      <c r="AC226">
        <v>0.95099999999999996</v>
      </c>
      <c r="AD226" s="18">
        <v>45824.970549143516</v>
      </c>
      <c r="AE226" t="s">
        <v>2099</v>
      </c>
    </row>
    <row r="227" spans="25:31" hidden="1" x14ac:dyDescent="0.35">
      <c r="Y227" t="s">
        <v>858</v>
      </c>
      <c r="Z227" t="s">
        <v>858</v>
      </c>
      <c r="AA227">
        <v>0.95799999999999996</v>
      </c>
      <c r="AB227" t="s">
        <v>858</v>
      </c>
      <c r="AC227" t="s">
        <v>858</v>
      </c>
      <c r="AD227" s="18">
        <v>45824.784287002316</v>
      </c>
      <c r="AE227" t="s">
        <v>1757</v>
      </c>
    </row>
    <row r="228" spans="25:31" x14ac:dyDescent="0.35">
      <c r="Y228">
        <v>333.33300000000003</v>
      </c>
      <c r="Z228">
        <v>0.97899999999999998</v>
      </c>
      <c r="AA228">
        <v>0.92900000000000005</v>
      </c>
      <c r="AB228">
        <v>0.83599999999999997</v>
      </c>
      <c r="AC228">
        <v>0.80300000000000005</v>
      </c>
      <c r="AD228" s="18">
        <v>45825.060674155095</v>
      </c>
      <c r="AE228" t="s">
        <v>2117</v>
      </c>
    </row>
    <row r="229" spans="25:31" hidden="1" x14ac:dyDescent="0.35">
      <c r="Y229" t="s">
        <v>858</v>
      </c>
      <c r="Z229" t="s">
        <v>858</v>
      </c>
      <c r="AA229" t="s">
        <v>858</v>
      </c>
      <c r="AB229" t="s">
        <v>858</v>
      </c>
      <c r="AC229" t="s">
        <v>858</v>
      </c>
      <c r="AD229" s="18">
        <v>45824.784494699074</v>
      </c>
      <c r="AE229" t="s">
        <v>1757</v>
      </c>
    </row>
    <row r="230" spans="25:31" x14ac:dyDescent="0.35">
      <c r="Y230">
        <v>1.873</v>
      </c>
      <c r="Z230">
        <v>0.89</v>
      </c>
      <c r="AA230">
        <v>0.76100000000000001</v>
      </c>
      <c r="AB230">
        <v>0.86799999999999999</v>
      </c>
      <c r="AC230">
        <v>0.89300000000000002</v>
      </c>
      <c r="AD230" s="18">
        <v>45825.037289328706</v>
      </c>
      <c r="AE230" t="s">
        <v>1750</v>
      </c>
    </row>
    <row r="231" spans="25:31" hidden="1" x14ac:dyDescent="0.35">
      <c r="Y231" t="s">
        <v>858</v>
      </c>
      <c r="Z231" t="s">
        <v>858</v>
      </c>
      <c r="AA231" t="s">
        <v>858</v>
      </c>
      <c r="AB231" t="s">
        <v>858</v>
      </c>
      <c r="AC231" t="s">
        <v>858</v>
      </c>
      <c r="AD231" s="18">
        <v>45824.784698217591</v>
      </c>
      <c r="AE231" t="s">
        <v>1757</v>
      </c>
    </row>
    <row r="232" spans="25:31" hidden="1" x14ac:dyDescent="0.35">
      <c r="Y232">
        <v>5.4349999999999996</v>
      </c>
      <c r="Z232">
        <v>0.5</v>
      </c>
      <c r="AA232">
        <v>0.74099999999999999</v>
      </c>
      <c r="AB232" t="s">
        <v>858</v>
      </c>
      <c r="AC232">
        <v>0.80400000000000005</v>
      </c>
      <c r="AD232" s="18">
        <v>45824.784917800927</v>
      </c>
      <c r="AE232" t="s">
        <v>1757</v>
      </c>
    </row>
    <row r="233" spans="25:31" hidden="1" x14ac:dyDescent="0.35">
      <c r="Y233" t="s">
        <v>858</v>
      </c>
      <c r="Z233" t="s">
        <v>858</v>
      </c>
      <c r="AA233" t="s">
        <v>858</v>
      </c>
      <c r="AB233" t="s">
        <v>858</v>
      </c>
      <c r="AC233" t="s">
        <v>858</v>
      </c>
      <c r="AD233" s="18">
        <v>45824.785150613425</v>
      </c>
      <c r="AE233" t="s">
        <v>1757</v>
      </c>
    </row>
    <row r="234" spans="25:31" x14ac:dyDescent="0.35">
      <c r="Y234">
        <v>20.832999999999998</v>
      </c>
      <c r="Z234">
        <v>0.83799999999999997</v>
      </c>
      <c r="AA234">
        <v>0.68899999999999995</v>
      </c>
      <c r="AB234">
        <v>0</v>
      </c>
      <c r="AC234">
        <v>0.82499999999999996</v>
      </c>
      <c r="AD234" s="18">
        <v>45825.060236481484</v>
      </c>
      <c r="AE234" t="s">
        <v>2117</v>
      </c>
    </row>
    <row r="235" spans="25:31" hidden="1" x14ac:dyDescent="0.35">
      <c r="Y235">
        <v>0.94299999999999995</v>
      </c>
      <c r="Z235">
        <v>0.98</v>
      </c>
      <c r="AA235">
        <v>0.98699999999999999</v>
      </c>
      <c r="AB235">
        <v>0.96299999999999997</v>
      </c>
      <c r="AC235">
        <v>0.98199999999999998</v>
      </c>
      <c r="AD235" s="18">
        <v>45824.785453634257</v>
      </c>
      <c r="AE235" t="s">
        <v>1757</v>
      </c>
    </row>
    <row r="236" spans="25:31" hidden="1" x14ac:dyDescent="0.35">
      <c r="Y236">
        <v>20</v>
      </c>
      <c r="Z236" t="s">
        <v>858</v>
      </c>
      <c r="AA236">
        <v>0.877</v>
      </c>
      <c r="AB236">
        <v>0.75</v>
      </c>
      <c r="AC236">
        <v>0.89800000000000002</v>
      </c>
      <c r="AD236" s="18">
        <v>45824.785679085646</v>
      </c>
      <c r="AE236" t="s">
        <v>1757</v>
      </c>
    </row>
    <row r="237" spans="25:31" hidden="1" x14ac:dyDescent="0.35">
      <c r="Y237" t="s">
        <v>858</v>
      </c>
      <c r="Z237" t="s">
        <v>858</v>
      </c>
      <c r="AA237" t="s">
        <v>858</v>
      </c>
      <c r="AB237" t="s">
        <v>858</v>
      </c>
      <c r="AC237" t="s">
        <v>858</v>
      </c>
      <c r="AD237" s="18">
        <v>45824.785889282408</v>
      </c>
      <c r="AE237" t="s">
        <v>1757</v>
      </c>
    </row>
    <row r="238" spans="25:31" x14ac:dyDescent="0.35">
      <c r="Y238">
        <v>62.5</v>
      </c>
      <c r="Z238">
        <v>0.878</v>
      </c>
      <c r="AA238">
        <v>0.89100000000000001</v>
      </c>
      <c r="AB238">
        <v>0</v>
      </c>
      <c r="AC238">
        <v>0.82099999999999995</v>
      </c>
      <c r="AD238" s="18">
        <v>45824.902817071757</v>
      </c>
      <c r="AE238" t="s">
        <v>1942</v>
      </c>
    </row>
    <row r="239" spans="25:31" hidden="1" x14ac:dyDescent="0.35">
      <c r="Y239">
        <v>3.2679999999999998</v>
      </c>
      <c r="Z239">
        <v>0.65800000000000003</v>
      </c>
      <c r="AA239">
        <v>0</v>
      </c>
      <c r="AB239" t="s">
        <v>858</v>
      </c>
      <c r="AC239">
        <v>0.76400000000000001</v>
      </c>
      <c r="AD239" s="18">
        <v>45824.78609533565</v>
      </c>
      <c r="AE239" t="s">
        <v>1757</v>
      </c>
    </row>
    <row r="240" spans="25:31" x14ac:dyDescent="0.35">
      <c r="Y240">
        <v>62.5</v>
      </c>
      <c r="Z240">
        <v>0.92400000000000004</v>
      </c>
      <c r="AA240">
        <v>0.82499999999999996</v>
      </c>
      <c r="AB240">
        <v>0.60599999999999998</v>
      </c>
      <c r="AC240">
        <v>0.80900000000000005</v>
      </c>
      <c r="AD240" s="18">
        <v>45824.906389895834</v>
      </c>
      <c r="AE240" t="s">
        <v>1958</v>
      </c>
    </row>
    <row r="241" spans="25:31" hidden="1" x14ac:dyDescent="0.35">
      <c r="Y241" t="s">
        <v>858</v>
      </c>
      <c r="Z241" t="s">
        <v>858</v>
      </c>
      <c r="AA241" t="s">
        <v>858</v>
      </c>
      <c r="AB241" t="s">
        <v>858</v>
      </c>
      <c r="AC241" t="s">
        <v>858</v>
      </c>
      <c r="AD241" s="18">
        <v>45824.786316192127</v>
      </c>
      <c r="AE241" t="s">
        <v>1757</v>
      </c>
    </row>
    <row r="242" spans="25:31" x14ac:dyDescent="0.35">
      <c r="Y242">
        <v>11.236000000000001</v>
      </c>
      <c r="Z242">
        <v>0.98399999999999999</v>
      </c>
      <c r="AA242">
        <v>0.94299999999999995</v>
      </c>
      <c r="AB242">
        <v>0</v>
      </c>
      <c r="AC242">
        <v>0.88</v>
      </c>
      <c r="AD242" s="18">
        <v>45825.065913564817</v>
      </c>
      <c r="AE242" t="s">
        <v>2117</v>
      </c>
    </row>
    <row r="243" spans="25:31" hidden="1" x14ac:dyDescent="0.35">
      <c r="Y243">
        <v>20.408000000000001</v>
      </c>
      <c r="Z243" t="s">
        <v>858</v>
      </c>
      <c r="AA243">
        <v>0.89600000000000002</v>
      </c>
      <c r="AB243" t="s">
        <v>858</v>
      </c>
      <c r="AC243">
        <v>0.51600000000000001</v>
      </c>
      <c r="AD243" s="18">
        <v>45824.786536273146</v>
      </c>
      <c r="AE243" t="s">
        <v>1757</v>
      </c>
    </row>
    <row r="244" spans="25:31" x14ac:dyDescent="0.35">
      <c r="Y244">
        <v>9.4339999999999993</v>
      </c>
      <c r="Z244">
        <v>0</v>
      </c>
      <c r="AA244">
        <v>0.98</v>
      </c>
      <c r="AB244">
        <v>0.96299999999999997</v>
      </c>
      <c r="AC244">
        <v>0.97199999999999998</v>
      </c>
      <c r="AD244" s="18">
        <v>45825.194447974536</v>
      </c>
      <c r="AE244" t="s">
        <v>2113</v>
      </c>
    </row>
    <row r="245" spans="25:31" hidden="1" x14ac:dyDescent="0.35">
      <c r="Y245">
        <v>0.84199999999999997</v>
      </c>
      <c r="Z245">
        <v>0.96899999999999997</v>
      </c>
      <c r="AA245">
        <v>0.98299999999999998</v>
      </c>
      <c r="AB245">
        <v>0.95899999999999996</v>
      </c>
      <c r="AC245">
        <v>0.98199999999999998</v>
      </c>
      <c r="AD245" s="18">
        <v>45824.786824386574</v>
      </c>
      <c r="AE245" t="s">
        <v>1757</v>
      </c>
    </row>
    <row r="246" spans="25:31" x14ac:dyDescent="0.35">
      <c r="Y246">
        <v>2.5710000000000002</v>
      </c>
      <c r="Z246">
        <v>0</v>
      </c>
      <c r="AA246">
        <v>0.98799999999999999</v>
      </c>
      <c r="AB246">
        <v>0.95399999999999996</v>
      </c>
      <c r="AC246">
        <v>0.96</v>
      </c>
      <c r="AD246" s="18">
        <v>45825.186587245371</v>
      </c>
      <c r="AE246" t="s">
        <v>2113</v>
      </c>
    </row>
    <row r="247" spans="25:31" hidden="1" x14ac:dyDescent="0.35">
      <c r="Y247" t="s">
        <v>858</v>
      </c>
      <c r="Z247" t="s">
        <v>858</v>
      </c>
      <c r="AA247">
        <v>1</v>
      </c>
      <c r="AB247" t="s">
        <v>858</v>
      </c>
      <c r="AC247" t="s">
        <v>858</v>
      </c>
      <c r="AD247" s="18">
        <v>45824.787026608799</v>
      </c>
      <c r="AE247" t="s">
        <v>1757</v>
      </c>
    </row>
    <row r="248" spans="25:31" x14ac:dyDescent="0.35">
      <c r="Y248">
        <v>20.832999999999998</v>
      </c>
      <c r="Z248">
        <v>0.874</v>
      </c>
      <c r="AA248">
        <v>0.623</v>
      </c>
      <c r="AB248">
        <v>0.93899999999999995</v>
      </c>
      <c r="AC248">
        <v>0.873</v>
      </c>
      <c r="AD248" s="18">
        <v>45824.778458668981</v>
      </c>
      <c r="AE248" t="s">
        <v>1757</v>
      </c>
    </row>
    <row r="249" spans="25:31" hidden="1" x14ac:dyDescent="0.35">
      <c r="Y249">
        <v>2.6739999999999999</v>
      </c>
      <c r="Z249">
        <v>0.91500000000000004</v>
      </c>
      <c r="AA249">
        <v>0.93600000000000005</v>
      </c>
      <c r="AB249">
        <v>0.96899999999999997</v>
      </c>
      <c r="AC249">
        <v>0.86199999999999999</v>
      </c>
      <c r="AD249" s="18">
        <v>45824.787310659725</v>
      </c>
      <c r="AE249" t="s">
        <v>1757</v>
      </c>
    </row>
    <row r="250" spans="25:31" x14ac:dyDescent="0.35">
      <c r="Y250">
        <v>166.667</v>
      </c>
      <c r="Z250">
        <v>0.95299999999999996</v>
      </c>
      <c r="AA250">
        <v>0.872</v>
      </c>
      <c r="AB250">
        <v>0.91</v>
      </c>
      <c r="AC250">
        <v>0.82099999999999995</v>
      </c>
      <c r="AD250" s="18">
        <v>45824.882460671295</v>
      </c>
      <c r="AE250" t="s">
        <v>1942</v>
      </c>
    </row>
    <row r="251" spans="25:31" hidden="1" x14ac:dyDescent="0.35">
      <c r="Y251">
        <v>4.2190000000000003</v>
      </c>
      <c r="Z251">
        <v>0.93899999999999995</v>
      </c>
      <c r="AA251">
        <v>0.98099999999999998</v>
      </c>
      <c r="AB251">
        <v>0.90300000000000002</v>
      </c>
      <c r="AC251">
        <v>0.97399999999999998</v>
      </c>
      <c r="AD251" s="18">
        <v>45824.787599351854</v>
      </c>
      <c r="AE251" t="s">
        <v>1757</v>
      </c>
    </row>
    <row r="252" spans="25:31" x14ac:dyDescent="0.35">
      <c r="Y252">
        <v>17.544</v>
      </c>
      <c r="Z252">
        <v>0.79200000000000004</v>
      </c>
      <c r="AA252" s="18">
        <v>0.61299999999999999</v>
      </c>
      <c r="AB252">
        <v>0.76700000000000002</v>
      </c>
      <c r="AC252" s="21">
        <v>0.38300000000000001</v>
      </c>
      <c r="AD252" s="18">
        <v>2.8732638888888887E-2</v>
      </c>
      <c r="AE252" t="s">
        <v>1092</v>
      </c>
    </row>
    <row r="253" spans="25:31" hidden="1" x14ac:dyDescent="0.35">
      <c r="Y253">
        <v>1.2450000000000001</v>
      </c>
      <c r="Z253">
        <v>0.95699999999999996</v>
      </c>
      <c r="AA253">
        <v>0.94399999999999995</v>
      </c>
      <c r="AB253">
        <v>0.79</v>
      </c>
      <c r="AC253">
        <v>0.93600000000000005</v>
      </c>
      <c r="AD253" s="18">
        <v>45824.787907245372</v>
      </c>
      <c r="AE253" t="s">
        <v>1757</v>
      </c>
    </row>
    <row r="254" spans="25:31" x14ac:dyDescent="0.35">
      <c r="Y254">
        <v>2.0329999999999999</v>
      </c>
      <c r="Z254">
        <v>0</v>
      </c>
      <c r="AA254">
        <v>0.996</v>
      </c>
      <c r="AB254">
        <v>0.83799999999999997</v>
      </c>
      <c r="AC254">
        <v>0.99299999999999999</v>
      </c>
      <c r="AD254" s="18">
        <v>45825.188814293979</v>
      </c>
      <c r="AE254" t="s">
        <v>2113</v>
      </c>
    </row>
    <row r="255" spans="25:31" hidden="1" x14ac:dyDescent="0.35">
      <c r="Y255" t="s">
        <v>858</v>
      </c>
      <c r="Z255" t="s">
        <v>858</v>
      </c>
      <c r="AA255" t="s">
        <v>858</v>
      </c>
      <c r="AB255" t="s">
        <v>858</v>
      </c>
      <c r="AC255" t="s">
        <v>858</v>
      </c>
      <c r="AD255" s="18">
        <v>45824.788116319447</v>
      </c>
      <c r="AE255" t="s">
        <v>1757</v>
      </c>
    </row>
    <row r="256" spans="25:31" x14ac:dyDescent="0.35">
      <c r="Y256">
        <v>45.454999999999998</v>
      </c>
      <c r="Z256">
        <v>0.69799999999999995</v>
      </c>
      <c r="AA256">
        <v>0.20499999999999999</v>
      </c>
      <c r="AB256">
        <v>0.79700000000000004</v>
      </c>
      <c r="AC256">
        <v>0.50800000000000001</v>
      </c>
      <c r="AD256" s="18">
        <v>45825.289307581021</v>
      </c>
      <c r="AE256" t="s">
        <v>2105</v>
      </c>
    </row>
    <row r="257" spans="25:31" hidden="1" x14ac:dyDescent="0.35">
      <c r="Y257">
        <v>1.546</v>
      </c>
      <c r="Z257">
        <v>0.94299999999999995</v>
      </c>
      <c r="AA257">
        <v>0.96499999999999997</v>
      </c>
      <c r="AB257">
        <v>0.81100000000000005</v>
      </c>
      <c r="AC257">
        <v>0.95599999999999996</v>
      </c>
      <c r="AD257" s="18">
        <v>45824.788398206016</v>
      </c>
      <c r="AE257" t="s">
        <v>1757</v>
      </c>
    </row>
    <row r="258" spans="25:31" x14ac:dyDescent="0.35">
      <c r="Y258">
        <v>83.332999999999998</v>
      </c>
      <c r="Z258">
        <v>1</v>
      </c>
      <c r="AA258">
        <v>0.82599999999999996</v>
      </c>
      <c r="AB258">
        <v>0</v>
      </c>
      <c r="AC258">
        <v>0.45600000000000002</v>
      </c>
      <c r="AD258" s="18">
        <v>45824.805789108796</v>
      </c>
      <c r="AE258" t="s">
        <v>1757</v>
      </c>
    </row>
    <row r="259" spans="25:31" hidden="1" x14ac:dyDescent="0.35">
      <c r="Y259">
        <v>38.462000000000003</v>
      </c>
      <c r="Z259" t="s">
        <v>858</v>
      </c>
      <c r="AA259">
        <v>1</v>
      </c>
      <c r="AB259" t="s">
        <v>858</v>
      </c>
      <c r="AC259">
        <v>1</v>
      </c>
      <c r="AD259" s="18">
        <v>45824.788613032404</v>
      </c>
      <c r="AE259" t="s">
        <v>1757</v>
      </c>
    </row>
    <row r="260" spans="25:31" x14ac:dyDescent="0.35">
      <c r="Y260">
        <v>43.478000000000002</v>
      </c>
      <c r="Z260">
        <v>0.72199999999999998</v>
      </c>
      <c r="AA260">
        <v>0.90900000000000003</v>
      </c>
      <c r="AB260">
        <v>0</v>
      </c>
      <c r="AC260">
        <v>0.80700000000000005</v>
      </c>
      <c r="AD260" s="18">
        <v>45824.852157071757</v>
      </c>
      <c r="AE260" t="s">
        <v>1942</v>
      </c>
    </row>
    <row r="261" spans="25:31" hidden="1" x14ac:dyDescent="0.35">
      <c r="Y261">
        <v>15.385</v>
      </c>
      <c r="Z261" t="s">
        <v>858</v>
      </c>
      <c r="AA261">
        <v>0.877</v>
      </c>
      <c r="AB261" t="s">
        <v>858</v>
      </c>
      <c r="AC261">
        <v>0.84</v>
      </c>
      <c r="AD261" s="18">
        <v>45824.788876539351</v>
      </c>
      <c r="AE261" t="s">
        <v>1757</v>
      </c>
    </row>
    <row r="262" spans="25:31" x14ac:dyDescent="0.35">
      <c r="Y262">
        <v>166.667</v>
      </c>
      <c r="Z262">
        <v>0.52800000000000002</v>
      </c>
      <c r="AA262">
        <v>0.83799999999999997</v>
      </c>
      <c r="AB262">
        <v>0</v>
      </c>
      <c r="AC262">
        <v>0.85</v>
      </c>
      <c r="AD262" s="18">
        <v>45824.859316018519</v>
      </c>
      <c r="AE262" t="s">
        <v>1942</v>
      </c>
    </row>
    <row r="263" spans="25:31" hidden="1" x14ac:dyDescent="0.35">
      <c r="Y263">
        <v>2.0699999999999998</v>
      </c>
      <c r="Z263">
        <v>0.96299999999999997</v>
      </c>
      <c r="AA263">
        <v>0.96499999999999997</v>
      </c>
      <c r="AB263">
        <v>0.75</v>
      </c>
      <c r="AC263">
        <v>0.98199999999999998</v>
      </c>
      <c r="AD263" s="18">
        <v>45824.789149548611</v>
      </c>
      <c r="AE263" t="s">
        <v>1757</v>
      </c>
    </row>
    <row r="264" spans="25:31" hidden="1" x14ac:dyDescent="0.35">
      <c r="Y264" t="s">
        <v>858</v>
      </c>
      <c r="Z264" t="s">
        <v>858</v>
      </c>
      <c r="AA264" t="s">
        <v>858</v>
      </c>
      <c r="AB264" t="s">
        <v>858</v>
      </c>
      <c r="AC264" t="s">
        <v>858</v>
      </c>
      <c r="AD264" s="18">
        <v>45824.789375219909</v>
      </c>
      <c r="AE264" t="s">
        <v>1757</v>
      </c>
    </row>
    <row r="265" spans="25:31" hidden="1" x14ac:dyDescent="0.35">
      <c r="Y265" t="s">
        <v>858</v>
      </c>
      <c r="Z265" t="s">
        <v>858</v>
      </c>
      <c r="AA265">
        <v>1</v>
      </c>
      <c r="AB265" t="s">
        <v>858</v>
      </c>
      <c r="AC265" t="s">
        <v>858</v>
      </c>
      <c r="AD265" s="18">
        <v>45824.789580868055</v>
      </c>
      <c r="AE265" t="s">
        <v>1757</v>
      </c>
    </row>
    <row r="266" spans="25:31" x14ac:dyDescent="0.35">
      <c r="Y266">
        <v>0.77500000000000002</v>
      </c>
      <c r="Z266">
        <v>0.79400000000000004</v>
      </c>
      <c r="AA266">
        <v>0.91700000000000004</v>
      </c>
      <c r="AB266">
        <v>0</v>
      </c>
      <c r="AC266">
        <v>0.66700000000000004</v>
      </c>
      <c r="AD266" s="18">
        <v>45824.93324215278</v>
      </c>
      <c r="AE266" t="s">
        <v>2096</v>
      </c>
    </row>
    <row r="267" spans="25:31" hidden="1" x14ac:dyDescent="0.35">
      <c r="Y267">
        <v>6.0609999999999999</v>
      </c>
      <c r="Z267" t="s">
        <v>858</v>
      </c>
      <c r="AA267">
        <v>0.90200000000000002</v>
      </c>
      <c r="AB267">
        <v>0.90600000000000003</v>
      </c>
      <c r="AC267">
        <v>0.83599999999999997</v>
      </c>
      <c r="AD267" s="18">
        <v>45824.789806643515</v>
      </c>
      <c r="AE267" t="s">
        <v>1757</v>
      </c>
    </row>
    <row r="268" spans="25:31" x14ac:dyDescent="0.35">
      <c r="Y268">
        <v>83.332999999999998</v>
      </c>
      <c r="Z268">
        <v>1</v>
      </c>
      <c r="AA268">
        <v>0.82599999999999996</v>
      </c>
      <c r="AB268">
        <v>0</v>
      </c>
      <c r="AC268">
        <v>0.45600000000000002</v>
      </c>
      <c r="AD268" s="18">
        <v>45825.129391284725</v>
      </c>
      <c r="AE268" t="s">
        <v>2117</v>
      </c>
    </row>
    <row r="269" spans="25:31" hidden="1" x14ac:dyDescent="0.35">
      <c r="Y269">
        <v>0.74099999999999999</v>
      </c>
      <c r="Z269">
        <v>0.94199999999999995</v>
      </c>
      <c r="AA269">
        <v>0.97099999999999997</v>
      </c>
      <c r="AB269">
        <v>0.73799999999999999</v>
      </c>
      <c r="AC269">
        <v>0.98699999999999999</v>
      </c>
      <c r="AD269" s="18">
        <v>45824.790127928238</v>
      </c>
      <c r="AE269" t="s">
        <v>1757</v>
      </c>
    </row>
    <row r="270" spans="25:31" x14ac:dyDescent="0.35">
      <c r="Y270">
        <v>111.111</v>
      </c>
      <c r="Z270">
        <v>0.499</v>
      </c>
      <c r="AA270">
        <v>0.19400000000000001</v>
      </c>
      <c r="AB270">
        <v>0.81699999999999995</v>
      </c>
      <c r="AC270">
        <v>0.11700000000000001</v>
      </c>
      <c r="AD270" s="18">
        <v>45825.169867581018</v>
      </c>
      <c r="AE270" t="s">
        <v>2117</v>
      </c>
    </row>
    <row r="271" spans="25:31" hidden="1" x14ac:dyDescent="0.35">
      <c r="Y271">
        <v>2.95</v>
      </c>
      <c r="Z271">
        <v>1</v>
      </c>
      <c r="AA271">
        <v>0.95499999999999996</v>
      </c>
      <c r="AB271">
        <v>0.46700000000000003</v>
      </c>
      <c r="AC271">
        <v>0.81599999999999995</v>
      </c>
      <c r="AD271" s="18">
        <v>45824.790414270836</v>
      </c>
      <c r="AE271" t="s">
        <v>1757</v>
      </c>
    </row>
    <row r="272" spans="25:31" x14ac:dyDescent="0.35">
      <c r="Y272">
        <v>2.1139999999999999</v>
      </c>
      <c r="Z272">
        <v>0</v>
      </c>
      <c r="AA272">
        <v>0.97399999999999998</v>
      </c>
      <c r="AB272">
        <v>0.69799999999999995</v>
      </c>
      <c r="AC272">
        <v>0.97699999999999998</v>
      </c>
      <c r="AD272" s="18">
        <v>45825.188506469909</v>
      </c>
      <c r="AE272" t="s">
        <v>2113</v>
      </c>
    </row>
    <row r="273" spans="25:31" hidden="1" x14ac:dyDescent="0.35">
      <c r="Y273" t="s">
        <v>858</v>
      </c>
      <c r="Z273" t="s">
        <v>858</v>
      </c>
      <c r="AA273" t="s">
        <v>858</v>
      </c>
      <c r="AB273" t="s">
        <v>858</v>
      </c>
      <c r="AC273" t="s">
        <v>858</v>
      </c>
      <c r="AD273" s="18">
        <v>45824.79063959491</v>
      </c>
      <c r="AE273" t="s">
        <v>1757</v>
      </c>
    </row>
    <row r="274" spans="25:31" x14ac:dyDescent="0.35">
      <c r="Y274">
        <v>14.493</v>
      </c>
      <c r="Z274">
        <v>0.90200000000000002</v>
      </c>
      <c r="AA274">
        <v>0.89500000000000002</v>
      </c>
      <c r="AB274">
        <v>0.84</v>
      </c>
      <c r="AC274">
        <v>0.73899999999999999</v>
      </c>
      <c r="AD274" s="18">
        <v>45824.854244120368</v>
      </c>
      <c r="AE274" t="s">
        <v>1942</v>
      </c>
    </row>
    <row r="275" spans="25:31" hidden="1" x14ac:dyDescent="0.35">
      <c r="Y275">
        <v>0.42</v>
      </c>
      <c r="Z275">
        <v>0.90700000000000003</v>
      </c>
      <c r="AA275">
        <v>0.98599999999999999</v>
      </c>
      <c r="AB275">
        <v>0.93400000000000005</v>
      </c>
      <c r="AC275">
        <v>0.96199999999999997</v>
      </c>
      <c r="AD275" s="18">
        <v>45824.790936018515</v>
      </c>
      <c r="AE275" t="s">
        <v>1757</v>
      </c>
    </row>
    <row r="276" spans="25:31" hidden="1" x14ac:dyDescent="0.35">
      <c r="Y276">
        <v>31.25</v>
      </c>
      <c r="Z276" t="s">
        <v>858</v>
      </c>
      <c r="AA276">
        <v>0.88100000000000001</v>
      </c>
      <c r="AB276" t="s">
        <v>858</v>
      </c>
      <c r="AC276">
        <v>1</v>
      </c>
      <c r="AD276" s="18">
        <v>45824.791158356478</v>
      </c>
      <c r="AE276" t="s">
        <v>1757</v>
      </c>
    </row>
    <row r="277" spans="25:31" hidden="1" x14ac:dyDescent="0.35">
      <c r="Y277" t="s">
        <v>858</v>
      </c>
      <c r="Z277" t="s">
        <v>858</v>
      </c>
      <c r="AA277" t="s">
        <v>858</v>
      </c>
      <c r="AB277" t="s">
        <v>858</v>
      </c>
      <c r="AC277" t="s">
        <v>858</v>
      </c>
      <c r="AD277" s="18">
        <v>45824.791384293982</v>
      </c>
      <c r="AE277" t="s">
        <v>1757</v>
      </c>
    </row>
    <row r="278" spans="25:31" x14ac:dyDescent="0.35">
      <c r="Y278">
        <v>8.9290000000000003</v>
      </c>
      <c r="Z278">
        <v>0.90700000000000003</v>
      </c>
      <c r="AA278">
        <v>0.6</v>
      </c>
      <c r="AB278">
        <v>0</v>
      </c>
      <c r="AC278">
        <v>0.91100000000000003</v>
      </c>
      <c r="AD278" s="18">
        <v>45825.257454247687</v>
      </c>
      <c r="AE278" t="s">
        <v>2106</v>
      </c>
    </row>
    <row r="279" spans="25:31" hidden="1" x14ac:dyDescent="0.35">
      <c r="Y279" t="s">
        <v>858</v>
      </c>
      <c r="Z279" t="s">
        <v>858</v>
      </c>
      <c r="AA279">
        <v>0.89600000000000002</v>
      </c>
      <c r="AB279" t="s">
        <v>858</v>
      </c>
      <c r="AC279" t="s">
        <v>858</v>
      </c>
      <c r="AD279" s="18">
        <v>45824.791604953702</v>
      </c>
      <c r="AE279" t="s">
        <v>1757</v>
      </c>
    </row>
    <row r="280" spans="25:31" hidden="1" x14ac:dyDescent="0.35">
      <c r="Y280">
        <v>1.4059999999999999</v>
      </c>
      <c r="Z280">
        <v>0.91700000000000004</v>
      </c>
      <c r="AA280">
        <v>0.98799999999999999</v>
      </c>
      <c r="AB280">
        <v>0.93500000000000005</v>
      </c>
      <c r="AC280">
        <v>0.95499999999999996</v>
      </c>
      <c r="AD280" s="18">
        <v>45824.791922951386</v>
      </c>
      <c r="AE280" t="s">
        <v>1757</v>
      </c>
    </row>
    <row r="281" spans="25:31" hidden="1" x14ac:dyDescent="0.35">
      <c r="Y281" t="s">
        <v>858</v>
      </c>
      <c r="Z281" t="s">
        <v>858</v>
      </c>
      <c r="AA281" t="s">
        <v>858</v>
      </c>
      <c r="AB281" t="s">
        <v>858</v>
      </c>
      <c r="AC281" t="s">
        <v>858</v>
      </c>
      <c r="AD281" s="18">
        <v>45824.792149039349</v>
      </c>
      <c r="AE281" t="s">
        <v>1757</v>
      </c>
    </row>
    <row r="282" spans="25:31" x14ac:dyDescent="0.35">
      <c r="Y282">
        <v>18.518999999999998</v>
      </c>
      <c r="Z282">
        <v>0.94099999999999995</v>
      </c>
      <c r="AA282">
        <v>0.754</v>
      </c>
      <c r="AB282">
        <v>0.57199999999999995</v>
      </c>
      <c r="AC282">
        <v>0.77800000000000002</v>
      </c>
      <c r="AD282" s="18">
        <v>45825.096487708332</v>
      </c>
      <c r="AE282" t="s">
        <v>2117</v>
      </c>
    </row>
    <row r="283" spans="25:31" hidden="1" x14ac:dyDescent="0.35">
      <c r="Y283" t="s">
        <v>858</v>
      </c>
      <c r="Z283" t="s">
        <v>858</v>
      </c>
      <c r="AA283" t="s">
        <v>858</v>
      </c>
      <c r="AB283" t="s">
        <v>858</v>
      </c>
      <c r="AC283" t="s">
        <v>858</v>
      </c>
      <c r="AD283" s="18">
        <v>45824.792344895832</v>
      </c>
      <c r="AE283" t="s">
        <v>1757</v>
      </c>
    </row>
    <row r="284" spans="25:31" x14ac:dyDescent="0.35">
      <c r="Y284">
        <v>37.036999999999999</v>
      </c>
      <c r="Z284">
        <v>0.93500000000000005</v>
      </c>
      <c r="AA284">
        <v>0.97799999999999998</v>
      </c>
      <c r="AB284">
        <v>0.96299999999999997</v>
      </c>
      <c r="AC284">
        <v>0.93700000000000006</v>
      </c>
      <c r="AD284" s="18">
        <v>45824.94598271991</v>
      </c>
      <c r="AE284" t="s">
        <v>2096</v>
      </c>
    </row>
    <row r="285" spans="25:31" hidden="1" x14ac:dyDescent="0.35">
      <c r="Y285" t="s">
        <v>858</v>
      </c>
      <c r="Z285" t="s">
        <v>858</v>
      </c>
      <c r="AA285">
        <v>0.77100000000000002</v>
      </c>
      <c r="AB285" t="s">
        <v>858</v>
      </c>
      <c r="AC285" t="s">
        <v>858</v>
      </c>
      <c r="AD285" s="18">
        <v>45824.79254652778</v>
      </c>
      <c r="AE285" t="s">
        <v>1757</v>
      </c>
    </row>
    <row r="286" spans="25:31" x14ac:dyDescent="0.35">
      <c r="Y286">
        <v>200</v>
      </c>
      <c r="Z286">
        <v>0.93500000000000005</v>
      </c>
      <c r="AA286" s="18">
        <v>0.91100000000000003</v>
      </c>
      <c r="AB286">
        <v>0</v>
      </c>
      <c r="AC286" s="21">
        <v>0.96499999999999997</v>
      </c>
      <c r="AD286" s="18">
        <v>45825.198465104164</v>
      </c>
      <c r="AE286" t="s">
        <v>2112</v>
      </c>
    </row>
    <row r="287" spans="25:31" hidden="1" x14ac:dyDescent="0.35">
      <c r="Y287" t="s">
        <v>858</v>
      </c>
      <c r="Z287" t="s">
        <v>858</v>
      </c>
      <c r="AA287">
        <v>0.77800000000000002</v>
      </c>
      <c r="AB287" t="s">
        <v>858</v>
      </c>
      <c r="AC287" t="s">
        <v>858</v>
      </c>
      <c r="AD287" s="18">
        <v>45824.792776898146</v>
      </c>
      <c r="AE287" t="s">
        <v>1757</v>
      </c>
    </row>
    <row r="288" spans="25:31" x14ac:dyDescent="0.35">
      <c r="Y288">
        <v>3.9369999999999998</v>
      </c>
      <c r="Z288">
        <v>0</v>
      </c>
      <c r="AA288">
        <v>0.96099999999999997</v>
      </c>
      <c r="AB288">
        <v>0.96399999999999997</v>
      </c>
      <c r="AC288">
        <v>0.94699999999999995</v>
      </c>
      <c r="AD288" s="18">
        <v>45825.190120706022</v>
      </c>
      <c r="AE288" t="s">
        <v>2113</v>
      </c>
    </row>
    <row r="289" spans="25:31" hidden="1" x14ac:dyDescent="0.35">
      <c r="Y289" t="s">
        <v>858</v>
      </c>
      <c r="Z289">
        <v>1</v>
      </c>
      <c r="AA289" t="s">
        <v>858</v>
      </c>
      <c r="AB289" t="s">
        <v>858</v>
      </c>
      <c r="AC289" t="s">
        <v>858</v>
      </c>
      <c r="AD289" s="18">
        <v>45824.792994618052</v>
      </c>
      <c r="AE289" t="s">
        <v>1757</v>
      </c>
    </row>
    <row r="290" spans="25:31" x14ac:dyDescent="0.35">
      <c r="Y290">
        <v>7.0419999999999998</v>
      </c>
      <c r="Z290">
        <v>0.93300000000000005</v>
      </c>
      <c r="AA290" s="18">
        <v>0.84599999999999997</v>
      </c>
      <c r="AB290">
        <v>0.94799999999999995</v>
      </c>
      <c r="AC290" s="21">
        <v>0.84199999999999997</v>
      </c>
      <c r="AD290" s="18">
        <v>8.6828703703703703E-3</v>
      </c>
      <c r="AE290" t="s">
        <v>1092</v>
      </c>
    </row>
    <row r="291" spans="25:31" hidden="1" x14ac:dyDescent="0.35">
      <c r="Y291">
        <v>5.9880000000000004</v>
      </c>
      <c r="Z291" t="s">
        <v>858</v>
      </c>
      <c r="AA291">
        <v>0.88</v>
      </c>
      <c r="AB291" t="s">
        <v>858</v>
      </c>
      <c r="AC291">
        <v>1</v>
      </c>
      <c r="AD291" s="18">
        <v>45824.793216192127</v>
      </c>
      <c r="AE291" t="s">
        <v>1757</v>
      </c>
    </row>
    <row r="292" spans="25:31" x14ac:dyDescent="0.35">
      <c r="Y292">
        <v>111.111</v>
      </c>
      <c r="Z292">
        <v>0.84099999999999997</v>
      </c>
      <c r="AA292">
        <v>0.88</v>
      </c>
      <c r="AB292">
        <v>0</v>
      </c>
      <c r="AC292">
        <v>0.94199999999999995</v>
      </c>
      <c r="AD292" s="18">
        <v>45824.86175275463</v>
      </c>
      <c r="AE292" t="s">
        <v>1942</v>
      </c>
    </row>
    <row r="293" spans="25:31" hidden="1" x14ac:dyDescent="0.35">
      <c r="Y293">
        <v>14.706</v>
      </c>
      <c r="Z293" t="s">
        <v>858</v>
      </c>
      <c r="AA293">
        <v>0.89900000000000002</v>
      </c>
      <c r="AB293" t="s">
        <v>858</v>
      </c>
      <c r="AC293">
        <v>0.5</v>
      </c>
      <c r="AD293" s="18">
        <v>45824.793434189814</v>
      </c>
      <c r="AE293" t="s">
        <v>1757</v>
      </c>
    </row>
    <row r="294" spans="25:31" hidden="1" x14ac:dyDescent="0.35">
      <c r="Y294" t="s">
        <v>858</v>
      </c>
      <c r="Z294" t="s">
        <v>858</v>
      </c>
      <c r="AA294">
        <v>0.91100000000000003</v>
      </c>
      <c r="AB294" t="s">
        <v>858</v>
      </c>
      <c r="AC294" t="s">
        <v>858</v>
      </c>
      <c r="AD294" s="18">
        <v>45824.793662129632</v>
      </c>
      <c r="AE294" t="s">
        <v>1757</v>
      </c>
    </row>
    <row r="295" spans="25:31" hidden="1" x14ac:dyDescent="0.35">
      <c r="Y295">
        <v>5.556</v>
      </c>
      <c r="Z295">
        <v>0.75</v>
      </c>
      <c r="AA295">
        <v>0.97499999999999998</v>
      </c>
      <c r="AB295">
        <v>0.60199999999999998</v>
      </c>
      <c r="AC295">
        <v>0.65700000000000003</v>
      </c>
      <c r="AD295" s="18">
        <v>45824.793940798612</v>
      </c>
      <c r="AE295" t="s">
        <v>1757</v>
      </c>
    </row>
    <row r="296" spans="25:31" x14ac:dyDescent="0.35">
      <c r="Y296">
        <v>24.39</v>
      </c>
      <c r="Z296">
        <v>0.57599999999999996</v>
      </c>
      <c r="AA296">
        <v>0.6</v>
      </c>
      <c r="AB296">
        <v>0</v>
      </c>
      <c r="AC296">
        <v>0.71899999999999997</v>
      </c>
      <c r="AD296" s="18">
        <v>45825.281539768519</v>
      </c>
      <c r="AE296" t="s">
        <v>2106</v>
      </c>
    </row>
    <row r="297" spans="25:31" hidden="1" x14ac:dyDescent="0.35">
      <c r="Y297" t="s">
        <v>858</v>
      </c>
      <c r="Z297" t="s">
        <v>858</v>
      </c>
      <c r="AA297" t="s">
        <v>858</v>
      </c>
      <c r="AB297" t="s">
        <v>858</v>
      </c>
      <c r="AC297" t="s">
        <v>858</v>
      </c>
      <c r="AD297" s="18">
        <v>45824.794169351851</v>
      </c>
      <c r="AE297" t="s">
        <v>1757</v>
      </c>
    </row>
    <row r="298" spans="25:31" x14ac:dyDescent="0.35">
      <c r="Y298">
        <v>20.408000000000001</v>
      </c>
      <c r="Z298">
        <v>0.63800000000000001</v>
      </c>
      <c r="AA298">
        <v>0.72899999999999998</v>
      </c>
      <c r="AB298">
        <v>1</v>
      </c>
      <c r="AC298">
        <v>0.623</v>
      </c>
      <c r="AD298" s="18">
        <v>45824.921288344907</v>
      </c>
      <c r="AE298" t="s">
        <v>2096</v>
      </c>
    </row>
    <row r="299" spans="25:31" hidden="1" x14ac:dyDescent="0.35">
      <c r="Y299" t="s">
        <v>858</v>
      </c>
      <c r="Z299" t="s">
        <v>858</v>
      </c>
      <c r="AA299" t="s">
        <v>858</v>
      </c>
      <c r="AB299" t="s">
        <v>858</v>
      </c>
      <c r="AC299" t="s">
        <v>858</v>
      </c>
      <c r="AD299" s="18">
        <v>45824.794378877312</v>
      </c>
      <c r="AE299" t="s">
        <v>1757</v>
      </c>
    </row>
    <row r="300" spans="25:31" x14ac:dyDescent="0.35">
      <c r="Y300">
        <v>125</v>
      </c>
      <c r="Z300">
        <v>0.81200000000000006</v>
      </c>
      <c r="AA300">
        <v>0.92400000000000004</v>
      </c>
      <c r="AB300">
        <v>0</v>
      </c>
      <c r="AC300">
        <v>0.85099999999999998</v>
      </c>
      <c r="AD300" s="18">
        <v>45824.900006365744</v>
      </c>
      <c r="AE300" t="s">
        <v>1942</v>
      </c>
    </row>
    <row r="301" spans="25:31" hidden="1" x14ac:dyDescent="0.35">
      <c r="Y301">
        <v>31.25</v>
      </c>
      <c r="Z301" t="s">
        <v>858</v>
      </c>
      <c r="AA301">
        <v>0.92100000000000004</v>
      </c>
      <c r="AB301" t="s">
        <v>858</v>
      </c>
      <c r="AC301">
        <v>0.95399999999999996</v>
      </c>
      <c r="AD301" s="18">
        <v>45824.794601018519</v>
      </c>
      <c r="AE301" t="s">
        <v>1757</v>
      </c>
    </row>
    <row r="302" spans="25:31" x14ac:dyDescent="0.35">
      <c r="Y302">
        <v>83.332999999999998</v>
      </c>
      <c r="Z302">
        <v>0.81</v>
      </c>
      <c r="AA302">
        <v>0</v>
      </c>
      <c r="AB302">
        <v>1</v>
      </c>
      <c r="AC302">
        <v>0.68899999999999995</v>
      </c>
      <c r="AD302" s="18">
        <v>45824.958339618053</v>
      </c>
      <c r="AE302" t="s">
        <v>2096</v>
      </c>
    </row>
    <row r="303" spans="25:31" hidden="1" x14ac:dyDescent="0.35">
      <c r="Y303">
        <v>2.3090000000000002</v>
      </c>
      <c r="Z303">
        <v>0.80500000000000005</v>
      </c>
      <c r="AA303">
        <v>0.96</v>
      </c>
      <c r="AB303">
        <v>0.89800000000000002</v>
      </c>
      <c r="AC303">
        <v>0.91</v>
      </c>
      <c r="AD303" s="18">
        <v>45824.794889236109</v>
      </c>
      <c r="AE303" t="s">
        <v>1757</v>
      </c>
    </row>
    <row r="304" spans="25:31" x14ac:dyDescent="0.35">
      <c r="Y304">
        <v>6.452</v>
      </c>
      <c r="Z304">
        <v>0.91700000000000004</v>
      </c>
      <c r="AA304" s="18">
        <v>0.79</v>
      </c>
      <c r="AB304">
        <v>9.8000000000000004E-2</v>
      </c>
      <c r="AC304" s="21">
        <v>0.749</v>
      </c>
      <c r="AD304" s="18">
        <v>2.1250000000000002E-2</v>
      </c>
      <c r="AE304" t="s">
        <v>1092</v>
      </c>
    </row>
    <row r="305" spans="25:31" hidden="1" x14ac:dyDescent="0.35">
      <c r="Y305">
        <v>2</v>
      </c>
      <c r="Z305" t="s">
        <v>858</v>
      </c>
      <c r="AA305" t="s">
        <v>858</v>
      </c>
      <c r="AB305" t="s">
        <v>858</v>
      </c>
      <c r="AC305">
        <v>0.75</v>
      </c>
      <c r="AD305" s="18">
        <v>45824.795111319443</v>
      </c>
      <c r="AE305" t="s">
        <v>1757</v>
      </c>
    </row>
    <row r="306" spans="25:31" x14ac:dyDescent="0.35">
      <c r="Y306">
        <v>20.832999999999998</v>
      </c>
      <c r="Z306">
        <v>0.71599999999999997</v>
      </c>
      <c r="AA306">
        <v>0.72299999999999998</v>
      </c>
      <c r="AB306">
        <v>0</v>
      </c>
      <c r="AC306">
        <v>0.63700000000000001</v>
      </c>
      <c r="AD306" s="18">
        <v>45824.807870798613</v>
      </c>
      <c r="AE306" t="s">
        <v>1757</v>
      </c>
    </row>
    <row r="307" spans="25:31" hidden="1" x14ac:dyDescent="0.35">
      <c r="Y307">
        <v>0.21299999999999999</v>
      </c>
      <c r="Z307">
        <v>0.98699999999999999</v>
      </c>
      <c r="AA307">
        <v>0.99099999999999999</v>
      </c>
      <c r="AB307">
        <v>0.995</v>
      </c>
      <c r="AC307">
        <v>0.98799999999999999</v>
      </c>
      <c r="AD307" s="18">
        <v>45824.795432881947</v>
      </c>
      <c r="AE307" t="s">
        <v>1757</v>
      </c>
    </row>
    <row r="308" spans="25:31" x14ac:dyDescent="0.35">
      <c r="Y308">
        <v>19.231000000000002</v>
      </c>
      <c r="Z308">
        <v>0.25800000000000001</v>
      </c>
      <c r="AA308">
        <v>0.69899999999999995</v>
      </c>
      <c r="AB308">
        <v>0</v>
      </c>
      <c r="AC308">
        <v>0.42899999999999999</v>
      </c>
      <c r="AD308" s="18">
        <v>45824.896004560185</v>
      </c>
      <c r="AE308" t="s">
        <v>1942</v>
      </c>
    </row>
    <row r="309" spans="25:31" hidden="1" x14ac:dyDescent="0.35">
      <c r="Y309" t="s">
        <v>858</v>
      </c>
      <c r="Z309" t="s">
        <v>858</v>
      </c>
      <c r="AA309">
        <v>0.84699999999999998</v>
      </c>
      <c r="AB309" t="s">
        <v>858</v>
      </c>
      <c r="AC309" t="s">
        <v>858</v>
      </c>
      <c r="AD309" s="18">
        <v>45824.795661111108</v>
      </c>
      <c r="AE309" t="s">
        <v>1757</v>
      </c>
    </row>
    <row r="310" spans="25:31" x14ac:dyDescent="0.35">
      <c r="Y310">
        <v>27.027000000000001</v>
      </c>
      <c r="Z310">
        <v>0.97199999999999998</v>
      </c>
      <c r="AA310" s="18">
        <v>0.98099999999999998</v>
      </c>
      <c r="AB310">
        <v>0</v>
      </c>
      <c r="AC310" s="21">
        <v>0.95199999999999996</v>
      </c>
      <c r="AD310" s="18">
        <v>45825.202020914352</v>
      </c>
      <c r="AE310" t="s">
        <v>2112</v>
      </c>
    </row>
    <row r="311" spans="25:31" hidden="1" x14ac:dyDescent="0.35">
      <c r="Y311" t="s">
        <v>858</v>
      </c>
      <c r="Z311" t="s">
        <v>858</v>
      </c>
      <c r="AA311">
        <v>1</v>
      </c>
      <c r="AB311" t="s">
        <v>858</v>
      </c>
      <c r="AC311" t="s">
        <v>858</v>
      </c>
      <c r="AD311" s="18">
        <v>45824.795863217594</v>
      </c>
      <c r="AE311" t="s">
        <v>1757</v>
      </c>
    </row>
    <row r="312" spans="25:31" x14ac:dyDescent="0.35">
      <c r="Y312">
        <v>0.78600000000000003</v>
      </c>
      <c r="Z312">
        <v>0.95399999999999996</v>
      </c>
      <c r="AA312">
        <v>0.995</v>
      </c>
      <c r="AB312">
        <v>0.95099999999999996</v>
      </c>
      <c r="AC312">
        <v>0.99299999999999999</v>
      </c>
      <c r="AD312" s="18">
        <v>45825.095777141207</v>
      </c>
      <c r="AE312" t="s">
        <v>2117</v>
      </c>
    </row>
    <row r="313" spans="25:31" hidden="1" x14ac:dyDescent="0.35">
      <c r="Y313">
        <v>41.667000000000002</v>
      </c>
      <c r="Z313" t="s">
        <v>858</v>
      </c>
      <c r="AA313">
        <v>0.93100000000000005</v>
      </c>
      <c r="AB313">
        <v>1</v>
      </c>
      <c r="AC313">
        <v>0.80600000000000005</v>
      </c>
      <c r="AD313" s="18">
        <v>45824.79607783565</v>
      </c>
      <c r="AE313" t="s">
        <v>1757</v>
      </c>
    </row>
    <row r="314" spans="25:31" x14ac:dyDescent="0.35">
      <c r="Y314">
        <v>8.0649999999999995</v>
      </c>
      <c r="Z314">
        <v>0.95599999999999996</v>
      </c>
      <c r="AA314" s="18">
        <v>0.78600000000000003</v>
      </c>
      <c r="AB314">
        <v>0.84799999999999998</v>
      </c>
      <c r="AC314" s="21">
        <v>0.95299999999999996</v>
      </c>
      <c r="AD314" s="18">
        <v>2.6575231481481481E-2</v>
      </c>
      <c r="AE314" t="s">
        <v>1092</v>
      </c>
    </row>
    <row r="315" spans="25:31" hidden="1" x14ac:dyDescent="0.35">
      <c r="Y315" t="s">
        <v>858</v>
      </c>
      <c r="Z315" t="s">
        <v>858</v>
      </c>
      <c r="AA315">
        <v>0.75900000000000001</v>
      </c>
      <c r="AB315" t="s">
        <v>858</v>
      </c>
      <c r="AC315" t="s">
        <v>858</v>
      </c>
      <c r="AD315" s="18">
        <v>45824.796307916666</v>
      </c>
      <c r="AE315" t="s">
        <v>1757</v>
      </c>
    </row>
    <row r="316" spans="25:31" x14ac:dyDescent="0.35">
      <c r="Y316">
        <v>125</v>
      </c>
      <c r="Z316">
        <v>0.749</v>
      </c>
      <c r="AA316">
        <v>0.86399999999999999</v>
      </c>
      <c r="AB316">
        <v>0</v>
      </c>
      <c r="AC316">
        <v>0.70899999999999996</v>
      </c>
      <c r="AD316" s="18">
        <v>45824.765691388886</v>
      </c>
      <c r="AE316" t="s">
        <v>1757</v>
      </c>
    </row>
    <row r="317" spans="25:31" hidden="1" x14ac:dyDescent="0.35">
      <c r="Y317">
        <v>8.3330000000000002</v>
      </c>
      <c r="Z317" t="s">
        <v>858</v>
      </c>
      <c r="AA317">
        <v>0.95199999999999996</v>
      </c>
      <c r="AB317">
        <v>0.76400000000000001</v>
      </c>
      <c r="AC317">
        <v>0.81699999999999995</v>
      </c>
      <c r="AD317" s="18">
        <v>45824.796536215275</v>
      </c>
      <c r="AE317" t="s">
        <v>1757</v>
      </c>
    </row>
    <row r="318" spans="25:31" x14ac:dyDescent="0.35">
      <c r="Y318">
        <v>2.8330000000000002</v>
      </c>
      <c r="Z318">
        <v>0.94499999999999995</v>
      </c>
      <c r="AA318">
        <v>0.875</v>
      </c>
      <c r="AB318">
        <v>0</v>
      </c>
      <c r="AC318">
        <v>0.80700000000000005</v>
      </c>
      <c r="AD318" s="18">
        <v>45825.245620775466</v>
      </c>
      <c r="AE318" t="s">
        <v>2106</v>
      </c>
    </row>
    <row r="319" spans="25:31" hidden="1" x14ac:dyDescent="0.35">
      <c r="Y319">
        <v>1.7789999999999999</v>
      </c>
      <c r="Z319">
        <v>0.94399999999999995</v>
      </c>
      <c r="AA319">
        <v>0.97199999999999998</v>
      </c>
      <c r="AB319">
        <v>0.95199999999999996</v>
      </c>
      <c r="AC319">
        <v>0.97799999999999998</v>
      </c>
      <c r="AD319" s="18">
        <v>45824.796816678238</v>
      </c>
      <c r="AE319" t="s">
        <v>1757</v>
      </c>
    </row>
    <row r="320" spans="25:31" x14ac:dyDescent="0.35">
      <c r="Y320">
        <v>16.393000000000001</v>
      </c>
      <c r="Z320">
        <v>0.85099999999999998</v>
      </c>
      <c r="AA320" s="18">
        <v>0.91500000000000004</v>
      </c>
      <c r="AB320">
        <v>0.88200000000000001</v>
      </c>
      <c r="AC320" s="21">
        <v>0.95899999999999996</v>
      </c>
      <c r="AD320" s="18">
        <v>1.6686342592592593E-2</v>
      </c>
      <c r="AE320" t="s">
        <v>1092</v>
      </c>
    </row>
    <row r="321" spans="25:31" hidden="1" x14ac:dyDescent="0.35">
      <c r="Y321">
        <v>1.252</v>
      </c>
      <c r="Z321">
        <v>0.91400000000000003</v>
      </c>
      <c r="AA321">
        <v>0.98399999999999999</v>
      </c>
      <c r="AB321">
        <v>0.97199999999999998</v>
      </c>
      <c r="AC321">
        <v>0.98299999999999998</v>
      </c>
      <c r="AD321" s="18">
        <v>45824.797104756944</v>
      </c>
      <c r="AE321" t="s">
        <v>1757</v>
      </c>
    </row>
    <row r="322" spans="25:31" x14ac:dyDescent="0.35">
      <c r="Y322">
        <v>6.41</v>
      </c>
      <c r="Z322">
        <v>0.77200000000000002</v>
      </c>
      <c r="AA322">
        <v>0.91300000000000003</v>
      </c>
      <c r="AB322">
        <v>0.91600000000000004</v>
      </c>
      <c r="AC322">
        <v>0.749</v>
      </c>
      <c r="AD322" s="18">
        <v>45825.247139548614</v>
      </c>
      <c r="AE322" t="s">
        <v>2106</v>
      </c>
    </row>
    <row r="323" spans="25:31" hidden="1" x14ac:dyDescent="0.35">
      <c r="Y323">
        <v>15.385</v>
      </c>
      <c r="Z323" t="s">
        <v>858</v>
      </c>
      <c r="AA323">
        <v>0.92900000000000005</v>
      </c>
      <c r="AB323" t="s">
        <v>858</v>
      </c>
      <c r="AC323">
        <v>0.65800000000000003</v>
      </c>
      <c r="AD323" s="18">
        <v>45824.797337916665</v>
      </c>
      <c r="AE323" t="s">
        <v>1757</v>
      </c>
    </row>
    <row r="324" spans="25:31" x14ac:dyDescent="0.35">
      <c r="Y324">
        <v>200</v>
      </c>
      <c r="Z324">
        <v>0.97499999999999998</v>
      </c>
      <c r="AA324">
        <v>0.93400000000000005</v>
      </c>
      <c r="AB324">
        <v>0.79700000000000004</v>
      </c>
      <c r="AC324">
        <v>0.72099999999999997</v>
      </c>
      <c r="AD324" s="18">
        <v>45825.184764571757</v>
      </c>
      <c r="AE324" t="s">
        <v>2114</v>
      </c>
    </row>
    <row r="325" spans="25:31" hidden="1" x14ac:dyDescent="0.35">
      <c r="Y325" t="s">
        <v>858</v>
      </c>
      <c r="Z325" t="s">
        <v>858</v>
      </c>
      <c r="AA325" t="s">
        <v>858</v>
      </c>
      <c r="AB325" t="s">
        <v>858</v>
      </c>
      <c r="AC325" t="s">
        <v>858</v>
      </c>
      <c r="AD325" s="18">
        <v>45824.797544328707</v>
      </c>
      <c r="AE325" t="s">
        <v>1757</v>
      </c>
    </row>
    <row r="326" spans="25:31" x14ac:dyDescent="0.35">
      <c r="Y326">
        <v>17.856999999999999</v>
      </c>
      <c r="Z326">
        <v>0.94699999999999995</v>
      </c>
      <c r="AA326">
        <v>0.78</v>
      </c>
      <c r="AB326">
        <v>0.93400000000000005</v>
      </c>
      <c r="AC326">
        <v>0.88300000000000001</v>
      </c>
      <c r="AD326" s="18">
        <v>45824.762294050925</v>
      </c>
      <c r="AE326" t="s">
        <v>1757</v>
      </c>
    </row>
    <row r="327" spans="25:31" hidden="1" x14ac:dyDescent="0.35">
      <c r="Y327">
        <v>3.6629999999999998</v>
      </c>
      <c r="Z327">
        <v>1</v>
      </c>
      <c r="AA327">
        <v>0.98399999999999999</v>
      </c>
      <c r="AB327">
        <v>0.96799999999999997</v>
      </c>
      <c r="AC327">
        <v>0.98199999999999998</v>
      </c>
      <c r="AD327" s="18">
        <v>45824.797847245369</v>
      </c>
      <c r="AE327" t="s">
        <v>1757</v>
      </c>
    </row>
    <row r="328" spans="25:31" x14ac:dyDescent="0.35">
      <c r="Y328">
        <v>19.608000000000001</v>
      </c>
      <c r="Z328">
        <v>0.83899999999999997</v>
      </c>
      <c r="AA328">
        <v>0.88100000000000001</v>
      </c>
      <c r="AB328">
        <v>0.75</v>
      </c>
      <c r="AC328">
        <v>0.85399999999999998</v>
      </c>
      <c r="AD328" s="18">
        <v>45824.801377118056</v>
      </c>
      <c r="AE328" t="s">
        <v>1757</v>
      </c>
    </row>
    <row r="329" spans="25:31" hidden="1" x14ac:dyDescent="0.35">
      <c r="Y329">
        <v>1.4179999999999999</v>
      </c>
      <c r="Z329">
        <v>0.91</v>
      </c>
      <c r="AA329">
        <v>0.96199999999999997</v>
      </c>
      <c r="AB329">
        <v>0.77100000000000002</v>
      </c>
      <c r="AC329">
        <v>0.98599999999999999</v>
      </c>
      <c r="AD329" s="18">
        <v>45824.798127175927</v>
      </c>
      <c r="AE329" t="s">
        <v>1757</v>
      </c>
    </row>
    <row r="330" spans="25:31" x14ac:dyDescent="0.35">
      <c r="Y330">
        <v>24.39</v>
      </c>
      <c r="Z330">
        <v>0.80700000000000005</v>
      </c>
      <c r="AA330">
        <v>0.61299999999999999</v>
      </c>
      <c r="AB330">
        <v>0.93300000000000005</v>
      </c>
      <c r="AC330">
        <v>0.92200000000000004</v>
      </c>
      <c r="AD330" s="18">
        <v>45825.080544907411</v>
      </c>
      <c r="AE330" t="s">
        <v>2117</v>
      </c>
    </row>
    <row r="331" spans="25:31" hidden="1" x14ac:dyDescent="0.35">
      <c r="Y331">
        <v>0.29399999999999998</v>
      </c>
      <c r="Z331">
        <v>0.996</v>
      </c>
      <c r="AA331">
        <v>0.995</v>
      </c>
      <c r="AB331">
        <v>0.94599999999999995</v>
      </c>
      <c r="AC331">
        <v>0.99099999999999999</v>
      </c>
      <c r="AD331" s="18">
        <v>45824.798455393517</v>
      </c>
      <c r="AE331" t="s">
        <v>1757</v>
      </c>
    </row>
    <row r="332" spans="25:31" x14ac:dyDescent="0.35">
      <c r="Y332">
        <v>37.036999999999999</v>
      </c>
      <c r="Z332">
        <v>0.72799999999999998</v>
      </c>
      <c r="AA332">
        <v>0.82699999999999996</v>
      </c>
      <c r="AB332">
        <v>0.72799999999999998</v>
      </c>
      <c r="AC332">
        <v>0.51700000000000002</v>
      </c>
      <c r="AD332" s="18">
        <v>45824.88664232639</v>
      </c>
      <c r="AE332" t="s">
        <v>1942</v>
      </c>
    </row>
    <row r="333" spans="25:31" hidden="1" x14ac:dyDescent="0.35">
      <c r="Y333">
        <v>23.81</v>
      </c>
      <c r="Z333" t="s">
        <v>858</v>
      </c>
      <c r="AA333">
        <v>0.72399999999999998</v>
      </c>
      <c r="AB333" t="s">
        <v>858</v>
      </c>
      <c r="AC333">
        <v>0.55000000000000004</v>
      </c>
      <c r="AD333" s="18">
        <v>45824.798694837962</v>
      </c>
      <c r="AE333" t="s">
        <v>1757</v>
      </c>
    </row>
    <row r="334" spans="25:31" x14ac:dyDescent="0.35">
      <c r="Y334">
        <v>111.111</v>
      </c>
      <c r="Z334">
        <v>0.87</v>
      </c>
      <c r="AA334">
        <v>0.92100000000000004</v>
      </c>
      <c r="AB334">
        <v>1</v>
      </c>
      <c r="AC334">
        <v>0.77400000000000002</v>
      </c>
      <c r="AD334" s="18">
        <v>45824.930503194446</v>
      </c>
      <c r="AE334" t="s">
        <v>2096</v>
      </c>
    </row>
    <row r="335" spans="25:31" hidden="1" x14ac:dyDescent="0.35">
      <c r="Y335">
        <v>5.1020000000000003</v>
      </c>
      <c r="Z335">
        <v>0.95399999999999996</v>
      </c>
      <c r="AA335">
        <v>0.98599999999999999</v>
      </c>
      <c r="AB335">
        <v>0.91500000000000004</v>
      </c>
      <c r="AC335">
        <v>0.93700000000000006</v>
      </c>
      <c r="AD335" s="18">
        <v>45824.798972337965</v>
      </c>
      <c r="AE335" t="s">
        <v>1757</v>
      </c>
    </row>
    <row r="336" spans="25:31" x14ac:dyDescent="0.35">
      <c r="Y336">
        <v>23.256</v>
      </c>
      <c r="Z336">
        <v>0.879</v>
      </c>
      <c r="AA336">
        <v>0.81899999999999995</v>
      </c>
      <c r="AB336">
        <v>0</v>
      </c>
      <c r="AC336">
        <v>0.85599999999999998</v>
      </c>
      <c r="AD336" s="18">
        <v>45824.866480671299</v>
      </c>
      <c r="AE336" t="s">
        <v>1942</v>
      </c>
    </row>
    <row r="337" spans="25:31" hidden="1" x14ac:dyDescent="0.35">
      <c r="Y337" t="s">
        <v>858</v>
      </c>
      <c r="Z337" t="s">
        <v>858</v>
      </c>
      <c r="AA337" t="s">
        <v>858</v>
      </c>
      <c r="AB337" t="s">
        <v>858</v>
      </c>
      <c r="AC337" t="s">
        <v>858</v>
      </c>
      <c r="AD337" s="18">
        <v>45824.799188599536</v>
      </c>
      <c r="AE337" t="s">
        <v>1757</v>
      </c>
    </row>
    <row r="338" spans="25:31" x14ac:dyDescent="0.35">
      <c r="Y338">
        <v>58.823999999999998</v>
      </c>
      <c r="Z338">
        <v>0.77100000000000002</v>
      </c>
      <c r="AA338">
        <v>0.51800000000000002</v>
      </c>
      <c r="AB338">
        <v>0</v>
      </c>
      <c r="AC338">
        <v>0.22900000000000001</v>
      </c>
      <c r="AD338" s="18">
        <v>45824.957881851849</v>
      </c>
      <c r="AE338" t="s">
        <v>2096</v>
      </c>
    </row>
    <row r="339" spans="25:31" hidden="1" x14ac:dyDescent="0.35">
      <c r="Y339">
        <v>10.308999999999999</v>
      </c>
      <c r="Z339" t="s">
        <v>858</v>
      </c>
      <c r="AA339">
        <v>1</v>
      </c>
      <c r="AB339" t="s">
        <v>858</v>
      </c>
      <c r="AC339">
        <v>0.42899999999999999</v>
      </c>
      <c r="AD339" s="18">
        <v>45824.799408749997</v>
      </c>
      <c r="AE339" t="s">
        <v>1757</v>
      </c>
    </row>
    <row r="340" spans="25:31" x14ac:dyDescent="0.35">
      <c r="Y340">
        <v>2.653</v>
      </c>
      <c r="Z340">
        <v>0.86699999999999999</v>
      </c>
      <c r="AA340">
        <v>0.95099999999999996</v>
      </c>
      <c r="AB340">
        <v>0</v>
      </c>
      <c r="AC340">
        <v>0.95199999999999996</v>
      </c>
      <c r="AD340" s="18">
        <v>45825.25304462963</v>
      </c>
      <c r="AE340" t="s">
        <v>2106</v>
      </c>
    </row>
    <row r="341" spans="25:31" hidden="1" x14ac:dyDescent="0.35">
      <c r="Y341">
        <v>12.195</v>
      </c>
      <c r="Z341" t="s">
        <v>858</v>
      </c>
      <c r="AA341">
        <v>0.95499999999999996</v>
      </c>
      <c r="AB341" t="s">
        <v>858</v>
      </c>
      <c r="AC341">
        <v>0.95799999999999996</v>
      </c>
      <c r="AD341" s="18">
        <v>45824.799641990743</v>
      </c>
      <c r="AE341" t="s">
        <v>1757</v>
      </c>
    </row>
    <row r="342" spans="25:31" x14ac:dyDescent="0.35">
      <c r="Y342">
        <v>30.303000000000001</v>
      </c>
      <c r="Z342">
        <v>0.91200000000000003</v>
      </c>
      <c r="AA342">
        <v>0.995</v>
      </c>
      <c r="AB342">
        <v>0</v>
      </c>
      <c r="AC342">
        <v>0.90600000000000003</v>
      </c>
      <c r="AD342" s="18">
        <v>45825.268360196758</v>
      </c>
      <c r="AE342" t="s">
        <v>2106</v>
      </c>
    </row>
    <row r="343" spans="25:31" hidden="1" x14ac:dyDescent="0.35">
      <c r="Y343">
        <v>11.364000000000001</v>
      </c>
      <c r="Z343" t="s">
        <v>858</v>
      </c>
      <c r="AA343">
        <v>0.80700000000000005</v>
      </c>
      <c r="AB343" t="s">
        <v>858</v>
      </c>
      <c r="AC343">
        <v>0.79200000000000004</v>
      </c>
      <c r="AD343" s="18">
        <v>45824.799864907407</v>
      </c>
      <c r="AE343" t="s">
        <v>1757</v>
      </c>
    </row>
    <row r="344" spans="25:31" x14ac:dyDescent="0.35">
      <c r="Y344">
        <v>125</v>
      </c>
      <c r="Z344">
        <v>0.96399999999999997</v>
      </c>
      <c r="AA344" s="18">
        <v>0.93500000000000005</v>
      </c>
      <c r="AB344">
        <v>0</v>
      </c>
      <c r="AC344" s="21">
        <v>0.93700000000000006</v>
      </c>
      <c r="AD344" s="18">
        <v>45825.200946539349</v>
      </c>
      <c r="AE344" t="s">
        <v>2112</v>
      </c>
    </row>
    <row r="345" spans="25:31" hidden="1" x14ac:dyDescent="0.35">
      <c r="Y345">
        <v>1.98</v>
      </c>
      <c r="Z345">
        <v>0.64300000000000002</v>
      </c>
      <c r="AA345">
        <v>0.99099999999999999</v>
      </c>
      <c r="AB345">
        <v>0.97899999999999998</v>
      </c>
      <c r="AC345">
        <v>0.98</v>
      </c>
      <c r="AD345" s="18">
        <v>45824.800149340277</v>
      </c>
      <c r="AE345" t="s">
        <v>1757</v>
      </c>
    </row>
    <row r="346" spans="25:31" hidden="1" x14ac:dyDescent="0.35">
      <c r="Y346">
        <v>52.631999999999998</v>
      </c>
      <c r="Z346" t="s">
        <v>858</v>
      </c>
      <c r="AA346">
        <v>0.94</v>
      </c>
      <c r="AB346">
        <v>1</v>
      </c>
      <c r="AC346">
        <v>0.92600000000000005</v>
      </c>
      <c r="AD346" s="18">
        <v>45824.800386805553</v>
      </c>
      <c r="AE346" t="s">
        <v>1757</v>
      </c>
    </row>
    <row r="347" spans="25:31" hidden="1" x14ac:dyDescent="0.35">
      <c r="Y347">
        <v>1.585</v>
      </c>
      <c r="Z347">
        <v>0.97499999999999998</v>
      </c>
      <c r="AA347">
        <v>0.81</v>
      </c>
      <c r="AB347">
        <v>0.76400000000000001</v>
      </c>
      <c r="AC347">
        <v>0.77</v>
      </c>
      <c r="AD347" s="18">
        <v>45824.800664652779</v>
      </c>
      <c r="AE347" t="s">
        <v>1757</v>
      </c>
    </row>
    <row r="348" spans="25:31" x14ac:dyDescent="0.35">
      <c r="Y348">
        <v>26.315999999999999</v>
      </c>
      <c r="Z348">
        <v>0.73299999999999998</v>
      </c>
      <c r="AA348">
        <v>0.78500000000000003</v>
      </c>
      <c r="AB348">
        <v>0</v>
      </c>
      <c r="AC348">
        <v>0.51600000000000001</v>
      </c>
      <c r="AD348" s="18">
        <v>45825.113470173608</v>
      </c>
      <c r="AE348" t="s">
        <v>2117</v>
      </c>
    </row>
    <row r="349" spans="25:31" hidden="1" x14ac:dyDescent="0.35">
      <c r="Y349">
        <v>4.6079999999999997</v>
      </c>
      <c r="Z349">
        <v>0.93600000000000005</v>
      </c>
      <c r="AA349">
        <v>0.98899999999999999</v>
      </c>
      <c r="AB349">
        <v>0.90400000000000003</v>
      </c>
      <c r="AC349">
        <v>0.88</v>
      </c>
      <c r="AD349" s="18">
        <v>45824.80094390046</v>
      </c>
      <c r="AE349" t="s">
        <v>1757</v>
      </c>
    </row>
    <row r="350" spans="25:31" x14ac:dyDescent="0.35">
      <c r="Y350">
        <v>10.526</v>
      </c>
      <c r="Z350">
        <v>0.86199999999999999</v>
      </c>
      <c r="AA350">
        <v>0.86599999999999999</v>
      </c>
      <c r="AB350">
        <v>0.91600000000000004</v>
      </c>
      <c r="AC350">
        <v>0.81399999999999995</v>
      </c>
      <c r="AD350" s="18">
        <v>45824.947966296299</v>
      </c>
      <c r="AE350" t="s">
        <v>2096</v>
      </c>
    </row>
    <row r="351" spans="25:31" hidden="1" x14ac:dyDescent="0.35">
      <c r="Y351" t="s">
        <v>858</v>
      </c>
      <c r="Z351" t="s">
        <v>858</v>
      </c>
      <c r="AA351">
        <v>0.879</v>
      </c>
      <c r="AB351" t="s">
        <v>858</v>
      </c>
      <c r="AC351" t="s">
        <v>858</v>
      </c>
      <c r="AD351" s="18">
        <v>45824.80115324074</v>
      </c>
      <c r="AE351" t="s">
        <v>1757</v>
      </c>
    </row>
    <row r="352" spans="25:31" x14ac:dyDescent="0.35">
      <c r="Y352">
        <v>90.909000000000006</v>
      </c>
      <c r="Z352">
        <v>0.624</v>
      </c>
      <c r="AA352">
        <v>0.72199999999999998</v>
      </c>
      <c r="AB352">
        <v>0</v>
      </c>
      <c r="AC352">
        <v>0.54700000000000004</v>
      </c>
      <c r="AD352" s="18">
        <v>45825.291315011571</v>
      </c>
      <c r="AE352" t="s">
        <v>2105</v>
      </c>
    </row>
    <row r="353" spans="25:31" hidden="1" x14ac:dyDescent="0.35">
      <c r="Y353">
        <v>2.8740000000000001</v>
      </c>
      <c r="Z353" t="s">
        <v>858</v>
      </c>
      <c r="AA353">
        <v>0.5</v>
      </c>
      <c r="AB353" t="s">
        <v>858</v>
      </c>
      <c r="AC353">
        <v>0.70899999999999996</v>
      </c>
      <c r="AD353" s="18">
        <v>45824.801377152777</v>
      </c>
      <c r="AE353" t="s">
        <v>1757</v>
      </c>
    </row>
    <row r="354" spans="25:31" hidden="1" x14ac:dyDescent="0.35">
      <c r="Y354" t="s">
        <v>858</v>
      </c>
      <c r="Z354" t="s">
        <v>858</v>
      </c>
      <c r="AA354" t="s">
        <v>858</v>
      </c>
      <c r="AB354" t="s">
        <v>858</v>
      </c>
      <c r="AC354" t="s">
        <v>858</v>
      </c>
      <c r="AD354" s="18">
        <v>45824.801601863423</v>
      </c>
      <c r="AE354" t="s">
        <v>1757</v>
      </c>
    </row>
    <row r="355" spans="25:31" hidden="1" x14ac:dyDescent="0.35">
      <c r="Y355">
        <v>4.5250000000000004</v>
      </c>
      <c r="Z355" t="s">
        <v>858</v>
      </c>
      <c r="AA355">
        <v>0.623</v>
      </c>
      <c r="AB355" t="s">
        <v>858</v>
      </c>
      <c r="AC355">
        <v>0.66900000000000004</v>
      </c>
      <c r="AD355" s="18">
        <v>45824.801825289353</v>
      </c>
      <c r="AE355" t="s">
        <v>1757</v>
      </c>
    </row>
    <row r="356" spans="25:31" x14ac:dyDescent="0.35">
      <c r="Y356">
        <v>40</v>
      </c>
      <c r="Z356">
        <v>0.77600000000000002</v>
      </c>
      <c r="AA356">
        <v>0.89400000000000002</v>
      </c>
      <c r="AB356">
        <v>0.75</v>
      </c>
      <c r="AC356">
        <v>0.872</v>
      </c>
      <c r="AD356" s="18">
        <v>45824.813008101853</v>
      </c>
      <c r="AE356" t="s">
        <v>1757</v>
      </c>
    </row>
    <row r="357" spans="25:31" hidden="1" x14ac:dyDescent="0.35">
      <c r="Y357" t="s">
        <v>858</v>
      </c>
      <c r="Z357" t="s">
        <v>858</v>
      </c>
      <c r="AA357">
        <v>0.75</v>
      </c>
      <c r="AB357" t="s">
        <v>858</v>
      </c>
      <c r="AC357" t="s">
        <v>858</v>
      </c>
      <c r="AD357" s="18">
        <v>45824.80203097222</v>
      </c>
      <c r="AE357" t="s">
        <v>1757</v>
      </c>
    </row>
    <row r="358" spans="25:31" x14ac:dyDescent="0.35">
      <c r="Y358">
        <v>40</v>
      </c>
      <c r="Z358">
        <v>0.77600000000000002</v>
      </c>
      <c r="AA358">
        <v>0.89400000000000002</v>
      </c>
      <c r="AB358">
        <v>0.75</v>
      </c>
      <c r="AC358">
        <v>0.872</v>
      </c>
      <c r="AD358" s="18">
        <v>45825.176497731482</v>
      </c>
      <c r="AE358" t="s">
        <v>2117</v>
      </c>
    </row>
    <row r="359" spans="25:31" hidden="1" x14ac:dyDescent="0.35">
      <c r="Y359">
        <v>2.786</v>
      </c>
      <c r="Z359">
        <v>1</v>
      </c>
      <c r="AA359">
        <v>0.96299999999999997</v>
      </c>
      <c r="AB359">
        <v>0.96499999999999997</v>
      </c>
      <c r="AC359">
        <v>0.94599999999999995</v>
      </c>
      <c r="AD359" s="18">
        <v>45824.802324259261</v>
      </c>
      <c r="AE359" t="s">
        <v>1757</v>
      </c>
    </row>
    <row r="360" spans="25:31" x14ac:dyDescent="0.35">
      <c r="Y360">
        <v>13.513999999999999</v>
      </c>
      <c r="Z360">
        <v>0.72599999999999998</v>
      </c>
      <c r="AA360">
        <v>0.871</v>
      </c>
      <c r="AB360">
        <v>0.58599999999999997</v>
      </c>
      <c r="AC360">
        <v>0.71699999999999997</v>
      </c>
      <c r="AD360" s="18">
        <v>45824.784058993057</v>
      </c>
      <c r="AE360" t="s">
        <v>1757</v>
      </c>
    </row>
    <row r="361" spans="25:31" hidden="1" x14ac:dyDescent="0.35">
      <c r="Y361">
        <v>0.24299999999999999</v>
      </c>
      <c r="Z361">
        <v>0.98899999999999999</v>
      </c>
      <c r="AA361">
        <v>0.99299999999999999</v>
      </c>
      <c r="AB361">
        <v>0.98499999999999999</v>
      </c>
      <c r="AC361">
        <v>0.99399999999999999</v>
      </c>
      <c r="AD361" s="18">
        <v>45824.802676192128</v>
      </c>
      <c r="AE361" t="s">
        <v>1757</v>
      </c>
    </row>
    <row r="362" spans="25:31" x14ac:dyDescent="0.35">
      <c r="Y362">
        <v>27.027000000000001</v>
      </c>
      <c r="Z362">
        <v>0.53500000000000003</v>
      </c>
      <c r="AA362">
        <v>0.97699999999999998</v>
      </c>
      <c r="AB362">
        <v>0.59299999999999997</v>
      </c>
      <c r="AC362">
        <v>0.95099999999999996</v>
      </c>
      <c r="AD362" s="18">
        <v>45825.080760694444</v>
      </c>
      <c r="AE362" t="s">
        <v>2117</v>
      </c>
    </row>
    <row r="363" spans="25:31" hidden="1" x14ac:dyDescent="0.35">
      <c r="Y363">
        <v>43.478000000000002</v>
      </c>
      <c r="Z363">
        <v>1</v>
      </c>
      <c r="AA363">
        <v>0.76</v>
      </c>
      <c r="AB363" t="s">
        <v>858</v>
      </c>
      <c r="AC363">
        <v>0.83099999999999996</v>
      </c>
      <c r="AD363" s="18">
        <v>45824.802896076391</v>
      </c>
      <c r="AE363" t="s">
        <v>1757</v>
      </c>
    </row>
    <row r="364" spans="25:31" x14ac:dyDescent="0.35">
      <c r="Y364">
        <v>4.4050000000000002</v>
      </c>
      <c r="Z364">
        <v>0.95</v>
      </c>
      <c r="AA364">
        <v>0</v>
      </c>
      <c r="AB364">
        <v>0</v>
      </c>
      <c r="AC364">
        <v>0.88800000000000001</v>
      </c>
      <c r="AD364" s="18">
        <v>45825.253617407405</v>
      </c>
      <c r="AE364" t="s">
        <v>2106</v>
      </c>
    </row>
    <row r="365" spans="25:31" hidden="1" x14ac:dyDescent="0.35">
      <c r="Y365" t="s">
        <v>858</v>
      </c>
      <c r="Z365" t="s">
        <v>858</v>
      </c>
      <c r="AA365" t="s">
        <v>858</v>
      </c>
      <c r="AB365" t="s">
        <v>858</v>
      </c>
      <c r="AC365" t="s">
        <v>858</v>
      </c>
      <c r="AD365" s="18">
        <v>45824.803098124998</v>
      </c>
      <c r="AE365" t="s">
        <v>1757</v>
      </c>
    </row>
    <row r="366" spans="25:31" x14ac:dyDescent="0.35">
      <c r="Y366">
        <v>4.8540000000000001</v>
      </c>
      <c r="Z366">
        <v>0.64500000000000002</v>
      </c>
      <c r="AA366">
        <v>0.31</v>
      </c>
      <c r="AB366">
        <v>1</v>
      </c>
      <c r="AC366">
        <v>0.83399999999999996</v>
      </c>
      <c r="AD366" s="18">
        <v>45824.866047766205</v>
      </c>
      <c r="AE366" t="s">
        <v>1942</v>
      </c>
    </row>
    <row r="367" spans="25:31" hidden="1" x14ac:dyDescent="0.35">
      <c r="Y367">
        <v>1.2210000000000001</v>
      </c>
      <c r="Z367">
        <v>0.97599999999999998</v>
      </c>
      <c r="AA367">
        <v>0.96899999999999997</v>
      </c>
      <c r="AB367" t="s">
        <v>858</v>
      </c>
      <c r="AC367">
        <v>0.81</v>
      </c>
      <c r="AD367" s="18">
        <v>45824.803325104163</v>
      </c>
      <c r="AE367" t="s">
        <v>1757</v>
      </c>
    </row>
    <row r="368" spans="25:31" x14ac:dyDescent="0.35">
      <c r="Y368">
        <v>4.9749999999999996</v>
      </c>
      <c r="Z368">
        <v>0.93</v>
      </c>
      <c r="AA368">
        <v>0.88600000000000001</v>
      </c>
      <c r="AB368">
        <v>0.95</v>
      </c>
      <c r="AC368">
        <v>0.88600000000000001</v>
      </c>
      <c r="AD368" s="18">
        <v>45824.929309108797</v>
      </c>
      <c r="AE368" t="s">
        <v>2096</v>
      </c>
    </row>
    <row r="369" spans="25:31" hidden="1" x14ac:dyDescent="0.35">
      <c r="Y369" t="s">
        <v>858</v>
      </c>
      <c r="Z369" t="s">
        <v>858</v>
      </c>
      <c r="AA369" t="s">
        <v>858</v>
      </c>
      <c r="AB369" t="s">
        <v>858</v>
      </c>
      <c r="AC369" t="s">
        <v>858</v>
      </c>
      <c r="AD369" s="18">
        <v>45824.803530752317</v>
      </c>
      <c r="AE369" t="s">
        <v>1757</v>
      </c>
    </row>
    <row r="370" spans="25:31" x14ac:dyDescent="0.35">
      <c r="Y370">
        <v>4.5250000000000004</v>
      </c>
      <c r="Z370">
        <v>0.98799999999999999</v>
      </c>
      <c r="AA370">
        <v>0</v>
      </c>
      <c r="AB370">
        <v>0</v>
      </c>
      <c r="AC370">
        <v>0.96499999999999997</v>
      </c>
      <c r="AD370" s="18">
        <v>45825.253863333332</v>
      </c>
      <c r="AE370" t="s">
        <v>2106</v>
      </c>
    </row>
    <row r="371" spans="25:31" hidden="1" x14ac:dyDescent="0.35">
      <c r="Y371">
        <v>20.832999999999998</v>
      </c>
      <c r="Z371" t="s">
        <v>858</v>
      </c>
      <c r="AA371">
        <v>0.92400000000000004</v>
      </c>
      <c r="AB371">
        <v>0.92300000000000004</v>
      </c>
      <c r="AC371">
        <v>0.61899999999999999</v>
      </c>
      <c r="AD371" s="18">
        <v>45824.803754456021</v>
      </c>
      <c r="AE371" t="s">
        <v>1757</v>
      </c>
    </row>
    <row r="372" spans="25:31" x14ac:dyDescent="0.35">
      <c r="Y372">
        <v>11.904999999999999</v>
      </c>
      <c r="Z372">
        <v>0.56100000000000005</v>
      </c>
      <c r="AA372">
        <v>0</v>
      </c>
      <c r="AB372">
        <v>0</v>
      </c>
      <c r="AC372">
        <v>0.64200000000000002</v>
      </c>
      <c r="AD372" s="18">
        <v>45825.285242627317</v>
      </c>
      <c r="AE372" t="s">
        <v>2106</v>
      </c>
    </row>
    <row r="373" spans="25:31" hidden="1" x14ac:dyDescent="0.35">
      <c r="Y373">
        <v>9.4339999999999993</v>
      </c>
      <c r="Z373" t="s">
        <v>858</v>
      </c>
      <c r="AA373">
        <v>0.57799999999999996</v>
      </c>
      <c r="AB373" t="s">
        <v>858</v>
      </c>
      <c r="AC373">
        <v>0.67600000000000005</v>
      </c>
      <c r="AD373" s="18">
        <v>45824.803976469906</v>
      </c>
      <c r="AE373" t="s">
        <v>1757</v>
      </c>
    </row>
    <row r="374" spans="25:31" x14ac:dyDescent="0.35">
      <c r="Y374">
        <v>10.417</v>
      </c>
      <c r="Z374">
        <v>0.77900000000000003</v>
      </c>
      <c r="AA374">
        <v>0.79100000000000004</v>
      </c>
      <c r="AB374">
        <v>0</v>
      </c>
      <c r="AC374">
        <v>0.69699999999999995</v>
      </c>
      <c r="AD374" s="18">
        <v>45824.970074930556</v>
      </c>
      <c r="AE374" t="s">
        <v>2099</v>
      </c>
    </row>
    <row r="375" spans="25:31" hidden="1" x14ac:dyDescent="0.35">
      <c r="Y375" t="s">
        <v>858</v>
      </c>
      <c r="Z375" t="s">
        <v>858</v>
      </c>
      <c r="AA375" t="s">
        <v>858</v>
      </c>
      <c r="AB375" t="s">
        <v>858</v>
      </c>
      <c r="AC375" t="s">
        <v>858</v>
      </c>
      <c r="AD375" s="18">
        <v>45824.80418885417</v>
      </c>
      <c r="AE375" t="s">
        <v>1757</v>
      </c>
    </row>
    <row r="376" spans="25:31" x14ac:dyDescent="0.35">
      <c r="Y376">
        <v>32.258000000000003</v>
      </c>
      <c r="Z376">
        <v>0.76900000000000002</v>
      </c>
      <c r="AA376">
        <v>0.81699999999999995</v>
      </c>
      <c r="AB376">
        <v>0.75600000000000001</v>
      </c>
      <c r="AC376">
        <v>0.59299999999999997</v>
      </c>
      <c r="AD376" s="18">
        <v>45825.112607048613</v>
      </c>
      <c r="AE376" t="s">
        <v>2117</v>
      </c>
    </row>
    <row r="377" spans="25:31" hidden="1" x14ac:dyDescent="0.35">
      <c r="Y377" t="s">
        <v>858</v>
      </c>
      <c r="Z377" t="s">
        <v>858</v>
      </c>
      <c r="AA377">
        <v>1</v>
      </c>
      <c r="AB377" t="s">
        <v>858</v>
      </c>
      <c r="AC377" t="s">
        <v>858</v>
      </c>
      <c r="AD377" s="18">
        <v>45824.804416192128</v>
      </c>
      <c r="AE377" t="s">
        <v>1757</v>
      </c>
    </row>
    <row r="378" spans="25:31" x14ac:dyDescent="0.35">
      <c r="Y378">
        <v>10.526</v>
      </c>
      <c r="Z378">
        <v>0.21299999999999999</v>
      </c>
      <c r="AA378">
        <v>0</v>
      </c>
      <c r="AB378">
        <v>0</v>
      </c>
      <c r="AC378">
        <v>0.34599999999999997</v>
      </c>
      <c r="AD378" s="18">
        <v>45824.853498518518</v>
      </c>
      <c r="AE378" t="s">
        <v>1942</v>
      </c>
    </row>
    <row r="379" spans="25:31" hidden="1" x14ac:dyDescent="0.35">
      <c r="Y379" t="s">
        <v>858</v>
      </c>
      <c r="Z379" t="s">
        <v>858</v>
      </c>
      <c r="AA379">
        <v>1</v>
      </c>
      <c r="AB379" t="s">
        <v>858</v>
      </c>
      <c r="AC379" t="s">
        <v>858</v>
      </c>
      <c r="AD379" s="18">
        <v>45824.804639444446</v>
      </c>
      <c r="AE379" t="s">
        <v>1757</v>
      </c>
    </row>
    <row r="380" spans="25:31" x14ac:dyDescent="0.35">
      <c r="Y380">
        <v>4.4050000000000002</v>
      </c>
      <c r="Z380">
        <v>0.77800000000000002</v>
      </c>
      <c r="AA380" s="18">
        <v>0.92600000000000005</v>
      </c>
      <c r="AB380">
        <v>0.92100000000000004</v>
      </c>
      <c r="AC380" s="21">
        <v>0.68400000000000005</v>
      </c>
      <c r="AD380" s="18">
        <v>45825.206534537036</v>
      </c>
      <c r="AE380" t="s">
        <v>2112</v>
      </c>
    </row>
    <row r="381" spans="25:31" hidden="1" x14ac:dyDescent="0.35">
      <c r="Y381" t="s">
        <v>858</v>
      </c>
      <c r="Z381" t="s">
        <v>858</v>
      </c>
      <c r="AA381">
        <v>0.86899999999999999</v>
      </c>
      <c r="AB381" t="s">
        <v>858</v>
      </c>
      <c r="AC381" t="s">
        <v>858</v>
      </c>
      <c r="AD381" s="18">
        <v>45824.804864178244</v>
      </c>
      <c r="AE381" t="s">
        <v>1757</v>
      </c>
    </row>
    <row r="382" spans="25:31" x14ac:dyDescent="0.35">
      <c r="Y382">
        <v>333.33300000000003</v>
      </c>
      <c r="Z382">
        <v>0.875</v>
      </c>
      <c r="AA382">
        <v>0.92800000000000005</v>
      </c>
      <c r="AB382">
        <v>0.89200000000000002</v>
      </c>
      <c r="AC382">
        <v>0.74</v>
      </c>
      <c r="AD382" s="18">
        <v>45825.161044456021</v>
      </c>
      <c r="AE382" t="s">
        <v>2117</v>
      </c>
    </row>
    <row r="383" spans="25:31" hidden="1" x14ac:dyDescent="0.35">
      <c r="Y383" t="s">
        <v>858</v>
      </c>
      <c r="Z383" t="s">
        <v>858</v>
      </c>
      <c r="AA383" t="s">
        <v>858</v>
      </c>
      <c r="AB383" t="s">
        <v>858</v>
      </c>
      <c r="AC383" t="s">
        <v>858</v>
      </c>
      <c r="AD383" s="18">
        <v>45824.805084664353</v>
      </c>
      <c r="AE383" t="s">
        <v>1757</v>
      </c>
    </row>
    <row r="384" spans="25:31" x14ac:dyDescent="0.35">
      <c r="Y384">
        <v>11.494</v>
      </c>
      <c r="Z384">
        <v>0.76400000000000001</v>
      </c>
      <c r="AA384" s="18">
        <v>0.58399999999999996</v>
      </c>
      <c r="AB384">
        <v>0.16800000000000001</v>
      </c>
      <c r="AC384" s="21">
        <v>0.97199999999999998</v>
      </c>
      <c r="AD384" s="18">
        <v>3.3587962962962965E-2</v>
      </c>
      <c r="AE384" t="s">
        <v>1092</v>
      </c>
    </row>
    <row r="385" spans="25:31" hidden="1" x14ac:dyDescent="0.35">
      <c r="Y385" t="s">
        <v>858</v>
      </c>
      <c r="Z385" t="s">
        <v>858</v>
      </c>
      <c r="AA385" t="s">
        <v>858</v>
      </c>
      <c r="AB385" t="s">
        <v>858</v>
      </c>
      <c r="AC385" t="s">
        <v>858</v>
      </c>
      <c r="AD385" s="18">
        <v>45824.805310462965</v>
      </c>
      <c r="AE385" t="s">
        <v>1757</v>
      </c>
    </row>
    <row r="386" spans="25:31" x14ac:dyDescent="0.35">
      <c r="Y386">
        <v>2.7930000000000001</v>
      </c>
      <c r="Z386">
        <v>0.91100000000000003</v>
      </c>
      <c r="AA386">
        <v>0.81899999999999995</v>
      </c>
      <c r="AB386">
        <v>0.749</v>
      </c>
      <c r="AC386">
        <v>0.83</v>
      </c>
      <c r="AD386" s="18">
        <v>45824.818162326388</v>
      </c>
      <c r="AE386" t="s">
        <v>1757</v>
      </c>
    </row>
    <row r="387" spans="25:31" hidden="1" x14ac:dyDescent="0.35">
      <c r="Y387">
        <v>31.25</v>
      </c>
      <c r="Z387">
        <v>1</v>
      </c>
      <c r="AA387">
        <v>0.91100000000000003</v>
      </c>
      <c r="AB387">
        <v>0.94199999999999995</v>
      </c>
      <c r="AC387">
        <v>1</v>
      </c>
      <c r="AD387" s="18">
        <v>45824.805590474534</v>
      </c>
      <c r="AE387" t="s">
        <v>1757</v>
      </c>
    </row>
    <row r="388" spans="25:31" x14ac:dyDescent="0.35">
      <c r="Y388">
        <v>10.753</v>
      </c>
      <c r="Z388">
        <v>0.77900000000000003</v>
      </c>
      <c r="AA388">
        <v>0.79800000000000004</v>
      </c>
      <c r="AB388">
        <v>0.35799999999999998</v>
      </c>
      <c r="AC388">
        <v>0.89600000000000002</v>
      </c>
      <c r="AD388" s="18">
        <v>45825.291953587963</v>
      </c>
      <c r="AE388" t="s">
        <v>2105</v>
      </c>
    </row>
    <row r="389" spans="25:31" hidden="1" x14ac:dyDescent="0.35">
      <c r="Y389" t="s">
        <v>858</v>
      </c>
      <c r="Z389" t="s">
        <v>858</v>
      </c>
      <c r="AA389" t="s">
        <v>858</v>
      </c>
      <c r="AB389" t="s">
        <v>858</v>
      </c>
      <c r="AC389" t="s">
        <v>858</v>
      </c>
      <c r="AD389" s="18">
        <v>45824.805789131948</v>
      </c>
      <c r="AE389" t="s">
        <v>1757</v>
      </c>
    </row>
    <row r="390" spans="25:31" x14ac:dyDescent="0.35">
      <c r="Y390">
        <v>8</v>
      </c>
      <c r="Z390">
        <v>0.84599999999999997</v>
      </c>
      <c r="AA390">
        <v>0.879</v>
      </c>
      <c r="AB390">
        <v>0</v>
      </c>
      <c r="AC390">
        <v>0.88300000000000001</v>
      </c>
      <c r="AD390" s="18">
        <v>45825.273681388891</v>
      </c>
      <c r="AE390" t="s">
        <v>2106</v>
      </c>
    </row>
    <row r="391" spans="25:31" hidden="1" x14ac:dyDescent="0.35">
      <c r="Y391" t="s">
        <v>858</v>
      </c>
      <c r="Z391" t="s">
        <v>858</v>
      </c>
      <c r="AA391" t="s">
        <v>858</v>
      </c>
      <c r="AB391" t="s">
        <v>858</v>
      </c>
      <c r="AC391" t="s">
        <v>858</v>
      </c>
      <c r="AD391" s="18">
        <v>45824.806010972221</v>
      </c>
      <c r="AE391" t="s">
        <v>1757</v>
      </c>
    </row>
    <row r="392" spans="25:31" x14ac:dyDescent="0.35">
      <c r="Y392">
        <v>3.3439999999999999</v>
      </c>
      <c r="Z392">
        <v>0.7</v>
      </c>
      <c r="AA392">
        <v>0.68300000000000005</v>
      </c>
      <c r="AB392">
        <v>0.48199999999999998</v>
      </c>
      <c r="AC392">
        <v>0.27800000000000002</v>
      </c>
      <c r="AD392" s="18">
        <v>45825.169444629631</v>
      </c>
      <c r="AE392" t="s">
        <v>2117</v>
      </c>
    </row>
    <row r="393" spans="25:31" hidden="1" x14ac:dyDescent="0.35">
      <c r="Y393">
        <v>2.101</v>
      </c>
      <c r="Z393">
        <v>0</v>
      </c>
      <c r="AA393">
        <v>0.20699999999999999</v>
      </c>
      <c r="AB393" t="s">
        <v>858</v>
      </c>
      <c r="AC393">
        <v>0.85</v>
      </c>
      <c r="AD393" s="18">
        <v>45824.80621422454</v>
      </c>
      <c r="AE393" t="s">
        <v>1757</v>
      </c>
    </row>
    <row r="394" spans="25:31" x14ac:dyDescent="0.35">
      <c r="Y394">
        <v>3.5339999999999998</v>
      </c>
      <c r="Z394">
        <v>1</v>
      </c>
      <c r="AA394">
        <v>0.93899999999999995</v>
      </c>
      <c r="AB394">
        <v>0.90100000000000002</v>
      </c>
      <c r="AC394">
        <v>0.97</v>
      </c>
      <c r="AD394" s="18">
        <v>45824.783324166667</v>
      </c>
      <c r="AE394" t="s">
        <v>1757</v>
      </c>
    </row>
    <row r="395" spans="25:31" hidden="1" x14ac:dyDescent="0.35">
      <c r="Y395" t="s">
        <v>858</v>
      </c>
      <c r="Z395" t="s">
        <v>858</v>
      </c>
      <c r="AA395" t="s">
        <v>858</v>
      </c>
      <c r="AB395" t="s">
        <v>858</v>
      </c>
      <c r="AC395" t="s">
        <v>858</v>
      </c>
      <c r="AD395" s="18">
        <v>45824.806419050925</v>
      </c>
      <c r="AE395" t="s">
        <v>1757</v>
      </c>
    </row>
    <row r="396" spans="25:31" x14ac:dyDescent="0.35">
      <c r="Y396">
        <v>21.739000000000001</v>
      </c>
      <c r="Z396">
        <v>0.89700000000000002</v>
      </c>
      <c r="AA396">
        <v>0.83699999999999997</v>
      </c>
      <c r="AB396">
        <v>0</v>
      </c>
      <c r="AC396">
        <v>0.84599999999999997</v>
      </c>
      <c r="AD396" s="18">
        <v>45824.971551053241</v>
      </c>
      <c r="AE396" t="s">
        <v>2099</v>
      </c>
    </row>
    <row r="397" spans="25:31" hidden="1" x14ac:dyDescent="0.35">
      <c r="Y397" t="s">
        <v>858</v>
      </c>
      <c r="Z397" t="s">
        <v>858</v>
      </c>
      <c r="AA397" t="s">
        <v>858</v>
      </c>
      <c r="AB397" t="s">
        <v>858</v>
      </c>
      <c r="AC397" t="s">
        <v>858</v>
      </c>
      <c r="AD397" s="18">
        <v>45824.806641469906</v>
      </c>
      <c r="AE397" t="s">
        <v>1757</v>
      </c>
    </row>
    <row r="398" spans="25:31" x14ac:dyDescent="0.35">
      <c r="Y398">
        <v>21.739000000000001</v>
      </c>
      <c r="Z398">
        <v>0.89700000000000002</v>
      </c>
      <c r="AA398">
        <v>0.83699999999999997</v>
      </c>
      <c r="AB398">
        <v>0</v>
      </c>
      <c r="AC398">
        <v>0.84599999999999997</v>
      </c>
      <c r="AD398" s="18">
        <v>45825.302298796298</v>
      </c>
      <c r="AE398" t="s">
        <v>2102</v>
      </c>
    </row>
    <row r="399" spans="25:31" hidden="1" x14ac:dyDescent="0.35">
      <c r="Y399">
        <v>8.5470000000000006</v>
      </c>
      <c r="Z399" t="s">
        <v>858</v>
      </c>
      <c r="AA399">
        <v>0.97399999999999998</v>
      </c>
      <c r="AB399">
        <v>0.89900000000000002</v>
      </c>
      <c r="AC399">
        <v>0.97499999999999998</v>
      </c>
      <c r="AD399" s="18">
        <v>45824.806866828701</v>
      </c>
      <c r="AE399" t="s">
        <v>1757</v>
      </c>
    </row>
    <row r="400" spans="25:31" x14ac:dyDescent="0.35">
      <c r="Y400">
        <v>27.777999999999999</v>
      </c>
      <c r="Z400">
        <v>0</v>
      </c>
      <c r="AA400">
        <v>0.93200000000000005</v>
      </c>
      <c r="AB400">
        <v>0.78700000000000003</v>
      </c>
      <c r="AC400">
        <v>0.93700000000000006</v>
      </c>
      <c r="AD400" s="18">
        <v>45825.187063020836</v>
      </c>
      <c r="AE400" t="s">
        <v>2113</v>
      </c>
    </row>
    <row r="401" spans="25:31" hidden="1" x14ac:dyDescent="0.35">
      <c r="Y401">
        <v>0.74199999999999999</v>
      </c>
      <c r="Z401">
        <v>0.96499999999999997</v>
      </c>
      <c r="AA401">
        <v>0.997</v>
      </c>
      <c r="AB401">
        <v>0.98399999999999999</v>
      </c>
      <c r="AC401">
        <v>0.91400000000000003</v>
      </c>
      <c r="AD401" s="18">
        <v>45824.807385115739</v>
      </c>
      <c r="AE401" t="s">
        <v>1757</v>
      </c>
    </row>
    <row r="402" spans="25:31" x14ac:dyDescent="0.35">
      <c r="Y402">
        <v>5.78</v>
      </c>
      <c r="Z402">
        <v>0.99099999999999999</v>
      </c>
      <c r="AA402">
        <v>0</v>
      </c>
      <c r="AB402">
        <v>0</v>
      </c>
      <c r="AC402">
        <v>0.94399999999999995</v>
      </c>
      <c r="AD402" s="18">
        <v>45825.236133171296</v>
      </c>
      <c r="AE402" t="s">
        <v>2106</v>
      </c>
    </row>
    <row r="403" spans="25:31" hidden="1" x14ac:dyDescent="0.35">
      <c r="Y403">
        <v>8.2639999999999993</v>
      </c>
      <c r="Z403">
        <v>1</v>
      </c>
      <c r="AA403">
        <v>0.96399999999999997</v>
      </c>
      <c r="AB403">
        <v>1</v>
      </c>
      <c r="AC403">
        <v>0.92700000000000005</v>
      </c>
      <c r="AD403" s="18">
        <v>45824.807659988423</v>
      </c>
      <c r="AE403" t="s">
        <v>1757</v>
      </c>
    </row>
    <row r="404" spans="25:31" x14ac:dyDescent="0.35">
      <c r="Y404">
        <v>9.9009999999999998</v>
      </c>
      <c r="Z404">
        <v>0.78600000000000003</v>
      </c>
      <c r="AA404">
        <v>0.93799999999999994</v>
      </c>
      <c r="AB404">
        <v>0.94599999999999995</v>
      </c>
      <c r="AC404">
        <v>0.91700000000000004</v>
      </c>
      <c r="AD404" s="18">
        <v>45824.888372071757</v>
      </c>
      <c r="AE404" t="s">
        <v>1942</v>
      </c>
    </row>
    <row r="405" spans="25:31" hidden="1" x14ac:dyDescent="0.35">
      <c r="Y405" t="s">
        <v>858</v>
      </c>
      <c r="Z405" t="s">
        <v>858</v>
      </c>
      <c r="AA405">
        <v>0.67100000000000004</v>
      </c>
      <c r="AB405" t="s">
        <v>858</v>
      </c>
      <c r="AC405" t="s">
        <v>858</v>
      </c>
      <c r="AD405" s="18">
        <v>45824.807870821758</v>
      </c>
      <c r="AE405" t="s">
        <v>1757</v>
      </c>
    </row>
    <row r="406" spans="25:31" x14ac:dyDescent="0.35">
      <c r="Y406">
        <v>40</v>
      </c>
      <c r="Z406">
        <v>0.94399999999999995</v>
      </c>
      <c r="AA406">
        <v>0.93600000000000005</v>
      </c>
      <c r="AB406">
        <v>0.751</v>
      </c>
      <c r="AC406">
        <v>0.81699999999999995</v>
      </c>
      <c r="AD406" s="18">
        <v>45824.878031550928</v>
      </c>
      <c r="AE406" t="s">
        <v>1942</v>
      </c>
    </row>
    <row r="407" spans="25:31" hidden="1" x14ac:dyDescent="0.35">
      <c r="Y407" t="s">
        <v>858</v>
      </c>
      <c r="Z407" t="s">
        <v>858</v>
      </c>
      <c r="AA407" t="s">
        <v>858</v>
      </c>
      <c r="AB407">
        <v>0.75</v>
      </c>
      <c r="AC407" t="s">
        <v>858</v>
      </c>
      <c r="AD407" s="18">
        <v>45824.808080162038</v>
      </c>
      <c r="AE407" t="s">
        <v>1757</v>
      </c>
    </row>
    <row r="408" spans="25:31" x14ac:dyDescent="0.35">
      <c r="Y408">
        <v>37.036999999999999</v>
      </c>
      <c r="Z408">
        <v>0.78100000000000003</v>
      </c>
      <c r="AA408">
        <v>0.79800000000000004</v>
      </c>
      <c r="AB408">
        <v>0.75</v>
      </c>
      <c r="AC408">
        <v>0.58499999999999996</v>
      </c>
      <c r="AD408" s="18">
        <v>45824.897889178239</v>
      </c>
      <c r="AE408" t="s">
        <v>1942</v>
      </c>
    </row>
    <row r="409" spans="25:31" hidden="1" x14ac:dyDescent="0.35">
      <c r="Y409">
        <v>14.493</v>
      </c>
      <c r="Z409" t="s">
        <v>858</v>
      </c>
      <c r="AA409" t="s">
        <v>858</v>
      </c>
      <c r="AB409">
        <v>0</v>
      </c>
      <c r="AC409">
        <v>0.627</v>
      </c>
      <c r="AD409" s="18">
        <v>45824.808293946757</v>
      </c>
      <c r="AE409" t="s">
        <v>1757</v>
      </c>
    </row>
    <row r="410" spans="25:31" x14ac:dyDescent="0.35">
      <c r="Y410">
        <v>10.87</v>
      </c>
      <c r="Z410">
        <v>0.96399999999999997</v>
      </c>
      <c r="AA410">
        <v>0</v>
      </c>
      <c r="AB410">
        <v>0</v>
      </c>
      <c r="AC410">
        <v>0.95299999999999996</v>
      </c>
      <c r="AD410" s="18">
        <v>45825.235180891206</v>
      </c>
      <c r="AE410" t="s">
        <v>2106</v>
      </c>
    </row>
    <row r="411" spans="25:31" hidden="1" x14ac:dyDescent="0.35">
      <c r="Y411">
        <v>3.6760000000000002</v>
      </c>
      <c r="Z411">
        <v>0.90600000000000003</v>
      </c>
      <c r="AA411">
        <v>0.96799999999999997</v>
      </c>
      <c r="AB411">
        <v>1</v>
      </c>
      <c r="AC411">
        <v>0.94299999999999995</v>
      </c>
      <c r="AD411" s="18">
        <v>45824.80857760417</v>
      </c>
      <c r="AE411" t="s">
        <v>1757</v>
      </c>
    </row>
    <row r="412" spans="25:31" hidden="1" x14ac:dyDescent="0.35">
      <c r="Y412">
        <v>18.867999999999999</v>
      </c>
      <c r="Z412">
        <v>1</v>
      </c>
      <c r="AA412">
        <v>0.64900000000000002</v>
      </c>
      <c r="AB412">
        <v>0.371</v>
      </c>
      <c r="AC412">
        <v>0.95599999999999996</v>
      </c>
      <c r="AD412" s="18">
        <v>45824.808893981484</v>
      </c>
      <c r="AE412" t="s">
        <v>1757</v>
      </c>
    </row>
    <row r="413" spans="25:31" hidden="1" x14ac:dyDescent="0.35">
      <c r="Y413" t="s">
        <v>858</v>
      </c>
      <c r="Z413" t="s">
        <v>858</v>
      </c>
      <c r="AA413">
        <v>0.78900000000000003</v>
      </c>
      <c r="AB413" t="s">
        <v>858</v>
      </c>
      <c r="AC413" t="s">
        <v>858</v>
      </c>
      <c r="AD413" s="18">
        <v>45824.809142650462</v>
      </c>
      <c r="AE413" t="s">
        <v>1757</v>
      </c>
    </row>
    <row r="414" spans="25:31" x14ac:dyDescent="0.35">
      <c r="Y414">
        <v>9.5239999999999991</v>
      </c>
      <c r="Z414">
        <v>0</v>
      </c>
      <c r="AA414">
        <v>0.91700000000000004</v>
      </c>
      <c r="AB414">
        <v>0.88500000000000001</v>
      </c>
      <c r="AC414">
        <v>0.98099999999999998</v>
      </c>
      <c r="AD414" s="18">
        <v>45825.194665324074</v>
      </c>
      <c r="AE414" t="s">
        <v>2113</v>
      </c>
    </row>
    <row r="415" spans="25:31" hidden="1" x14ac:dyDescent="0.35">
      <c r="Y415">
        <v>3.1949999999999998</v>
      </c>
      <c r="Z415">
        <v>0.77100000000000002</v>
      </c>
      <c r="AA415">
        <v>0.95099999999999996</v>
      </c>
      <c r="AB415" t="s">
        <v>858</v>
      </c>
      <c r="AC415">
        <v>0.96799999999999997</v>
      </c>
      <c r="AD415" s="18">
        <v>45824.809385196757</v>
      </c>
      <c r="AE415" t="s">
        <v>1757</v>
      </c>
    </row>
    <row r="416" spans="25:31" x14ac:dyDescent="0.35">
      <c r="Y416">
        <v>55.555999999999997</v>
      </c>
      <c r="Z416">
        <v>0.81899999999999995</v>
      </c>
      <c r="AA416">
        <v>0.68</v>
      </c>
      <c r="AB416">
        <v>0.99199999999999999</v>
      </c>
      <c r="AC416">
        <v>0.91200000000000003</v>
      </c>
      <c r="AD416" s="18">
        <v>45825.148531307874</v>
      </c>
      <c r="AE416" t="s">
        <v>2117</v>
      </c>
    </row>
    <row r="417" spans="25:31" hidden="1" x14ac:dyDescent="0.35">
      <c r="Y417">
        <v>1.238</v>
      </c>
      <c r="Z417">
        <v>0.92200000000000004</v>
      </c>
      <c r="AA417">
        <v>0.98799999999999999</v>
      </c>
      <c r="AB417">
        <v>0.95499999999999996</v>
      </c>
      <c r="AC417">
        <v>0.97</v>
      </c>
      <c r="AD417" s="18">
        <v>45824.809722627317</v>
      </c>
      <c r="AE417" t="s">
        <v>1757</v>
      </c>
    </row>
    <row r="418" spans="25:31" x14ac:dyDescent="0.35">
      <c r="Y418">
        <v>25</v>
      </c>
      <c r="Z418">
        <v>0.7</v>
      </c>
      <c r="AA418">
        <v>0.75</v>
      </c>
      <c r="AB418">
        <v>0</v>
      </c>
      <c r="AC418">
        <v>0.96</v>
      </c>
      <c r="AD418" s="18">
        <v>45825.286213171297</v>
      </c>
      <c r="AE418" t="s">
        <v>2106</v>
      </c>
    </row>
    <row r="419" spans="25:31" hidden="1" x14ac:dyDescent="0.35">
      <c r="Y419">
        <v>2.5910000000000002</v>
      </c>
      <c r="Z419">
        <v>0.91200000000000003</v>
      </c>
      <c r="AA419">
        <v>0.99199999999999999</v>
      </c>
      <c r="AB419">
        <v>0.84299999999999997</v>
      </c>
      <c r="AC419">
        <v>0.96599999999999997</v>
      </c>
      <c r="AD419" s="18">
        <v>45824.810018414355</v>
      </c>
      <c r="AE419" t="s">
        <v>1757</v>
      </c>
    </row>
    <row r="420" spans="25:31" x14ac:dyDescent="0.35">
      <c r="Y420">
        <v>9.0090000000000003</v>
      </c>
      <c r="Z420">
        <v>0.45900000000000002</v>
      </c>
      <c r="AA420">
        <v>0.47299999999999998</v>
      </c>
      <c r="AB420">
        <v>0.59199999999999997</v>
      </c>
      <c r="AC420">
        <v>0.28799999999999998</v>
      </c>
      <c r="AD420" s="18">
        <v>45824.954546446759</v>
      </c>
      <c r="AE420" t="s">
        <v>2096</v>
      </c>
    </row>
    <row r="421" spans="25:31" hidden="1" x14ac:dyDescent="0.35">
      <c r="Y421">
        <v>7.194</v>
      </c>
      <c r="Z421" t="s">
        <v>858</v>
      </c>
      <c r="AA421">
        <v>0.91500000000000004</v>
      </c>
      <c r="AB421" t="s">
        <v>858</v>
      </c>
      <c r="AC421">
        <v>0.92800000000000005</v>
      </c>
      <c r="AD421" s="18">
        <v>45824.810259479164</v>
      </c>
      <c r="AE421" t="s">
        <v>1757</v>
      </c>
    </row>
    <row r="422" spans="25:31" x14ac:dyDescent="0.35">
      <c r="Y422">
        <v>2.024</v>
      </c>
      <c r="Z422">
        <v>0.749</v>
      </c>
      <c r="AA422" s="18">
        <v>0.185</v>
      </c>
      <c r="AB422">
        <v>1</v>
      </c>
      <c r="AC422" s="21">
        <v>0.93799999999999994</v>
      </c>
      <c r="AD422" s="18">
        <v>45825.205274837965</v>
      </c>
      <c r="AE422" t="s">
        <v>2112</v>
      </c>
    </row>
    <row r="423" spans="25:31" hidden="1" x14ac:dyDescent="0.35">
      <c r="Y423">
        <v>8.7720000000000002</v>
      </c>
      <c r="Z423" t="s">
        <v>858</v>
      </c>
      <c r="AA423">
        <v>0.86799999999999999</v>
      </c>
      <c r="AB423" t="s">
        <v>858</v>
      </c>
      <c r="AC423">
        <v>0.75700000000000001</v>
      </c>
      <c r="AD423" s="18">
        <v>45824.810491782409</v>
      </c>
      <c r="AE423" t="s">
        <v>1757</v>
      </c>
    </row>
    <row r="424" spans="25:31" x14ac:dyDescent="0.35">
      <c r="Y424">
        <v>125</v>
      </c>
      <c r="Z424">
        <v>0.95699999999999996</v>
      </c>
      <c r="AA424">
        <v>0.93500000000000005</v>
      </c>
      <c r="AB424">
        <v>0.91600000000000004</v>
      </c>
      <c r="AC424">
        <v>0.92200000000000004</v>
      </c>
      <c r="AD424" s="18">
        <v>45824.906800925928</v>
      </c>
      <c r="AE424" t="s">
        <v>1958</v>
      </c>
    </row>
    <row r="425" spans="25:31" hidden="1" x14ac:dyDescent="0.35">
      <c r="Y425" t="s">
        <v>858</v>
      </c>
      <c r="Z425" t="s">
        <v>858</v>
      </c>
      <c r="AA425">
        <v>1</v>
      </c>
      <c r="AB425" t="s">
        <v>858</v>
      </c>
      <c r="AC425" t="s">
        <v>858</v>
      </c>
      <c r="AD425" s="18">
        <v>45824.810700578702</v>
      </c>
      <c r="AE425" t="s">
        <v>1757</v>
      </c>
    </row>
    <row r="426" spans="25:31" x14ac:dyDescent="0.35">
      <c r="Y426">
        <v>37.036999999999999</v>
      </c>
      <c r="Z426">
        <v>0.74299999999999999</v>
      </c>
      <c r="AA426">
        <v>0.77100000000000002</v>
      </c>
      <c r="AB426">
        <v>0.83199999999999996</v>
      </c>
      <c r="AC426">
        <v>0.81200000000000006</v>
      </c>
      <c r="AD426" s="18">
        <v>45825.052373287035</v>
      </c>
      <c r="AE426" t="s">
        <v>2117</v>
      </c>
    </row>
    <row r="427" spans="25:31" hidden="1" x14ac:dyDescent="0.35">
      <c r="Y427">
        <v>13.513999999999999</v>
      </c>
      <c r="Z427" t="s">
        <v>858</v>
      </c>
      <c r="AA427">
        <v>0.92600000000000005</v>
      </c>
      <c r="AB427" t="s">
        <v>858</v>
      </c>
      <c r="AC427">
        <v>0.65200000000000002</v>
      </c>
      <c r="AD427" s="18">
        <v>45824.810930023152</v>
      </c>
      <c r="AE427" t="s">
        <v>1757</v>
      </c>
    </row>
    <row r="428" spans="25:31" x14ac:dyDescent="0.35">
      <c r="Y428">
        <v>100</v>
      </c>
      <c r="Z428">
        <v>0</v>
      </c>
      <c r="AA428">
        <v>0.59399999999999997</v>
      </c>
      <c r="AB428">
        <v>0</v>
      </c>
      <c r="AC428">
        <v>0.34100000000000003</v>
      </c>
      <c r="AD428" s="18">
        <v>45824.778885405096</v>
      </c>
      <c r="AE428" t="s">
        <v>1757</v>
      </c>
    </row>
    <row r="429" spans="25:31" hidden="1" x14ac:dyDescent="0.35">
      <c r="Y429" t="s">
        <v>858</v>
      </c>
      <c r="Z429" t="s">
        <v>858</v>
      </c>
      <c r="AA429">
        <v>0.92400000000000004</v>
      </c>
      <c r="AB429" t="s">
        <v>858</v>
      </c>
      <c r="AC429" t="s">
        <v>858</v>
      </c>
      <c r="AD429" s="18">
        <v>45824.811139166668</v>
      </c>
      <c r="AE429" t="s">
        <v>1757</v>
      </c>
    </row>
    <row r="430" spans="25:31" x14ac:dyDescent="0.35">
      <c r="Y430">
        <v>100</v>
      </c>
      <c r="Z430">
        <v>0</v>
      </c>
      <c r="AA430">
        <v>0.59399999999999997</v>
      </c>
      <c r="AB430">
        <v>0</v>
      </c>
      <c r="AC430">
        <v>0.34100000000000003</v>
      </c>
      <c r="AD430" s="18">
        <v>45825.080963553242</v>
      </c>
      <c r="AE430" t="s">
        <v>2117</v>
      </c>
    </row>
    <row r="431" spans="25:31" hidden="1" x14ac:dyDescent="0.35">
      <c r="Y431">
        <v>47.619</v>
      </c>
      <c r="Z431" t="s">
        <v>858</v>
      </c>
      <c r="AA431">
        <v>0.86599999999999999</v>
      </c>
      <c r="AB431">
        <v>1</v>
      </c>
      <c r="AC431">
        <v>0.75</v>
      </c>
      <c r="AD431" s="18">
        <v>45824.811362499997</v>
      </c>
      <c r="AE431" t="s">
        <v>1757</v>
      </c>
    </row>
    <row r="432" spans="25:31" x14ac:dyDescent="0.35">
      <c r="Y432">
        <v>3.984</v>
      </c>
      <c r="Z432">
        <v>0.98699999999999999</v>
      </c>
      <c r="AA432">
        <v>0.96899999999999997</v>
      </c>
      <c r="AB432">
        <v>0.97899999999999998</v>
      </c>
      <c r="AC432">
        <v>0.98599999999999999</v>
      </c>
      <c r="AD432" s="18">
        <v>45825.305784699071</v>
      </c>
      <c r="AE432" t="s">
        <v>2102</v>
      </c>
    </row>
    <row r="433" spans="25:31" hidden="1" x14ac:dyDescent="0.35">
      <c r="Y433">
        <v>3.8460000000000001</v>
      </c>
      <c r="Z433">
        <v>0.95399999999999996</v>
      </c>
      <c r="AA433">
        <v>0.88800000000000001</v>
      </c>
      <c r="AB433">
        <v>0.98799999999999999</v>
      </c>
      <c r="AC433">
        <v>0.95399999999999996</v>
      </c>
      <c r="AD433" s="18">
        <v>45824.811698391204</v>
      </c>
      <c r="AE433" t="s">
        <v>1757</v>
      </c>
    </row>
    <row r="434" spans="25:31" x14ac:dyDescent="0.35">
      <c r="Y434">
        <v>8.2639999999999993</v>
      </c>
      <c r="Z434">
        <v>0.97799999999999998</v>
      </c>
      <c r="AA434">
        <v>0.94499999999999995</v>
      </c>
      <c r="AB434">
        <v>0.27500000000000002</v>
      </c>
      <c r="AC434">
        <v>0.66300000000000003</v>
      </c>
      <c r="AD434" s="18">
        <v>45824.952196342594</v>
      </c>
      <c r="AE434" t="s">
        <v>2096</v>
      </c>
    </row>
    <row r="435" spans="25:31" hidden="1" x14ac:dyDescent="0.35">
      <c r="Y435">
        <v>0.84</v>
      </c>
      <c r="Z435">
        <v>0.78</v>
      </c>
      <c r="AA435">
        <v>0.99299999999999999</v>
      </c>
      <c r="AB435">
        <v>0.94699999999999995</v>
      </c>
      <c r="AC435">
        <v>0.98799999999999999</v>
      </c>
      <c r="AD435" s="18">
        <v>45824.81201415509</v>
      </c>
      <c r="AE435" t="s">
        <v>1757</v>
      </c>
    </row>
    <row r="436" spans="25:31" x14ac:dyDescent="0.35">
      <c r="Y436">
        <v>6.173</v>
      </c>
      <c r="Z436">
        <v>0.64100000000000001</v>
      </c>
      <c r="AA436">
        <v>0.92600000000000005</v>
      </c>
      <c r="AB436">
        <v>0</v>
      </c>
      <c r="AC436">
        <v>0.92500000000000004</v>
      </c>
      <c r="AD436" s="18">
        <v>45825.176968831016</v>
      </c>
      <c r="AE436" t="s">
        <v>2117</v>
      </c>
    </row>
    <row r="437" spans="25:31" hidden="1" x14ac:dyDescent="0.35">
      <c r="Y437">
        <v>2.0529999999999999</v>
      </c>
      <c r="Z437">
        <v>0.82599999999999996</v>
      </c>
      <c r="AA437">
        <v>0.97099999999999997</v>
      </c>
      <c r="AB437">
        <v>0.88300000000000001</v>
      </c>
      <c r="AC437">
        <v>0.95599999999999996</v>
      </c>
      <c r="AD437" s="18">
        <v>45824.812301319442</v>
      </c>
      <c r="AE437" t="s">
        <v>1757</v>
      </c>
    </row>
    <row r="438" spans="25:31" x14ac:dyDescent="0.35">
      <c r="Y438">
        <v>1.115</v>
      </c>
      <c r="Z438">
        <v>0.97099999999999997</v>
      </c>
      <c r="AA438">
        <v>0.997</v>
      </c>
      <c r="AB438">
        <v>0.97199999999999998</v>
      </c>
      <c r="AC438">
        <v>0.95</v>
      </c>
      <c r="AD438" s="18">
        <v>45824.903962928242</v>
      </c>
      <c r="AE438" t="s">
        <v>1958</v>
      </c>
    </row>
    <row r="439" spans="25:31" hidden="1" x14ac:dyDescent="0.35">
      <c r="Y439" t="s">
        <v>858</v>
      </c>
      <c r="Z439" t="s">
        <v>858</v>
      </c>
      <c r="AA439">
        <v>0.84799999999999998</v>
      </c>
      <c r="AB439" t="s">
        <v>858</v>
      </c>
      <c r="AC439" t="s">
        <v>858</v>
      </c>
      <c r="AD439" s="18">
        <v>45824.812508391202</v>
      </c>
      <c r="AE439" t="s">
        <v>1757</v>
      </c>
    </row>
    <row r="440" spans="25:31" x14ac:dyDescent="0.35">
      <c r="Y440">
        <v>13.157999999999999</v>
      </c>
      <c r="Z440">
        <v>0.97699999999999998</v>
      </c>
      <c r="AA440" s="18">
        <v>0.94899999999999995</v>
      </c>
      <c r="AB440">
        <v>0.85899999999999999</v>
      </c>
      <c r="AC440" s="21">
        <v>0.98</v>
      </c>
      <c r="AD440" s="18">
        <v>3.4506944444444444E-2</v>
      </c>
      <c r="AE440" t="s">
        <v>1092</v>
      </c>
    </row>
    <row r="441" spans="25:31" hidden="1" x14ac:dyDescent="0.35">
      <c r="Y441">
        <v>6.9930000000000003</v>
      </c>
      <c r="Z441">
        <v>0.90300000000000002</v>
      </c>
      <c r="AA441">
        <v>0.90300000000000002</v>
      </c>
      <c r="AB441">
        <v>0.80400000000000005</v>
      </c>
      <c r="AC441">
        <v>0.63600000000000001</v>
      </c>
      <c r="AD441" s="18">
        <v>45824.81279048611</v>
      </c>
      <c r="AE441" t="s">
        <v>1757</v>
      </c>
    </row>
    <row r="442" spans="25:31" x14ac:dyDescent="0.35">
      <c r="Y442">
        <v>12.657999999999999</v>
      </c>
      <c r="Z442">
        <v>0.71599999999999997</v>
      </c>
      <c r="AA442">
        <v>0.90800000000000003</v>
      </c>
      <c r="AB442">
        <v>0.751</v>
      </c>
      <c r="AC442">
        <v>0.82</v>
      </c>
      <c r="AD442" s="18">
        <v>45825.11005891204</v>
      </c>
      <c r="AE442" t="s">
        <v>2117</v>
      </c>
    </row>
    <row r="443" spans="25:31" hidden="1" x14ac:dyDescent="0.35">
      <c r="Y443">
        <v>14.925000000000001</v>
      </c>
      <c r="Z443">
        <v>1</v>
      </c>
      <c r="AA443">
        <v>0.51900000000000002</v>
      </c>
      <c r="AB443" t="s">
        <v>858</v>
      </c>
      <c r="AC443">
        <v>1</v>
      </c>
      <c r="AD443" s="18">
        <v>45824.813008136574</v>
      </c>
      <c r="AE443" t="s">
        <v>1757</v>
      </c>
    </row>
    <row r="444" spans="25:31" x14ac:dyDescent="0.35">
      <c r="Y444">
        <v>50</v>
      </c>
      <c r="Z444">
        <v>0.90300000000000002</v>
      </c>
      <c r="AA444">
        <v>0.89500000000000002</v>
      </c>
      <c r="AB444">
        <v>0.78800000000000003</v>
      </c>
      <c r="AC444">
        <v>0.61</v>
      </c>
      <c r="AD444" s="18">
        <v>45824.874794780095</v>
      </c>
      <c r="AE444" t="s">
        <v>1942</v>
      </c>
    </row>
    <row r="445" spans="25:31" hidden="1" x14ac:dyDescent="0.35">
      <c r="Y445">
        <v>1.048</v>
      </c>
      <c r="Z445" t="s">
        <v>858</v>
      </c>
      <c r="AA445">
        <v>0.95799999999999996</v>
      </c>
      <c r="AB445">
        <v>0.60399999999999998</v>
      </c>
      <c r="AC445">
        <v>0.91700000000000004</v>
      </c>
      <c r="AD445" s="18">
        <v>45824.813240821757</v>
      </c>
      <c r="AE445" t="s">
        <v>1757</v>
      </c>
    </row>
    <row r="446" spans="25:31" x14ac:dyDescent="0.35">
      <c r="Y446">
        <v>4.484</v>
      </c>
      <c r="Z446">
        <v>0</v>
      </c>
      <c r="AA446">
        <v>0.77100000000000002</v>
      </c>
      <c r="AB446">
        <v>0.96799999999999997</v>
      </c>
      <c r="AC446">
        <v>0.874</v>
      </c>
      <c r="AD446" s="18">
        <v>45825.18727962963</v>
      </c>
      <c r="AE446" t="s">
        <v>2113</v>
      </c>
    </row>
    <row r="447" spans="25:31" hidden="1" x14ac:dyDescent="0.35">
      <c r="Y447">
        <v>0.33300000000000002</v>
      </c>
      <c r="Z447">
        <v>0.99299999999999999</v>
      </c>
      <c r="AA447">
        <v>0.997</v>
      </c>
      <c r="AB447">
        <v>0.96299999999999997</v>
      </c>
      <c r="AC447">
        <v>0.98699999999999999</v>
      </c>
      <c r="AD447" s="18">
        <v>45824.813577650464</v>
      </c>
      <c r="AE447" t="s">
        <v>1757</v>
      </c>
    </row>
    <row r="448" spans="25:31" x14ac:dyDescent="0.35">
      <c r="Y448">
        <v>6.8490000000000002</v>
      </c>
      <c r="Z448">
        <v>0.85</v>
      </c>
      <c r="AA448">
        <v>0.84099999999999997</v>
      </c>
      <c r="AB448">
        <v>0.79600000000000004</v>
      </c>
      <c r="AC448">
        <v>0.80700000000000005</v>
      </c>
      <c r="AD448" s="18">
        <v>45825.079326770836</v>
      </c>
      <c r="AE448" t="s">
        <v>2117</v>
      </c>
    </row>
    <row r="449" spans="25:31" hidden="1" x14ac:dyDescent="0.35">
      <c r="Y449">
        <v>0.47299999999999998</v>
      </c>
      <c r="Z449">
        <v>0.95699999999999996</v>
      </c>
      <c r="AA449">
        <v>0.95599999999999996</v>
      </c>
      <c r="AB449">
        <v>0.95299999999999996</v>
      </c>
      <c r="AC449">
        <v>0.96499999999999997</v>
      </c>
      <c r="AD449" s="18">
        <v>45824.813875439817</v>
      </c>
      <c r="AE449" t="s">
        <v>1757</v>
      </c>
    </row>
    <row r="450" spans="25:31" x14ac:dyDescent="0.35">
      <c r="Y450">
        <v>21.739000000000001</v>
      </c>
      <c r="Z450">
        <v>0.94299999999999995</v>
      </c>
      <c r="AA450">
        <v>0.98299999999999998</v>
      </c>
      <c r="AB450">
        <v>0.93200000000000005</v>
      </c>
      <c r="AC450">
        <v>0.88500000000000001</v>
      </c>
      <c r="AD450" s="18">
        <v>45824.870398483799</v>
      </c>
      <c r="AE450" t="s">
        <v>1942</v>
      </c>
    </row>
    <row r="451" spans="25:31" hidden="1" x14ac:dyDescent="0.35">
      <c r="Y451">
        <v>14.925000000000001</v>
      </c>
      <c r="Z451" t="s">
        <v>858</v>
      </c>
      <c r="AA451">
        <v>0.89300000000000002</v>
      </c>
      <c r="AB451" t="s">
        <v>858</v>
      </c>
      <c r="AC451">
        <v>1</v>
      </c>
      <c r="AD451" s="18">
        <v>45824.814097847222</v>
      </c>
      <c r="AE451" t="s">
        <v>1757</v>
      </c>
    </row>
    <row r="452" spans="25:31" x14ac:dyDescent="0.35">
      <c r="Y452">
        <v>2.2080000000000002</v>
      </c>
      <c r="Z452">
        <v>0.89600000000000002</v>
      </c>
      <c r="AA452">
        <v>0.94</v>
      </c>
      <c r="AB452">
        <v>0</v>
      </c>
      <c r="AC452">
        <v>0.93899999999999995</v>
      </c>
      <c r="AD452" s="18">
        <v>45825.179216770834</v>
      </c>
      <c r="AE452" t="s">
        <v>2116</v>
      </c>
    </row>
    <row r="453" spans="25:31" hidden="1" x14ac:dyDescent="0.35">
      <c r="Y453">
        <v>11.364000000000001</v>
      </c>
      <c r="Z453">
        <v>1</v>
      </c>
      <c r="AA453">
        <v>1</v>
      </c>
      <c r="AB453" t="s">
        <v>858</v>
      </c>
      <c r="AC453">
        <v>0.79200000000000004</v>
      </c>
      <c r="AD453" s="18">
        <v>45824.81431710648</v>
      </c>
      <c r="AE453" t="s">
        <v>1757</v>
      </c>
    </row>
    <row r="454" spans="25:31" hidden="1" x14ac:dyDescent="0.35">
      <c r="Y454" t="s">
        <v>858</v>
      </c>
      <c r="Z454" t="s">
        <v>858</v>
      </c>
      <c r="AA454">
        <v>0.96099999999999997</v>
      </c>
      <c r="AB454" t="s">
        <v>858</v>
      </c>
      <c r="AC454" t="s">
        <v>858</v>
      </c>
      <c r="AD454" s="18">
        <v>45824.814542546294</v>
      </c>
      <c r="AE454" t="s">
        <v>1757</v>
      </c>
    </row>
    <row r="455" spans="25:31" hidden="1" x14ac:dyDescent="0.35">
      <c r="Y455" t="s">
        <v>858</v>
      </c>
      <c r="Z455" t="s">
        <v>858</v>
      </c>
      <c r="AA455">
        <v>1</v>
      </c>
      <c r="AB455" t="s">
        <v>858</v>
      </c>
      <c r="AC455" t="s">
        <v>858</v>
      </c>
      <c r="AD455" s="18">
        <v>45824.814783877315</v>
      </c>
      <c r="AE455" t="s">
        <v>1757</v>
      </c>
    </row>
    <row r="456" spans="25:31" x14ac:dyDescent="0.35">
      <c r="Y456">
        <v>31.25</v>
      </c>
      <c r="Z456">
        <v>0.53800000000000003</v>
      </c>
      <c r="AA456">
        <v>0.72</v>
      </c>
      <c r="AB456">
        <v>0.86699999999999999</v>
      </c>
      <c r="AC456">
        <v>0.85099999999999998</v>
      </c>
      <c r="AD456" s="18">
        <v>45824.832634918981</v>
      </c>
      <c r="AE456" t="s">
        <v>1757</v>
      </c>
    </row>
    <row r="457" spans="25:31" hidden="1" x14ac:dyDescent="0.35">
      <c r="Y457">
        <v>15.625</v>
      </c>
      <c r="Z457" t="s">
        <v>858</v>
      </c>
      <c r="AA457">
        <v>0.96</v>
      </c>
      <c r="AB457">
        <v>0.95799999999999996</v>
      </c>
      <c r="AC457">
        <v>0.96199999999999997</v>
      </c>
      <c r="AD457" s="18">
        <v>45824.815015601853</v>
      </c>
      <c r="AE457" t="s">
        <v>1757</v>
      </c>
    </row>
    <row r="458" spans="25:31" x14ac:dyDescent="0.35">
      <c r="Y458">
        <v>33.332999999999998</v>
      </c>
      <c r="Z458">
        <v>0.95299999999999996</v>
      </c>
      <c r="AA458">
        <v>0.93500000000000005</v>
      </c>
      <c r="AB458">
        <v>1</v>
      </c>
      <c r="AC458">
        <v>0.748</v>
      </c>
      <c r="AD458" s="18">
        <v>45824.942358981483</v>
      </c>
      <c r="AE458" t="s">
        <v>2096</v>
      </c>
    </row>
    <row r="459" spans="25:31" hidden="1" x14ac:dyDescent="0.35">
      <c r="Y459">
        <v>0.35199999999999998</v>
      </c>
      <c r="Z459">
        <v>0.99099999999999999</v>
      </c>
      <c r="AA459">
        <v>0.996</v>
      </c>
      <c r="AB459">
        <v>0.98399999999999999</v>
      </c>
      <c r="AC459">
        <v>0.996</v>
      </c>
      <c r="AD459" s="18">
        <v>45824.815366423609</v>
      </c>
      <c r="AE459" t="s">
        <v>1757</v>
      </c>
    </row>
    <row r="460" spans="25:31" x14ac:dyDescent="0.35">
      <c r="Y460">
        <v>20.408000000000001</v>
      </c>
      <c r="Z460">
        <v>0.76700000000000002</v>
      </c>
      <c r="AA460">
        <v>0.84899999999999998</v>
      </c>
      <c r="AB460">
        <v>0</v>
      </c>
      <c r="AC460">
        <v>0.84099999999999997</v>
      </c>
      <c r="AD460" s="18">
        <v>45825.057075636571</v>
      </c>
      <c r="AE460" t="s">
        <v>2117</v>
      </c>
    </row>
    <row r="461" spans="25:31" hidden="1" x14ac:dyDescent="0.35">
      <c r="Y461">
        <v>0.11799999999999999</v>
      </c>
      <c r="Z461">
        <v>0.99099999999999999</v>
      </c>
      <c r="AA461">
        <v>0.997</v>
      </c>
      <c r="AB461">
        <v>0.80200000000000005</v>
      </c>
      <c r="AC461">
        <v>0.995</v>
      </c>
      <c r="AD461" s="18">
        <v>45824.815686967595</v>
      </c>
      <c r="AE461" t="s">
        <v>1757</v>
      </c>
    </row>
    <row r="462" spans="25:31" x14ac:dyDescent="0.35">
      <c r="Y462">
        <v>21.277000000000001</v>
      </c>
      <c r="Z462">
        <v>0.95699999999999996</v>
      </c>
      <c r="AA462">
        <v>0.88200000000000001</v>
      </c>
      <c r="AB462">
        <v>0.72099999999999997</v>
      </c>
      <c r="AC462">
        <v>0.96499999999999997</v>
      </c>
      <c r="AD462" s="18">
        <v>45825.175764560183</v>
      </c>
      <c r="AE462" t="s">
        <v>2117</v>
      </c>
    </row>
    <row r="463" spans="25:31" hidden="1" x14ac:dyDescent="0.35">
      <c r="Y463">
        <v>7.8739999999999997</v>
      </c>
      <c r="Z463">
        <v>0.71099999999999997</v>
      </c>
      <c r="AA463">
        <v>0.97299999999999998</v>
      </c>
      <c r="AB463">
        <v>0.75</v>
      </c>
      <c r="AC463">
        <v>0.95199999999999996</v>
      </c>
      <c r="AD463" s="18">
        <v>45824.815971678239</v>
      </c>
      <c r="AE463" t="s">
        <v>1757</v>
      </c>
    </row>
    <row r="464" spans="25:31" hidden="1" x14ac:dyDescent="0.35">
      <c r="Y464">
        <v>1.8380000000000001</v>
      </c>
      <c r="Z464">
        <v>0.93700000000000006</v>
      </c>
      <c r="AA464">
        <v>0.84499999999999997</v>
      </c>
      <c r="AB464">
        <v>0.93799999999999994</v>
      </c>
      <c r="AC464">
        <v>0.751</v>
      </c>
      <c r="AD464" s="18">
        <v>45824.816267615737</v>
      </c>
      <c r="AE464" t="s">
        <v>1757</v>
      </c>
    </row>
    <row r="465" spans="25:31" hidden="1" x14ac:dyDescent="0.35">
      <c r="Y465" t="s">
        <v>858</v>
      </c>
      <c r="Z465" t="s">
        <v>858</v>
      </c>
      <c r="AA465">
        <v>1</v>
      </c>
      <c r="AB465" t="s">
        <v>858</v>
      </c>
      <c r="AC465" t="s">
        <v>858</v>
      </c>
      <c r="AD465" s="18">
        <v>45824.81649582176</v>
      </c>
      <c r="AE465" t="s">
        <v>1757</v>
      </c>
    </row>
    <row r="466" spans="25:31" x14ac:dyDescent="0.35">
      <c r="Y466">
        <v>4.367</v>
      </c>
      <c r="Z466">
        <v>0.98799999999999999</v>
      </c>
      <c r="AA466">
        <v>0.76</v>
      </c>
      <c r="AB466">
        <v>0</v>
      </c>
      <c r="AC466">
        <v>0.96199999999999997</v>
      </c>
      <c r="AD466" s="18">
        <v>45825.250555324077</v>
      </c>
      <c r="AE466" t="s">
        <v>2106</v>
      </c>
    </row>
    <row r="467" spans="25:31" hidden="1" x14ac:dyDescent="0.35">
      <c r="Y467">
        <v>4.673</v>
      </c>
      <c r="Z467">
        <v>1</v>
      </c>
      <c r="AA467">
        <v>0.48199999999999998</v>
      </c>
      <c r="AB467" t="s">
        <v>858</v>
      </c>
      <c r="AC467">
        <v>0.75</v>
      </c>
      <c r="AD467" s="18">
        <v>45824.816706736114</v>
      </c>
      <c r="AE467" t="s">
        <v>1757</v>
      </c>
    </row>
    <row r="468" spans="25:31" x14ac:dyDescent="0.35">
      <c r="Y468">
        <v>200</v>
      </c>
      <c r="Z468">
        <v>0.83599999999999997</v>
      </c>
      <c r="AA468">
        <v>0.93500000000000005</v>
      </c>
      <c r="AB468">
        <v>0</v>
      </c>
      <c r="AC468">
        <v>0.69199999999999995</v>
      </c>
      <c r="AD468" s="18">
        <v>45824.861359907409</v>
      </c>
      <c r="AE468" t="s">
        <v>1942</v>
      </c>
    </row>
    <row r="469" spans="25:31" hidden="1" x14ac:dyDescent="0.35">
      <c r="Y469">
        <v>2.5840000000000001</v>
      </c>
      <c r="Z469">
        <v>0.67900000000000005</v>
      </c>
      <c r="AA469">
        <v>0.92300000000000004</v>
      </c>
      <c r="AB469">
        <v>0.80400000000000005</v>
      </c>
      <c r="AC469">
        <v>0.93100000000000005</v>
      </c>
      <c r="AD469" s="18">
        <v>45824.81698466435</v>
      </c>
      <c r="AE469" t="s">
        <v>1757</v>
      </c>
    </row>
    <row r="470" spans="25:31" x14ac:dyDescent="0.35">
      <c r="Y470">
        <v>31.25</v>
      </c>
      <c r="Z470">
        <v>0.629</v>
      </c>
      <c r="AA470">
        <v>0.76</v>
      </c>
      <c r="AB470">
        <v>0.91200000000000003</v>
      </c>
      <c r="AC470">
        <v>0.46500000000000002</v>
      </c>
      <c r="AD470" s="18">
        <v>45824.862587314812</v>
      </c>
      <c r="AE470" t="s">
        <v>1942</v>
      </c>
    </row>
    <row r="471" spans="25:31" hidden="1" x14ac:dyDescent="0.35">
      <c r="Y471" t="s">
        <v>858</v>
      </c>
      <c r="Z471" t="s">
        <v>858</v>
      </c>
      <c r="AA471">
        <v>0.84599999999999997</v>
      </c>
      <c r="AB471" t="s">
        <v>858</v>
      </c>
      <c r="AC471" t="s">
        <v>858</v>
      </c>
      <c r="AD471" s="18">
        <v>45824.817209224537</v>
      </c>
      <c r="AE471" t="s">
        <v>1757</v>
      </c>
    </row>
    <row r="472" spans="25:31" x14ac:dyDescent="0.35">
      <c r="Y472">
        <v>55.555999999999997</v>
      </c>
      <c r="Z472">
        <v>0.86899999999999999</v>
      </c>
      <c r="AA472">
        <v>0.749</v>
      </c>
      <c r="AB472">
        <v>0.85599999999999998</v>
      </c>
      <c r="AC472">
        <v>0.90400000000000003</v>
      </c>
      <c r="AD472" s="18">
        <v>45824.869532442128</v>
      </c>
      <c r="AE472" t="s">
        <v>1942</v>
      </c>
    </row>
    <row r="473" spans="25:31" hidden="1" x14ac:dyDescent="0.35">
      <c r="Y473">
        <v>41.667000000000002</v>
      </c>
      <c r="Z473" t="s">
        <v>858</v>
      </c>
      <c r="AA473">
        <v>0.85499999999999998</v>
      </c>
      <c r="AB473" t="s">
        <v>858</v>
      </c>
      <c r="AC473">
        <v>1</v>
      </c>
      <c r="AD473" s="18">
        <v>45824.817432870368</v>
      </c>
      <c r="AE473" t="s">
        <v>1757</v>
      </c>
    </row>
    <row r="474" spans="25:31" x14ac:dyDescent="0.35">
      <c r="Y474">
        <v>16.129000000000001</v>
      </c>
      <c r="Z474">
        <v>0.41799999999999998</v>
      </c>
      <c r="AA474">
        <v>0.72699999999999998</v>
      </c>
      <c r="AB474">
        <v>0.97</v>
      </c>
      <c r="AC474">
        <v>0.52</v>
      </c>
      <c r="AD474" s="18">
        <v>45824.906586898149</v>
      </c>
      <c r="AE474" t="s">
        <v>1958</v>
      </c>
    </row>
    <row r="475" spans="25:31" hidden="1" x14ac:dyDescent="0.35">
      <c r="Y475">
        <v>16.393000000000001</v>
      </c>
      <c r="Z475" t="s">
        <v>858</v>
      </c>
      <c r="AA475">
        <v>0.81799999999999995</v>
      </c>
      <c r="AB475">
        <v>0.75</v>
      </c>
      <c r="AC475">
        <v>0.84</v>
      </c>
      <c r="AD475" s="18">
        <v>45824.817653356484</v>
      </c>
      <c r="AE475" t="s">
        <v>1757</v>
      </c>
    </row>
    <row r="476" spans="25:31" x14ac:dyDescent="0.35">
      <c r="Y476">
        <v>166.667</v>
      </c>
      <c r="Z476">
        <v>0.85699999999999998</v>
      </c>
      <c r="AA476" s="18">
        <v>0.97</v>
      </c>
      <c r="AB476">
        <v>0.60499999999999998</v>
      </c>
      <c r="AC476" s="21">
        <v>0.85299999999999998</v>
      </c>
      <c r="AD476" s="18">
        <v>45825.206956909722</v>
      </c>
      <c r="AE476" t="s">
        <v>2112</v>
      </c>
    </row>
    <row r="477" spans="25:31" hidden="1" x14ac:dyDescent="0.35">
      <c r="Y477">
        <v>47.619</v>
      </c>
      <c r="Z477">
        <v>0.76100000000000001</v>
      </c>
      <c r="AA477">
        <v>0.93500000000000005</v>
      </c>
      <c r="AB477">
        <v>1</v>
      </c>
      <c r="AC477">
        <v>1</v>
      </c>
      <c r="AD477" s="18">
        <v>45824.817936620369</v>
      </c>
      <c r="AE477" t="s">
        <v>1757</v>
      </c>
    </row>
    <row r="478" spans="25:31" x14ac:dyDescent="0.35">
      <c r="Y478">
        <v>1.1850000000000001</v>
      </c>
      <c r="Z478">
        <v>0.95199999999999996</v>
      </c>
      <c r="AA478" s="18">
        <v>0.77100000000000002</v>
      </c>
      <c r="AB478">
        <v>0.72099999999999997</v>
      </c>
      <c r="AC478" s="21">
        <v>0.84599999999999997</v>
      </c>
      <c r="AD478" s="18">
        <v>1.1195601851851851E-2</v>
      </c>
      <c r="AE478" t="s">
        <v>1092</v>
      </c>
    </row>
    <row r="479" spans="25:31" hidden="1" x14ac:dyDescent="0.35">
      <c r="Y479">
        <v>2.3149999999999999</v>
      </c>
      <c r="Z479">
        <v>0.96</v>
      </c>
      <c r="AA479">
        <v>0.97099999999999997</v>
      </c>
      <c r="AB479" t="s">
        <v>858</v>
      </c>
      <c r="AC479">
        <v>0.92900000000000005</v>
      </c>
      <c r="AD479" s="18">
        <v>45824.818162361109</v>
      </c>
      <c r="AE479" t="s">
        <v>1757</v>
      </c>
    </row>
    <row r="480" spans="25:31" x14ac:dyDescent="0.35">
      <c r="Y480">
        <v>10.101000000000001</v>
      </c>
      <c r="Z480">
        <v>0.99299999999999999</v>
      </c>
      <c r="AA480">
        <v>0.99399999999999999</v>
      </c>
      <c r="AB480">
        <v>0.93500000000000005</v>
      </c>
      <c r="AC480">
        <v>0.98299999999999998</v>
      </c>
      <c r="AD480" s="18">
        <v>45824.873716006943</v>
      </c>
      <c r="AE480" t="s">
        <v>1942</v>
      </c>
    </row>
    <row r="481" spans="25:31" hidden="1" x14ac:dyDescent="0.35">
      <c r="Y481">
        <v>50</v>
      </c>
      <c r="Z481" t="s">
        <v>858</v>
      </c>
      <c r="AA481">
        <v>0.97799999999999998</v>
      </c>
      <c r="AB481" t="s">
        <v>858</v>
      </c>
      <c r="AC481">
        <v>0.75</v>
      </c>
      <c r="AD481" s="18">
        <v>45824.818382210651</v>
      </c>
      <c r="AE481" t="s">
        <v>1757</v>
      </c>
    </row>
    <row r="482" spans="25:31" x14ac:dyDescent="0.35">
      <c r="Y482">
        <v>25.640999999999998</v>
      </c>
      <c r="Z482">
        <v>0.88300000000000001</v>
      </c>
      <c r="AA482">
        <v>0.874</v>
      </c>
      <c r="AB482">
        <v>0.85899999999999999</v>
      </c>
      <c r="AC482">
        <v>0.877</v>
      </c>
      <c r="AD482" s="18">
        <v>45825.057986030093</v>
      </c>
      <c r="AE482" t="s">
        <v>2117</v>
      </c>
    </row>
    <row r="483" spans="25:31" hidden="1" x14ac:dyDescent="0.35">
      <c r="Y483">
        <v>9.3460000000000001</v>
      </c>
      <c r="Z483" t="s">
        <v>858</v>
      </c>
      <c r="AA483">
        <v>0.66300000000000003</v>
      </c>
      <c r="AB483" t="s">
        <v>858</v>
      </c>
      <c r="AC483">
        <v>0.89100000000000001</v>
      </c>
      <c r="AD483" s="18">
        <v>45824.818601458333</v>
      </c>
      <c r="AE483" t="s">
        <v>1757</v>
      </c>
    </row>
    <row r="484" spans="25:31" x14ac:dyDescent="0.35">
      <c r="Y484">
        <v>35.713999999999999</v>
      </c>
      <c r="Z484">
        <v>0.86199999999999999</v>
      </c>
      <c r="AA484">
        <v>0.751</v>
      </c>
      <c r="AB484">
        <v>0.76200000000000001</v>
      </c>
      <c r="AC484">
        <v>0.69399999999999995</v>
      </c>
      <c r="AD484" s="18">
        <v>45824.893849745371</v>
      </c>
      <c r="AE484" t="s">
        <v>1942</v>
      </c>
    </row>
    <row r="485" spans="25:31" hidden="1" x14ac:dyDescent="0.35">
      <c r="Y485">
        <v>1.2</v>
      </c>
      <c r="Z485" t="s">
        <v>858</v>
      </c>
      <c r="AA485">
        <v>0.97799999999999998</v>
      </c>
      <c r="AB485">
        <v>0.91700000000000004</v>
      </c>
      <c r="AC485">
        <v>0.98299999999999998</v>
      </c>
      <c r="AD485" s="18">
        <v>45824.818869050927</v>
      </c>
      <c r="AE485" t="s">
        <v>1757</v>
      </c>
    </row>
    <row r="486" spans="25:31" x14ac:dyDescent="0.35">
      <c r="Y486">
        <v>1.2</v>
      </c>
      <c r="Z486">
        <v>0.80500000000000005</v>
      </c>
      <c r="AA486">
        <v>0.89300000000000002</v>
      </c>
      <c r="AB486">
        <v>0</v>
      </c>
      <c r="AC486">
        <v>0.76600000000000001</v>
      </c>
      <c r="AD486" s="18">
        <v>45825.17860309028</v>
      </c>
      <c r="AE486" t="s">
        <v>2116</v>
      </c>
    </row>
    <row r="487" spans="25:31" hidden="1" x14ac:dyDescent="0.35">
      <c r="Y487" t="s">
        <v>858</v>
      </c>
      <c r="Z487" t="s">
        <v>858</v>
      </c>
      <c r="AA487">
        <v>0.95799999999999996</v>
      </c>
      <c r="AB487" t="s">
        <v>858</v>
      </c>
      <c r="AC487" t="s">
        <v>858</v>
      </c>
      <c r="AD487" s="18">
        <v>45824.819092314814</v>
      </c>
      <c r="AE487" t="s">
        <v>1757</v>
      </c>
    </row>
    <row r="488" spans="25:31" x14ac:dyDescent="0.35">
      <c r="Y488">
        <v>40</v>
      </c>
      <c r="Z488">
        <v>0.41699999999999998</v>
      </c>
      <c r="AA488">
        <v>0.40899999999999997</v>
      </c>
      <c r="AB488">
        <v>0.23699999999999999</v>
      </c>
      <c r="AC488">
        <v>0.22900000000000001</v>
      </c>
      <c r="AD488" s="18">
        <v>45824.905369085645</v>
      </c>
      <c r="AE488" t="s">
        <v>1958</v>
      </c>
    </row>
    <row r="489" spans="25:31" hidden="1" x14ac:dyDescent="0.35">
      <c r="Y489">
        <v>25.640999999999998</v>
      </c>
      <c r="Z489">
        <v>0.88500000000000001</v>
      </c>
      <c r="AA489" t="s">
        <v>858</v>
      </c>
      <c r="AB489" t="s">
        <v>858</v>
      </c>
      <c r="AC489">
        <v>0.92</v>
      </c>
      <c r="AD489" s="18">
        <v>45824.819314756947</v>
      </c>
      <c r="AE489" t="s">
        <v>1757</v>
      </c>
    </row>
    <row r="490" spans="25:31" x14ac:dyDescent="0.35">
      <c r="Y490">
        <v>0.91900000000000004</v>
      </c>
      <c r="Z490">
        <v>0</v>
      </c>
      <c r="AA490">
        <v>0.97699999999999998</v>
      </c>
      <c r="AB490">
        <v>0.92900000000000005</v>
      </c>
      <c r="AC490">
        <v>0.88200000000000001</v>
      </c>
      <c r="AD490" s="18">
        <v>45825.040184953701</v>
      </c>
      <c r="AE490" t="s">
        <v>1750</v>
      </c>
    </row>
    <row r="491" spans="25:31" hidden="1" x14ac:dyDescent="0.35">
      <c r="Y491">
        <v>13.513999999999999</v>
      </c>
      <c r="Z491" t="s">
        <v>858</v>
      </c>
      <c r="AA491">
        <v>0.95299999999999996</v>
      </c>
      <c r="AB491">
        <v>0.89700000000000002</v>
      </c>
      <c r="AC491">
        <v>0.749</v>
      </c>
      <c r="AD491" s="18">
        <v>45824.819538356482</v>
      </c>
      <c r="AE491" t="s">
        <v>1757</v>
      </c>
    </row>
    <row r="492" spans="25:31" x14ac:dyDescent="0.35">
      <c r="Y492">
        <v>4.1150000000000002</v>
      </c>
      <c r="Z492">
        <v>0.98499999999999999</v>
      </c>
      <c r="AA492">
        <v>0.92300000000000004</v>
      </c>
      <c r="AB492">
        <v>0</v>
      </c>
      <c r="AC492">
        <v>0.71699999999999997</v>
      </c>
      <c r="AD492" s="18">
        <v>45825.250815752312</v>
      </c>
      <c r="AE492" t="s">
        <v>2106</v>
      </c>
    </row>
    <row r="493" spans="25:31" hidden="1" x14ac:dyDescent="0.35">
      <c r="Y493">
        <v>21.739000000000001</v>
      </c>
      <c r="Z493" t="s">
        <v>858</v>
      </c>
      <c r="AA493">
        <v>0.96599999999999997</v>
      </c>
      <c r="AB493">
        <v>1</v>
      </c>
      <c r="AC493">
        <v>0.89700000000000002</v>
      </c>
      <c r="AD493" s="18">
        <v>45824.819769710652</v>
      </c>
      <c r="AE493" t="s">
        <v>1757</v>
      </c>
    </row>
    <row r="494" spans="25:31" x14ac:dyDescent="0.35">
      <c r="Y494">
        <v>23.81</v>
      </c>
      <c r="Z494">
        <v>0.99</v>
      </c>
      <c r="AA494">
        <v>0.997</v>
      </c>
      <c r="AB494">
        <v>0.92200000000000004</v>
      </c>
      <c r="AC494">
        <v>0.95499999999999996</v>
      </c>
      <c r="AD494" s="18">
        <v>45824.796536168978</v>
      </c>
      <c r="AE494" t="s">
        <v>1757</v>
      </c>
    </row>
    <row r="495" spans="25:31" hidden="1" x14ac:dyDescent="0.35">
      <c r="Y495">
        <v>12.657999999999999</v>
      </c>
      <c r="Z495" t="s">
        <v>858</v>
      </c>
      <c r="AA495">
        <v>1</v>
      </c>
      <c r="AB495" t="s">
        <v>858</v>
      </c>
      <c r="AC495">
        <v>0.75800000000000001</v>
      </c>
      <c r="AD495" s="18">
        <v>45824.819990578704</v>
      </c>
      <c r="AE495" t="s">
        <v>1757</v>
      </c>
    </row>
    <row r="496" spans="25:31" x14ac:dyDescent="0.35">
      <c r="Y496">
        <v>2.0790000000000002</v>
      </c>
      <c r="Z496">
        <v>0</v>
      </c>
      <c r="AA496">
        <v>0.20699999999999999</v>
      </c>
      <c r="AB496">
        <v>0</v>
      </c>
      <c r="AC496">
        <v>0.84299999999999997</v>
      </c>
      <c r="AD496" s="18">
        <v>45824.806214189812</v>
      </c>
      <c r="AE496" t="s">
        <v>1757</v>
      </c>
    </row>
    <row r="497" spans="25:31" hidden="1" x14ac:dyDescent="0.35">
      <c r="Y497">
        <v>10</v>
      </c>
      <c r="Z497">
        <v>0.89700000000000002</v>
      </c>
      <c r="AA497">
        <v>0.68500000000000005</v>
      </c>
      <c r="AB497" t="s">
        <v>858</v>
      </c>
      <c r="AC497">
        <v>0.66500000000000004</v>
      </c>
      <c r="AD497" s="18">
        <v>45824.820216099535</v>
      </c>
      <c r="AE497" t="s">
        <v>1757</v>
      </c>
    </row>
    <row r="498" spans="25:31" x14ac:dyDescent="0.35">
      <c r="Y498">
        <v>47.619</v>
      </c>
      <c r="Z498">
        <v>0.79400000000000004</v>
      </c>
      <c r="AA498">
        <v>0.89400000000000002</v>
      </c>
      <c r="AB498">
        <v>0.93799999999999994</v>
      </c>
      <c r="AC498">
        <v>0.88400000000000001</v>
      </c>
      <c r="AD498" s="18">
        <v>45824.937430185186</v>
      </c>
      <c r="AE498" t="s">
        <v>2096</v>
      </c>
    </row>
    <row r="499" spans="25:31" hidden="1" x14ac:dyDescent="0.35">
      <c r="Y499">
        <v>6.2889999999999997</v>
      </c>
      <c r="Z499">
        <v>0.83</v>
      </c>
      <c r="AA499">
        <v>0.99</v>
      </c>
      <c r="AB499">
        <v>0.89900000000000002</v>
      </c>
      <c r="AC499">
        <v>0.84599999999999997</v>
      </c>
      <c r="AD499" s="18">
        <v>45824.820498634261</v>
      </c>
      <c r="AE499" t="s">
        <v>1757</v>
      </c>
    </row>
    <row r="500" spans="25:31" x14ac:dyDescent="0.35">
      <c r="Y500">
        <v>58.823999999999998</v>
      </c>
      <c r="Z500">
        <v>0.82299999999999995</v>
      </c>
      <c r="AA500">
        <v>0.70299999999999996</v>
      </c>
      <c r="AB500">
        <v>0.75</v>
      </c>
      <c r="AC500">
        <v>0.746</v>
      </c>
      <c r="AD500" s="18">
        <v>45824.762765740743</v>
      </c>
      <c r="AE500" t="s">
        <v>1757</v>
      </c>
    </row>
    <row r="501" spans="25:31" hidden="1" x14ac:dyDescent="0.35">
      <c r="Y501" t="s">
        <v>858</v>
      </c>
      <c r="Z501">
        <v>1</v>
      </c>
      <c r="AA501" t="s">
        <v>858</v>
      </c>
      <c r="AB501" t="s">
        <v>858</v>
      </c>
      <c r="AC501" t="s">
        <v>858</v>
      </c>
      <c r="AD501" s="18">
        <v>45824.820719062503</v>
      </c>
      <c r="AE501" t="s">
        <v>1757</v>
      </c>
    </row>
    <row r="502" spans="25:31" hidden="1" x14ac:dyDescent="0.35">
      <c r="Y502">
        <v>4.444</v>
      </c>
      <c r="Z502">
        <v>0.97399999999999998</v>
      </c>
      <c r="AA502">
        <v>0.97799999999999998</v>
      </c>
      <c r="AB502">
        <v>1</v>
      </c>
      <c r="AC502">
        <v>0.878</v>
      </c>
      <c r="AD502" s="18">
        <v>45824.821002986107</v>
      </c>
      <c r="AE502" t="s">
        <v>1757</v>
      </c>
    </row>
    <row r="503" spans="25:31" hidden="1" x14ac:dyDescent="0.35">
      <c r="Y503">
        <v>0.63800000000000001</v>
      </c>
      <c r="Z503">
        <v>0.76600000000000001</v>
      </c>
      <c r="AA503">
        <v>0.99399999999999999</v>
      </c>
      <c r="AB503">
        <v>0.83</v>
      </c>
      <c r="AC503">
        <v>0.97899999999999998</v>
      </c>
      <c r="AD503" s="18">
        <v>45824.821326736113</v>
      </c>
      <c r="AE503" t="s">
        <v>1757</v>
      </c>
    </row>
    <row r="504" spans="25:31" x14ac:dyDescent="0.35">
      <c r="Y504">
        <v>35.713999999999999</v>
      </c>
      <c r="Z504">
        <v>0.94499999999999995</v>
      </c>
      <c r="AA504">
        <v>0.82099999999999995</v>
      </c>
      <c r="AB504">
        <v>0.80900000000000005</v>
      </c>
      <c r="AC504">
        <v>0.75700000000000001</v>
      </c>
      <c r="AD504" s="18">
        <v>45825.263526770832</v>
      </c>
      <c r="AE504" t="s">
        <v>2106</v>
      </c>
    </row>
    <row r="505" spans="25:31" hidden="1" x14ac:dyDescent="0.35">
      <c r="Y505">
        <v>5.2080000000000002</v>
      </c>
      <c r="Z505">
        <v>0.65100000000000002</v>
      </c>
      <c r="AA505">
        <v>0.55900000000000005</v>
      </c>
      <c r="AB505" t="s">
        <v>858</v>
      </c>
      <c r="AC505">
        <v>0.92300000000000004</v>
      </c>
      <c r="AD505" s="18">
        <v>45824.821549085646</v>
      </c>
      <c r="AE505" t="s">
        <v>1757</v>
      </c>
    </row>
    <row r="506" spans="25:31" x14ac:dyDescent="0.35">
      <c r="Y506">
        <v>35.713999999999999</v>
      </c>
      <c r="Z506">
        <v>0.94499999999999995</v>
      </c>
      <c r="AA506" s="18">
        <v>0.82099999999999995</v>
      </c>
      <c r="AB506">
        <v>0.80900000000000005</v>
      </c>
      <c r="AC506" s="21">
        <v>0.75700000000000001</v>
      </c>
      <c r="AD506" s="18">
        <v>3.9863425925925927E-2</v>
      </c>
      <c r="AE506" t="s">
        <v>1092</v>
      </c>
    </row>
    <row r="507" spans="25:31" hidden="1" x14ac:dyDescent="0.35">
      <c r="Y507">
        <v>4.1669999999999998</v>
      </c>
      <c r="Z507">
        <v>0.85</v>
      </c>
      <c r="AA507">
        <v>0.67900000000000005</v>
      </c>
      <c r="AB507">
        <v>0.75</v>
      </c>
      <c r="AC507">
        <v>0.68799999999999994</v>
      </c>
      <c r="AD507" s="18">
        <v>45824.821831388886</v>
      </c>
      <c r="AE507" t="s">
        <v>1757</v>
      </c>
    </row>
    <row r="508" spans="25:31" x14ac:dyDescent="0.35">
      <c r="Y508">
        <v>1.873</v>
      </c>
      <c r="Z508">
        <v>0.77800000000000002</v>
      </c>
      <c r="AA508">
        <v>0.86799999999999999</v>
      </c>
      <c r="AB508">
        <v>0.75700000000000001</v>
      </c>
      <c r="AC508">
        <v>0.85899999999999999</v>
      </c>
      <c r="AD508" s="18">
        <v>45824.757424837961</v>
      </c>
      <c r="AE508" t="s">
        <v>1757</v>
      </c>
    </row>
    <row r="509" spans="25:31" hidden="1" x14ac:dyDescent="0.35">
      <c r="Y509">
        <v>3.5590000000000002</v>
      </c>
      <c r="Z509" t="s">
        <v>858</v>
      </c>
      <c r="AA509">
        <v>0.98399999999999999</v>
      </c>
      <c r="AB509">
        <v>0.83799999999999997</v>
      </c>
      <c r="AC509">
        <v>0.94599999999999995</v>
      </c>
      <c r="AD509" s="18">
        <v>45824.822064780092</v>
      </c>
      <c r="AE509" t="s">
        <v>1757</v>
      </c>
    </row>
    <row r="510" spans="25:31" x14ac:dyDescent="0.35">
      <c r="Y510">
        <v>1.873</v>
      </c>
      <c r="Z510">
        <v>0.77800000000000002</v>
      </c>
      <c r="AA510">
        <v>0.86799999999999999</v>
      </c>
      <c r="AB510">
        <v>0.75700000000000001</v>
      </c>
      <c r="AC510">
        <v>0.85899999999999999</v>
      </c>
      <c r="AD510" s="18">
        <v>45825.053693935188</v>
      </c>
      <c r="AE510" t="s">
        <v>2117</v>
      </c>
    </row>
    <row r="511" spans="25:31" hidden="1" x14ac:dyDescent="0.35">
      <c r="Y511">
        <v>1.534</v>
      </c>
      <c r="Z511">
        <v>0.93899999999999995</v>
      </c>
      <c r="AA511">
        <v>0.95699999999999996</v>
      </c>
      <c r="AB511">
        <v>0.90800000000000003</v>
      </c>
      <c r="AC511">
        <v>0.96699999999999997</v>
      </c>
      <c r="AD511" s="18">
        <v>45824.822345451386</v>
      </c>
      <c r="AE511" t="s">
        <v>1757</v>
      </c>
    </row>
    <row r="512" spans="25:31" hidden="1" x14ac:dyDescent="0.35">
      <c r="Y512">
        <v>1.8520000000000001</v>
      </c>
      <c r="Z512">
        <v>0.93899999999999995</v>
      </c>
      <c r="AA512">
        <v>0.93600000000000005</v>
      </c>
      <c r="AB512">
        <v>1</v>
      </c>
      <c r="AC512">
        <v>0.95199999999999996</v>
      </c>
      <c r="AD512" s="18">
        <v>45824.822685810184</v>
      </c>
      <c r="AE512" t="s">
        <v>1757</v>
      </c>
    </row>
    <row r="513" spans="25:31" hidden="1" x14ac:dyDescent="0.35">
      <c r="Y513">
        <v>25</v>
      </c>
      <c r="Z513" t="s">
        <v>858</v>
      </c>
      <c r="AA513">
        <v>0.84599999999999997</v>
      </c>
      <c r="AB513" t="s">
        <v>858</v>
      </c>
      <c r="AC513">
        <v>0.77200000000000002</v>
      </c>
      <c r="AD513" s="18">
        <v>45824.822929363429</v>
      </c>
      <c r="AE513" t="s">
        <v>1757</v>
      </c>
    </row>
    <row r="514" spans="25:31" hidden="1" x14ac:dyDescent="0.35">
      <c r="Y514">
        <v>0.217</v>
      </c>
      <c r="Z514">
        <v>0.93200000000000005</v>
      </c>
      <c r="AA514">
        <v>0.996</v>
      </c>
      <c r="AB514">
        <v>0.98299999999999998</v>
      </c>
      <c r="AC514">
        <v>0.99399999999999999</v>
      </c>
      <c r="AD514" s="18">
        <v>45824.823315081019</v>
      </c>
      <c r="AE514" t="s">
        <v>1757</v>
      </c>
    </row>
    <row r="515" spans="25:31" hidden="1" x14ac:dyDescent="0.35">
      <c r="Y515" t="s">
        <v>858</v>
      </c>
      <c r="Z515">
        <v>1</v>
      </c>
      <c r="AA515" t="s">
        <v>858</v>
      </c>
      <c r="AB515" t="s">
        <v>858</v>
      </c>
      <c r="AC515" t="s">
        <v>858</v>
      </c>
      <c r="AD515" s="18">
        <v>45824.823554027775</v>
      </c>
      <c r="AE515" t="s">
        <v>1757</v>
      </c>
    </row>
    <row r="516" spans="25:31" x14ac:dyDescent="0.35">
      <c r="Y516">
        <v>5.6180000000000003</v>
      </c>
      <c r="Z516">
        <v>0.874</v>
      </c>
      <c r="AA516">
        <v>0.92400000000000004</v>
      </c>
      <c r="AB516">
        <v>0.90400000000000003</v>
      </c>
      <c r="AC516">
        <v>0.86899999999999999</v>
      </c>
      <c r="AD516" s="18">
        <v>45825.16596298611</v>
      </c>
      <c r="AE516" t="s">
        <v>2117</v>
      </c>
    </row>
    <row r="517" spans="25:31" hidden="1" x14ac:dyDescent="0.35">
      <c r="Y517">
        <v>4.444</v>
      </c>
      <c r="Z517" t="s">
        <v>858</v>
      </c>
      <c r="AA517">
        <v>0.92500000000000004</v>
      </c>
      <c r="AB517">
        <v>0.81399999999999995</v>
      </c>
      <c r="AC517">
        <v>0.38800000000000001</v>
      </c>
      <c r="AD517" s="18">
        <v>45824.82381710648</v>
      </c>
      <c r="AE517" t="s">
        <v>1757</v>
      </c>
    </row>
    <row r="518" spans="25:31" x14ac:dyDescent="0.35">
      <c r="Y518">
        <v>2.3639999999999999</v>
      </c>
      <c r="Z518">
        <v>0.99299999999999999</v>
      </c>
      <c r="AA518" s="18">
        <v>0.98199999999999998</v>
      </c>
      <c r="AB518">
        <v>0.96099999999999997</v>
      </c>
      <c r="AC518" s="21">
        <v>0.99299999999999999</v>
      </c>
      <c r="AD518" s="18">
        <v>3.4758101851851853E-2</v>
      </c>
      <c r="AE518" t="s">
        <v>1092</v>
      </c>
    </row>
    <row r="519" spans="25:31" hidden="1" x14ac:dyDescent="0.35">
      <c r="Y519">
        <v>5.1020000000000003</v>
      </c>
      <c r="Z519">
        <v>0.79600000000000004</v>
      </c>
      <c r="AA519">
        <v>0.878</v>
      </c>
      <c r="AB519">
        <v>1</v>
      </c>
      <c r="AC519">
        <v>0.91200000000000003</v>
      </c>
      <c r="AD519" s="18">
        <v>45824.824131168978</v>
      </c>
      <c r="AE519" t="s">
        <v>1757</v>
      </c>
    </row>
    <row r="520" spans="25:31" hidden="1" x14ac:dyDescent="0.35">
      <c r="Y520" t="s">
        <v>858</v>
      </c>
      <c r="Z520" t="s">
        <v>858</v>
      </c>
      <c r="AA520" t="s">
        <v>858</v>
      </c>
      <c r="AB520" t="s">
        <v>858</v>
      </c>
      <c r="AC520" t="s">
        <v>858</v>
      </c>
      <c r="AD520" s="18">
        <v>45824.824343761575</v>
      </c>
      <c r="AE520" t="s">
        <v>1757</v>
      </c>
    </row>
    <row r="521" spans="25:31" hidden="1" x14ac:dyDescent="0.35">
      <c r="Y521">
        <v>0.66700000000000004</v>
      </c>
      <c r="Z521" t="s">
        <v>858</v>
      </c>
      <c r="AA521" t="s">
        <v>858</v>
      </c>
      <c r="AB521" t="s">
        <v>858</v>
      </c>
      <c r="AC521">
        <v>0.75</v>
      </c>
      <c r="AD521" s="18">
        <v>45824.824599282409</v>
      </c>
      <c r="AE521" t="s">
        <v>1757</v>
      </c>
    </row>
    <row r="522" spans="25:31" x14ac:dyDescent="0.35">
      <c r="Y522">
        <v>5.2910000000000004</v>
      </c>
      <c r="Z522">
        <v>0.71899999999999997</v>
      </c>
      <c r="AA522">
        <v>0.79100000000000004</v>
      </c>
      <c r="AB522">
        <v>0.59599999999999997</v>
      </c>
      <c r="AC522">
        <v>0.751</v>
      </c>
      <c r="AD522" s="18">
        <v>45825.141485416665</v>
      </c>
      <c r="AE522" t="s">
        <v>2117</v>
      </c>
    </row>
    <row r="523" spans="25:31" hidden="1" x14ac:dyDescent="0.35">
      <c r="Y523">
        <v>2.8490000000000002</v>
      </c>
      <c r="Z523">
        <v>0.60599999999999998</v>
      </c>
      <c r="AA523">
        <v>0.69</v>
      </c>
      <c r="AB523" t="s">
        <v>858</v>
      </c>
      <c r="AC523">
        <v>0.79800000000000004</v>
      </c>
      <c r="AD523" s="18">
        <v>45824.824835150466</v>
      </c>
      <c r="AE523" t="s">
        <v>1757</v>
      </c>
    </row>
    <row r="524" spans="25:31" x14ac:dyDescent="0.35">
      <c r="Y524">
        <v>6.8490000000000002</v>
      </c>
      <c r="Z524">
        <v>0.82499999999999996</v>
      </c>
      <c r="AA524">
        <v>0.81599999999999995</v>
      </c>
      <c r="AB524">
        <v>0.72299999999999998</v>
      </c>
      <c r="AC524">
        <v>0.91</v>
      </c>
      <c r="AD524" s="18">
        <v>45824.879157025462</v>
      </c>
      <c r="AE524" t="s">
        <v>1942</v>
      </c>
    </row>
    <row r="525" spans="25:31" hidden="1" x14ac:dyDescent="0.35">
      <c r="Y525">
        <v>3.2570000000000001</v>
      </c>
      <c r="Z525">
        <v>1</v>
      </c>
      <c r="AA525">
        <v>0.90500000000000003</v>
      </c>
      <c r="AB525">
        <v>0.57499999999999996</v>
      </c>
      <c r="AC525">
        <v>0.73299999999999998</v>
      </c>
      <c r="AD525" s="18">
        <v>45824.825107534722</v>
      </c>
      <c r="AE525" t="s">
        <v>1757</v>
      </c>
    </row>
    <row r="526" spans="25:31" x14ac:dyDescent="0.35">
      <c r="Y526">
        <v>5.2629999999999999</v>
      </c>
      <c r="Z526">
        <v>0.77200000000000002</v>
      </c>
      <c r="AA526">
        <v>0.47299999999999998</v>
      </c>
      <c r="AB526">
        <v>0</v>
      </c>
      <c r="AC526">
        <v>0.74</v>
      </c>
      <c r="AD526" s="18">
        <v>45824.964783009258</v>
      </c>
      <c r="AE526" t="s">
        <v>2099</v>
      </c>
    </row>
    <row r="527" spans="25:31" hidden="1" x14ac:dyDescent="0.35">
      <c r="Y527" t="s">
        <v>858</v>
      </c>
      <c r="Z527" t="s">
        <v>858</v>
      </c>
      <c r="AA527" t="s">
        <v>858</v>
      </c>
      <c r="AB527" t="s">
        <v>858</v>
      </c>
      <c r="AC527" t="s">
        <v>858</v>
      </c>
      <c r="AD527" s="18">
        <v>45824.825334374997</v>
      </c>
      <c r="AE527" t="s">
        <v>1757</v>
      </c>
    </row>
    <row r="528" spans="25:31" x14ac:dyDescent="0.35">
      <c r="Y528">
        <v>2.1139999999999999</v>
      </c>
      <c r="Z528">
        <v>0.97799999999999998</v>
      </c>
      <c r="AA528">
        <v>0.95099999999999996</v>
      </c>
      <c r="AB528">
        <v>0.82599999999999996</v>
      </c>
      <c r="AC528">
        <v>0.95799999999999996</v>
      </c>
      <c r="AD528" s="18">
        <v>45824.776711724538</v>
      </c>
      <c r="AE528" t="s">
        <v>1757</v>
      </c>
    </row>
    <row r="529" spans="25:31" hidden="1" x14ac:dyDescent="0.35">
      <c r="Y529" t="s">
        <v>858</v>
      </c>
      <c r="Z529" t="s">
        <v>858</v>
      </c>
      <c r="AA529">
        <v>0.999</v>
      </c>
      <c r="AB529" t="s">
        <v>858</v>
      </c>
      <c r="AC529" t="s">
        <v>858</v>
      </c>
      <c r="AD529" s="18">
        <v>45824.825551875001</v>
      </c>
      <c r="AE529" t="s">
        <v>1757</v>
      </c>
    </row>
    <row r="530" spans="25:31" x14ac:dyDescent="0.35">
      <c r="Y530">
        <v>5.2629999999999999</v>
      </c>
      <c r="Z530">
        <v>0.77200000000000002</v>
      </c>
      <c r="AA530">
        <v>0.47899999999999998</v>
      </c>
      <c r="AB530">
        <v>0</v>
      </c>
      <c r="AC530">
        <v>0.74</v>
      </c>
      <c r="AD530" s="18">
        <v>45825.298672245372</v>
      </c>
      <c r="AE530" t="s">
        <v>2102</v>
      </c>
    </row>
    <row r="531" spans="25:31" hidden="1" x14ac:dyDescent="0.35">
      <c r="Y531" t="s">
        <v>858</v>
      </c>
      <c r="Z531" t="s">
        <v>858</v>
      </c>
      <c r="AA531" t="s">
        <v>858</v>
      </c>
      <c r="AB531" t="s">
        <v>858</v>
      </c>
      <c r="AC531" t="s">
        <v>858</v>
      </c>
      <c r="AD531" s="18">
        <v>45824.8257571875</v>
      </c>
      <c r="AE531" t="s">
        <v>1757</v>
      </c>
    </row>
    <row r="532" spans="25:31" x14ac:dyDescent="0.35">
      <c r="Y532">
        <v>1.1359999999999999</v>
      </c>
      <c r="Z532">
        <v>0.92200000000000004</v>
      </c>
      <c r="AA532">
        <v>0.97599999999999998</v>
      </c>
      <c r="AB532">
        <v>0.88800000000000001</v>
      </c>
      <c r="AC532">
        <v>0.96799999999999997</v>
      </c>
      <c r="AD532" s="18">
        <v>45825.06566443287</v>
      </c>
      <c r="AE532" t="s">
        <v>2117</v>
      </c>
    </row>
    <row r="533" spans="25:31" hidden="1" x14ac:dyDescent="0.35">
      <c r="Y533">
        <v>4.1840000000000002</v>
      </c>
      <c r="Z533" t="s">
        <v>858</v>
      </c>
      <c r="AA533">
        <v>0.89500000000000002</v>
      </c>
      <c r="AB533" t="s">
        <v>858</v>
      </c>
      <c r="AC533">
        <v>0.45500000000000002</v>
      </c>
      <c r="AD533" s="18">
        <v>45824.825978460649</v>
      </c>
      <c r="AE533" t="s">
        <v>1757</v>
      </c>
    </row>
    <row r="534" spans="25:31" x14ac:dyDescent="0.35">
      <c r="Y534">
        <v>1.2989999999999999</v>
      </c>
      <c r="Z534">
        <v>0.93200000000000005</v>
      </c>
      <c r="AA534">
        <v>0.99</v>
      </c>
      <c r="AB534">
        <v>0.84399999999999997</v>
      </c>
      <c r="AC534">
        <v>0.99099999999999999</v>
      </c>
      <c r="AD534" s="18">
        <v>45824.798074930557</v>
      </c>
      <c r="AE534" t="s">
        <v>1757</v>
      </c>
    </row>
    <row r="535" spans="25:31" hidden="1" x14ac:dyDescent="0.35">
      <c r="Y535">
        <v>2.028</v>
      </c>
      <c r="Z535">
        <v>0.42899999999999999</v>
      </c>
      <c r="AA535">
        <v>0.82699999999999996</v>
      </c>
      <c r="AB535">
        <v>0.499</v>
      </c>
      <c r="AC535">
        <v>0.53800000000000003</v>
      </c>
      <c r="AD535" s="18">
        <v>45824.826259606481</v>
      </c>
      <c r="AE535" t="s">
        <v>1757</v>
      </c>
    </row>
    <row r="536" spans="25:31" hidden="1" x14ac:dyDescent="0.35">
      <c r="Y536">
        <v>3.1059999999999999</v>
      </c>
      <c r="Z536">
        <v>0.44600000000000001</v>
      </c>
      <c r="AA536">
        <v>0.90300000000000002</v>
      </c>
      <c r="AB536" t="s">
        <v>858</v>
      </c>
      <c r="AC536">
        <v>0.79900000000000004</v>
      </c>
      <c r="AD536" s="18">
        <v>45824.826491689812</v>
      </c>
      <c r="AE536" t="s">
        <v>1757</v>
      </c>
    </row>
    <row r="537" spans="25:31" hidden="1" x14ac:dyDescent="0.35">
      <c r="Y537" t="s">
        <v>858</v>
      </c>
      <c r="Z537" t="s">
        <v>858</v>
      </c>
      <c r="AA537" t="s">
        <v>858</v>
      </c>
      <c r="AB537" t="s">
        <v>858</v>
      </c>
      <c r="AC537" t="s">
        <v>858</v>
      </c>
      <c r="AD537" s="18">
        <v>45824.826681840277</v>
      </c>
      <c r="AE537" t="s">
        <v>1757</v>
      </c>
    </row>
    <row r="538" spans="25:31" x14ac:dyDescent="0.35">
      <c r="Y538">
        <v>3.46</v>
      </c>
      <c r="Z538">
        <v>0.97699999999999998</v>
      </c>
      <c r="AA538">
        <v>0.89200000000000002</v>
      </c>
      <c r="AB538">
        <v>0</v>
      </c>
      <c r="AC538">
        <v>0.97699999999999998</v>
      </c>
      <c r="AD538" s="18">
        <v>45825.249051527775</v>
      </c>
      <c r="AE538" t="s">
        <v>2106</v>
      </c>
    </row>
    <row r="539" spans="25:31" hidden="1" x14ac:dyDescent="0.35">
      <c r="Y539">
        <v>3.0030000000000001</v>
      </c>
      <c r="Z539" t="s">
        <v>858</v>
      </c>
      <c r="AA539">
        <v>0.83399999999999996</v>
      </c>
      <c r="AB539" t="s">
        <v>858</v>
      </c>
      <c r="AC539">
        <v>1</v>
      </c>
      <c r="AD539" s="18">
        <v>45824.826917141203</v>
      </c>
      <c r="AE539" t="s">
        <v>1757</v>
      </c>
    </row>
    <row r="540" spans="25:31" hidden="1" x14ac:dyDescent="0.35">
      <c r="Y540">
        <v>0.5</v>
      </c>
      <c r="Z540" t="s">
        <v>858</v>
      </c>
      <c r="AA540" t="s">
        <v>858</v>
      </c>
      <c r="AB540" t="s">
        <v>858</v>
      </c>
      <c r="AC540">
        <v>0.8</v>
      </c>
      <c r="AD540" s="18">
        <v>45824.827137349537</v>
      </c>
      <c r="AE540" t="s">
        <v>1757</v>
      </c>
    </row>
    <row r="541" spans="25:31" hidden="1" x14ac:dyDescent="0.35">
      <c r="Y541">
        <v>5.3479999999999999</v>
      </c>
      <c r="Z541" t="s">
        <v>858</v>
      </c>
      <c r="AA541">
        <v>0.97799999999999998</v>
      </c>
      <c r="AB541" t="s">
        <v>858</v>
      </c>
      <c r="AC541">
        <v>0.95299999999999996</v>
      </c>
      <c r="AD541" s="18">
        <v>45824.827366342593</v>
      </c>
      <c r="AE541" t="s">
        <v>1757</v>
      </c>
    </row>
    <row r="542" spans="25:31" x14ac:dyDescent="0.35">
      <c r="Y542">
        <v>8.3330000000000002</v>
      </c>
      <c r="Z542">
        <v>0.96</v>
      </c>
      <c r="AA542">
        <v>0.95799999999999996</v>
      </c>
      <c r="AB542">
        <v>0.70499999999999996</v>
      </c>
      <c r="AC542">
        <v>0.63400000000000001</v>
      </c>
      <c r="AD542" s="18">
        <v>45825.055481006944</v>
      </c>
      <c r="AE542" t="s">
        <v>2117</v>
      </c>
    </row>
    <row r="543" spans="25:31" hidden="1" x14ac:dyDescent="0.35">
      <c r="Y543" t="s">
        <v>858</v>
      </c>
      <c r="Z543" t="s">
        <v>858</v>
      </c>
      <c r="AA543" t="s">
        <v>858</v>
      </c>
      <c r="AB543" t="s">
        <v>858</v>
      </c>
      <c r="AC543" t="s">
        <v>858</v>
      </c>
      <c r="AD543" s="18">
        <v>45824.827571400463</v>
      </c>
      <c r="AE543" t="s">
        <v>1757</v>
      </c>
    </row>
    <row r="544" spans="25:31" hidden="1" x14ac:dyDescent="0.35">
      <c r="Y544">
        <v>10.308999999999999</v>
      </c>
      <c r="Z544" t="s">
        <v>858</v>
      </c>
      <c r="AA544">
        <v>0.98799999999999999</v>
      </c>
      <c r="AB544">
        <v>0.88800000000000001</v>
      </c>
      <c r="AC544">
        <v>0.89300000000000002</v>
      </c>
      <c r="AD544" s="18">
        <v>45824.827835914351</v>
      </c>
      <c r="AE544" t="s">
        <v>1757</v>
      </c>
    </row>
    <row r="545" spans="25:31" hidden="1" x14ac:dyDescent="0.35">
      <c r="Y545" t="s">
        <v>858</v>
      </c>
      <c r="Z545" t="s">
        <v>858</v>
      </c>
      <c r="AA545" t="s">
        <v>858</v>
      </c>
      <c r="AB545" t="s">
        <v>858</v>
      </c>
      <c r="AC545" t="s">
        <v>858</v>
      </c>
      <c r="AD545" s="18">
        <v>45824.828061493055</v>
      </c>
      <c r="AE545" t="s">
        <v>1757</v>
      </c>
    </row>
    <row r="546" spans="25:31" x14ac:dyDescent="0.35">
      <c r="Y546">
        <v>16.667000000000002</v>
      </c>
      <c r="Z546">
        <v>0.96</v>
      </c>
      <c r="AA546">
        <v>0.99399999999999999</v>
      </c>
      <c r="AB546">
        <v>0.97399999999999998</v>
      </c>
      <c r="AC546">
        <v>0.96199999999999997</v>
      </c>
      <c r="AD546" s="18">
        <v>45824.887717604164</v>
      </c>
      <c r="AE546" t="s">
        <v>1942</v>
      </c>
    </row>
    <row r="547" spans="25:31" hidden="1" x14ac:dyDescent="0.35">
      <c r="Y547">
        <v>0.68300000000000005</v>
      </c>
      <c r="Z547">
        <v>0.96699999999999997</v>
      </c>
      <c r="AA547">
        <v>0.99399999999999999</v>
      </c>
      <c r="AB547">
        <v>0.89600000000000002</v>
      </c>
      <c r="AC547">
        <v>0.99299999999999999</v>
      </c>
      <c r="AD547" s="18">
        <v>45824.828379247687</v>
      </c>
      <c r="AE547" t="s">
        <v>1757</v>
      </c>
    </row>
    <row r="548" spans="25:31" x14ac:dyDescent="0.35">
      <c r="Y548">
        <v>11.904999999999999</v>
      </c>
      <c r="Z548">
        <v>0.96199999999999997</v>
      </c>
      <c r="AA548">
        <v>0.64</v>
      </c>
      <c r="AB548">
        <v>0.86399999999999999</v>
      </c>
      <c r="AC548">
        <v>0.94799999999999995</v>
      </c>
      <c r="AD548" s="18">
        <v>45825.246345011576</v>
      </c>
      <c r="AE548" t="s">
        <v>2106</v>
      </c>
    </row>
    <row r="549" spans="25:31" hidden="1" x14ac:dyDescent="0.35">
      <c r="Y549">
        <v>3.8610000000000002</v>
      </c>
      <c r="Z549">
        <v>0.70399999999999996</v>
      </c>
      <c r="AA549">
        <v>0.93200000000000005</v>
      </c>
      <c r="AB549">
        <v>1</v>
      </c>
      <c r="AC549">
        <v>0.96099999999999997</v>
      </c>
      <c r="AD549" s="18">
        <v>45824.828658981482</v>
      </c>
      <c r="AE549" t="s">
        <v>1757</v>
      </c>
    </row>
    <row r="550" spans="25:31" x14ac:dyDescent="0.35">
      <c r="Y550">
        <v>41.667000000000002</v>
      </c>
      <c r="Z550">
        <v>0.97499999999999998</v>
      </c>
      <c r="AA550">
        <v>0.995</v>
      </c>
      <c r="AB550">
        <v>0.97599999999999998</v>
      </c>
      <c r="AC550">
        <v>0.96399999999999997</v>
      </c>
      <c r="AD550" s="18">
        <v>45824.885767083331</v>
      </c>
      <c r="AE550" t="s">
        <v>1942</v>
      </c>
    </row>
    <row r="551" spans="25:31" hidden="1" x14ac:dyDescent="0.35">
      <c r="Y551">
        <v>2.1509999999999998</v>
      </c>
      <c r="Z551">
        <v>0.89100000000000001</v>
      </c>
      <c r="AA551">
        <v>0.99</v>
      </c>
      <c r="AB551" t="s">
        <v>858</v>
      </c>
      <c r="AC551">
        <v>0.98899999999999999</v>
      </c>
      <c r="AD551" s="18">
        <v>45824.828883761576</v>
      </c>
      <c r="AE551" t="s">
        <v>1757</v>
      </c>
    </row>
    <row r="552" spans="25:31" x14ac:dyDescent="0.35">
      <c r="Y552">
        <v>1.073</v>
      </c>
      <c r="Z552">
        <v>0.95899999999999996</v>
      </c>
      <c r="AA552">
        <v>0.93799999999999994</v>
      </c>
      <c r="AB552">
        <v>0.56100000000000005</v>
      </c>
      <c r="AC552">
        <v>0.996</v>
      </c>
      <c r="AD552" s="18">
        <v>45825.184508761573</v>
      </c>
      <c r="AE552" t="s">
        <v>2114</v>
      </c>
    </row>
    <row r="553" spans="25:31" hidden="1" x14ac:dyDescent="0.35">
      <c r="Y553">
        <v>2.4209999999999998</v>
      </c>
      <c r="Z553">
        <v>0.95699999999999996</v>
      </c>
      <c r="AA553">
        <v>0.97699999999999998</v>
      </c>
      <c r="AB553">
        <v>0.88800000000000001</v>
      </c>
      <c r="AC553">
        <v>0.98</v>
      </c>
      <c r="AD553" s="18">
        <v>45824.829162337963</v>
      </c>
      <c r="AE553" t="s">
        <v>1757</v>
      </c>
    </row>
    <row r="554" spans="25:31" x14ac:dyDescent="0.35">
      <c r="Y554">
        <v>6.173</v>
      </c>
      <c r="Z554">
        <v>0.86499999999999999</v>
      </c>
      <c r="AA554" s="18">
        <v>1</v>
      </c>
      <c r="AB554">
        <v>0.96099999999999997</v>
      </c>
      <c r="AC554" s="21">
        <v>0.92100000000000004</v>
      </c>
      <c r="AD554" s="18">
        <v>1.0681712962962962E-2</v>
      </c>
      <c r="AE554" t="s">
        <v>1092</v>
      </c>
    </row>
    <row r="555" spans="25:31" hidden="1" x14ac:dyDescent="0.35">
      <c r="Y555" t="s">
        <v>858</v>
      </c>
      <c r="Z555" t="s">
        <v>858</v>
      </c>
      <c r="AA555">
        <v>1</v>
      </c>
      <c r="AB555" t="s">
        <v>858</v>
      </c>
      <c r="AC555" t="s">
        <v>858</v>
      </c>
      <c r="AD555" s="18">
        <v>45824.829372222222</v>
      </c>
      <c r="AE555" t="s">
        <v>1757</v>
      </c>
    </row>
    <row r="556" spans="25:31" x14ac:dyDescent="0.35">
      <c r="Y556">
        <v>6.452</v>
      </c>
      <c r="Z556">
        <v>0.98599999999999999</v>
      </c>
      <c r="AA556">
        <v>0.98399999999999999</v>
      </c>
      <c r="AB556">
        <v>0.98799999999999999</v>
      </c>
      <c r="AC556">
        <v>0.96899999999999997</v>
      </c>
      <c r="AD556" s="18">
        <v>45825.185396400462</v>
      </c>
      <c r="AE556" t="s">
        <v>2114</v>
      </c>
    </row>
    <row r="557" spans="25:31" hidden="1" x14ac:dyDescent="0.35">
      <c r="Y557" t="s">
        <v>858</v>
      </c>
      <c r="Z557" t="s">
        <v>858</v>
      </c>
      <c r="AA557">
        <v>0.92400000000000004</v>
      </c>
      <c r="AB557">
        <v>0.75</v>
      </c>
      <c r="AC557" t="s">
        <v>858</v>
      </c>
      <c r="AD557" s="18">
        <v>45824.829593935188</v>
      </c>
      <c r="AE557" t="s">
        <v>1757</v>
      </c>
    </row>
    <row r="558" spans="25:31" x14ac:dyDescent="0.35">
      <c r="Y558">
        <v>27.027000000000001</v>
      </c>
      <c r="Z558">
        <v>0.59099999999999997</v>
      </c>
      <c r="AA558">
        <v>0.92800000000000005</v>
      </c>
      <c r="AB558">
        <v>0.6</v>
      </c>
      <c r="AC558">
        <v>0.81499999999999995</v>
      </c>
      <c r="AD558" s="18">
        <v>45824.88728318287</v>
      </c>
      <c r="AE558" t="s">
        <v>1942</v>
      </c>
    </row>
    <row r="559" spans="25:31" hidden="1" x14ac:dyDescent="0.35">
      <c r="Y559" t="s">
        <v>858</v>
      </c>
      <c r="Z559" t="s">
        <v>858</v>
      </c>
      <c r="AA559" t="s">
        <v>858</v>
      </c>
      <c r="AB559" t="s">
        <v>858</v>
      </c>
      <c r="AC559" t="s">
        <v>858</v>
      </c>
      <c r="AD559" s="18">
        <v>45824.829818194441</v>
      </c>
      <c r="AE559" t="s">
        <v>1757</v>
      </c>
    </row>
    <row r="560" spans="25:31" x14ac:dyDescent="0.35">
      <c r="Y560">
        <v>33.332999999999998</v>
      </c>
      <c r="Z560">
        <v>0.98799999999999999</v>
      </c>
      <c r="AA560">
        <v>0.92</v>
      </c>
      <c r="AB560">
        <v>0.58299999999999996</v>
      </c>
      <c r="AC560">
        <v>0.89</v>
      </c>
      <c r="AD560" s="18">
        <v>45825.159527233795</v>
      </c>
      <c r="AE560" t="s">
        <v>2117</v>
      </c>
    </row>
    <row r="561" spans="25:31" hidden="1" x14ac:dyDescent="0.35">
      <c r="Y561">
        <v>4.8540000000000001</v>
      </c>
      <c r="Z561" t="s">
        <v>858</v>
      </c>
      <c r="AA561">
        <v>0.90900000000000003</v>
      </c>
      <c r="AB561">
        <v>0.80300000000000005</v>
      </c>
      <c r="AC561">
        <v>0.66400000000000003</v>
      </c>
      <c r="AD561" s="18">
        <v>45824.830043796297</v>
      </c>
      <c r="AE561" t="s">
        <v>1757</v>
      </c>
    </row>
    <row r="562" spans="25:31" x14ac:dyDescent="0.35">
      <c r="Y562">
        <v>8.3330000000000002</v>
      </c>
      <c r="Z562">
        <v>0.91100000000000003</v>
      </c>
      <c r="AA562" s="18">
        <v>0.92200000000000004</v>
      </c>
      <c r="AB562">
        <v>0.85599999999999998</v>
      </c>
      <c r="AC562" s="21">
        <v>0.85699999999999998</v>
      </c>
      <c r="AD562" s="18">
        <v>1.1625E-2</v>
      </c>
      <c r="AE562" t="s">
        <v>1092</v>
      </c>
    </row>
    <row r="563" spans="25:31" hidden="1" x14ac:dyDescent="0.35">
      <c r="Y563">
        <v>8.1300000000000008</v>
      </c>
      <c r="Z563" t="s">
        <v>858</v>
      </c>
      <c r="AA563">
        <v>0.94199999999999995</v>
      </c>
      <c r="AB563">
        <v>1</v>
      </c>
      <c r="AC563">
        <v>0.84</v>
      </c>
      <c r="AD563" s="18">
        <v>45824.830271018516</v>
      </c>
      <c r="AE563" t="s">
        <v>1757</v>
      </c>
    </row>
    <row r="564" spans="25:31" x14ac:dyDescent="0.35">
      <c r="Y564">
        <v>71.429000000000002</v>
      </c>
      <c r="Z564">
        <v>0.85899999999999999</v>
      </c>
      <c r="AA564">
        <v>0.92600000000000005</v>
      </c>
      <c r="AB564">
        <v>0.76200000000000001</v>
      </c>
      <c r="AC564">
        <v>0.83899999999999997</v>
      </c>
      <c r="AD564" s="18">
        <v>45824.966688541666</v>
      </c>
      <c r="AE564" t="s">
        <v>2099</v>
      </c>
    </row>
    <row r="565" spans="25:31" hidden="1" x14ac:dyDescent="0.35">
      <c r="Y565" t="s">
        <v>858</v>
      </c>
      <c r="Z565" t="s">
        <v>858</v>
      </c>
      <c r="AA565">
        <v>0.88600000000000001</v>
      </c>
      <c r="AB565" t="s">
        <v>858</v>
      </c>
      <c r="AC565" t="s">
        <v>858</v>
      </c>
      <c r="AD565" s="18">
        <v>45824.830492094909</v>
      </c>
      <c r="AE565" t="s">
        <v>1757</v>
      </c>
    </row>
    <row r="566" spans="25:31" hidden="1" x14ac:dyDescent="0.35">
      <c r="Y566" t="s">
        <v>858</v>
      </c>
      <c r="Z566" t="s">
        <v>858</v>
      </c>
      <c r="AA566">
        <v>0.96199999999999997</v>
      </c>
      <c r="AB566" t="s">
        <v>858</v>
      </c>
      <c r="AC566" t="s">
        <v>858</v>
      </c>
      <c r="AD566" s="18">
        <v>45824.830706932873</v>
      </c>
      <c r="AE566" t="s">
        <v>1757</v>
      </c>
    </row>
    <row r="567" spans="25:31" hidden="1" x14ac:dyDescent="0.35">
      <c r="Y567">
        <v>4.3479999999999999</v>
      </c>
      <c r="Z567" t="s">
        <v>858</v>
      </c>
      <c r="AA567">
        <v>0.98099999999999998</v>
      </c>
      <c r="AB567">
        <v>0.72199999999999998</v>
      </c>
      <c r="AC567">
        <v>0.76500000000000001</v>
      </c>
      <c r="AD567" s="18">
        <v>45824.830926782408</v>
      </c>
      <c r="AE567" t="s">
        <v>1757</v>
      </c>
    </row>
    <row r="568" spans="25:31" x14ac:dyDescent="0.35">
      <c r="Y568">
        <v>71.429000000000002</v>
      </c>
      <c r="Z568">
        <v>0.85899999999999999</v>
      </c>
      <c r="AA568">
        <v>0.92600000000000005</v>
      </c>
      <c r="AB568">
        <v>0.76200000000000001</v>
      </c>
      <c r="AC568">
        <v>0.83899999999999997</v>
      </c>
      <c r="AD568" s="18">
        <v>45825.301292430559</v>
      </c>
      <c r="AE568" t="s">
        <v>2102</v>
      </c>
    </row>
    <row r="569" spans="25:31" hidden="1" x14ac:dyDescent="0.35">
      <c r="Y569">
        <v>9.6150000000000002</v>
      </c>
      <c r="Z569" t="s">
        <v>858</v>
      </c>
      <c r="AA569">
        <v>0.92200000000000004</v>
      </c>
      <c r="AB569" t="s">
        <v>858</v>
      </c>
      <c r="AC569">
        <v>0.90500000000000003</v>
      </c>
      <c r="AD569" s="18">
        <v>45824.83114905093</v>
      </c>
      <c r="AE569" t="s">
        <v>1757</v>
      </c>
    </row>
    <row r="570" spans="25:31" x14ac:dyDescent="0.35">
      <c r="Y570">
        <v>37.036999999999999</v>
      </c>
      <c r="Z570">
        <v>0.66900000000000004</v>
      </c>
      <c r="AA570">
        <v>0.93700000000000006</v>
      </c>
      <c r="AB570">
        <v>0.75</v>
      </c>
      <c r="AC570">
        <v>0.94799999999999995</v>
      </c>
      <c r="AD570" s="18">
        <v>45825.148096354169</v>
      </c>
      <c r="AE570" t="s">
        <v>2117</v>
      </c>
    </row>
    <row r="571" spans="25:31" hidden="1" x14ac:dyDescent="0.35">
      <c r="Y571">
        <v>0.71899999999999997</v>
      </c>
      <c r="Z571" t="s">
        <v>858</v>
      </c>
      <c r="AA571" t="s">
        <v>858</v>
      </c>
      <c r="AB571" t="s">
        <v>858</v>
      </c>
      <c r="AC571">
        <v>0.755</v>
      </c>
      <c r="AD571" s="18">
        <v>45824.831354814814</v>
      </c>
      <c r="AE571" t="s">
        <v>1757</v>
      </c>
    </row>
    <row r="572" spans="25:31" x14ac:dyDescent="0.35">
      <c r="Y572">
        <v>29.411999999999999</v>
      </c>
      <c r="Z572">
        <v>0.747</v>
      </c>
      <c r="AA572">
        <v>0.88800000000000001</v>
      </c>
      <c r="AB572">
        <v>0.9</v>
      </c>
      <c r="AC572">
        <v>0.68100000000000005</v>
      </c>
      <c r="AD572" s="18">
        <v>45825.154554409724</v>
      </c>
      <c r="AE572" t="s">
        <v>2117</v>
      </c>
    </row>
    <row r="573" spans="25:31" hidden="1" x14ac:dyDescent="0.35">
      <c r="Y573">
        <v>38.462000000000003</v>
      </c>
      <c r="Z573">
        <v>0.75</v>
      </c>
      <c r="AA573">
        <v>0.59</v>
      </c>
      <c r="AB573" t="s">
        <v>858</v>
      </c>
      <c r="AC573">
        <v>0.75</v>
      </c>
      <c r="AD573" s="18">
        <v>45824.83157415509</v>
      </c>
      <c r="AE573" t="s">
        <v>1757</v>
      </c>
    </row>
    <row r="574" spans="25:31" x14ac:dyDescent="0.35">
      <c r="Y574">
        <v>29.411999999999999</v>
      </c>
      <c r="Z574">
        <v>0.84599999999999997</v>
      </c>
      <c r="AA574" s="18">
        <v>0.75</v>
      </c>
      <c r="AB574">
        <v>0</v>
      </c>
      <c r="AC574" s="21">
        <v>0.94199999999999995</v>
      </c>
      <c r="AD574" s="18">
        <v>2.2185185185185186E-2</v>
      </c>
      <c r="AE574" t="s">
        <v>1092</v>
      </c>
    </row>
    <row r="575" spans="25:31" hidden="1" x14ac:dyDescent="0.35">
      <c r="Y575" t="s">
        <v>858</v>
      </c>
      <c r="Z575" t="s">
        <v>858</v>
      </c>
      <c r="AA575" t="s">
        <v>858</v>
      </c>
      <c r="AB575" t="s">
        <v>858</v>
      </c>
      <c r="AC575" t="s">
        <v>858</v>
      </c>
      <c r="AD575" s="18">
        <v>45824.831791886572</v>
      </c>
      <c r="AE575" t="s">
        <v>1757</v>
      </c>
    </row>
    <row r="576" spans="25:31" x14ac:dyDescent="0.35">
      <c r="Y576">
        <v>76.923000000000002</v>
      </c>
      <c r="Z576">
        <v>1</v>
      </c>
      <c r="AA576">
        <v>0.82099999999999995</v>
      </c>
      <c r="AB576">
        <v>0</v>
      </c>
      <c r="AC576">
        <v>0.32900000000000001</v>
      </c>
      <c r="AD576" s="18">
        <v>45824.825334351852</v>
      </c>
      <c r="AE576" t="s">
        <v>1757</v>
      </c>
    </row>
    <row r="577" spans="25:31" hidden="1" x14ac:dyDescent="0.35">
      <c r="Y577" t="s">
        <v>858</v>
      </c>
      <c r="Z577" t="s">
        <v>858</v>
      </c>
      <c r="AA577">
        <v>0.89400000000000002</v>
      </c>
      <c r="AB577" t="s">
        <v>858</v>
      </c>
      <c r="AC577" t="s">
        <v>858</v>
      </c>
      <c r="AD577" s="18">
        <v>45824.832013182873</v>
      </c>
      <c r="AE577" t="s">
        <v>1757</v>
      </c>
    </row>
    <row r="578" spans="25:31" x14ac:dyDescent="0.35">
      <c r="Y578">
        <v>1.8939999999999999</v>
      </c>
      <c r="Z578">
        <v>0.89600000000000002</v>
      </c>
      <c r="AA578">
        <v>0.81</v>
      </c>
      <c r="AB578">
        <v>0.89900000000000002</v>
      </c>
      <c r="AC578">
        <v>0.90300000000000002</v>
      </c>
      <c r="AD578" s="18">
        <v>45825.049295671299</v>
      </c>
      <c r="AE578" t="s">
        <v>2100</v>
      </c>
    </row>
    <row r="579" spans="25:31" hidden="1" x14ac:dyDescent="0.35">
      <c r="Y579" t="s">
        <v>858</v>
      </c>
      <c r="Z579" t="s">
        <v>858</v>
      </c>
      <c r="AA579" t="s">
        <v>858</v>
      </c>
      <c r="AB579" t="s">
        <v>858</v>
      </c>
      <c r="AC579" t="s">
        <v>858</v>
      </c>
      <c r="AD579" s="18">
        <v>45824.832232384259</v>
      </c>
      <c r="AE579" t="s">
        <v>1757</v>
      </c>
    </row>
    <row r="580" spans="25:31" x14ac:dyDescent="0.35">
      <c r="Y580">
        <v>76.923000000000002</v>
      </c>
      <c r="Z580">
        <v>1</v>
      </c>
      <c r="AA580">
        <v>0.82099999999999995</v>
      </c>
      <c r="AB580">
        <v>0</v>
      </c>
      <c r="AC580">
        <v>0.32900000000000001</v>
      </c>
      <c r="AD580" s="18">
        <v>45825.166855567128</v>
      </c>
      <c r="AE580" t="s">
        <v>2117</v>
      </c>
    </row>
    <row r="581" spans="25:31" hidden="1" x14ac:dyDescent="0.35">
      <c r="Y581" t="s">
        <v>858</v>
      </c>
      <c r="Z581" t="s">
        <v>858</v>
      </c>
      <c r="AA581" t="s">
        <v>858</v>
      </c>
      <c r="AB581" t="s">
        <v>858</v>
      </c>
      <c r="AC581" t="s">
        <v>858</v>
      </c>
      <c r="AD581" s="18">
        <v>45824.83242820602</v>
      </c>
      <c r="AE581" t="s">
        <v>1757</v>
      </c>
    </row>
    <row r="582" spans="25:31" x14ac:dyDescent="0.35">
      <c r="Y582">
        <v>12.987</v>
      </c>
      <c r="Z582">
        <v>0.91900000000000004</v>
      </c>
      <c r="AA582" s="18">
        <v>0.82799999999999996</v>
      </c>
      <c r="AB582">
        <v>0.90700000000000003</v>
      </c>
      <c r="AC582" s="21">
        <v>0.91200000000000003</v>
      </c>
      <c r="AD582" s="18">
        <v>1.1873842592592594E-2</v>
      </c>
      <c r="AE582" t="s">
        <v>1092</v>
      </c>
    </row>
    <row r="583" spans="25:31" hidden="1" x14ac:dyDescent="0.35">
      <c r="Y583" t="s">
        <v>858</v>
      </c>
      <c r="Z583" t="s">
        <v>858</v>
      </c>
      <c r="AA583" t="s">
        <v>858</v>
      </c>
      <c r="AB583" t="s">
        <v>858</v>
      </c>
      <c r="AC583" t="s">
        <v>858</v>
      </c>
      <c r="AD583" s="18">
        <v>45824.832634930557</v>
      </c>
      <c r="AE583" t="s">
        <v>1757</v>
      </c>
    </row>
    <row r="584" spans="25:31" x14ac:dyDescent="0.35">
      <c r="Y584">
        <v>8.7720000000000002</v>
      </c>
      <c r="Z584">
        <v>0.92300000000000004</v>
      </c>
      <c r="AA584">
        <v>0.88700000000000001</v>
      </c>
      <c r="AB584">
        <v>0</v>
      </c>
      <c r="AC584">
        <v>0.92800000000000005</v>
      </c>
      <c r="AD584" s="18">
        <v>45824.922453391206</v>
      </c>
      <c r="AE584" t="s">
        <v>2096</v>
      </c>
    </row>
    <row r="585" spans="25:31" hidden="1" x14ac:dyDescent="0.35">
      <c r="Y585" t="s">
        <v>858</v>
      </c>
      <c r="Z585" t="s">
        <v>858</v>
      </c>
      <c r="AA585">
        <v>1</v>
      </c>
      <c r="AB585" t="s">
        <v>858</v>
      </c>
      <c r="AC585" t="s">
        <v>858</v>
      </c>
      <c r="AD585" s="18">
        <v>45824.832831192129</v>
      </c>
      <c r="AE585" t="s">
        <v>1757</v>
      </c>
    </row>
    <row r="586" spans="25:31" x14ac:dyDescent="0.35">
      <c r="Y586">
        <v>20</v>
      </c>
      <c r="Z586">
        <v>0</v>
      </c>
      <c r="AA586" s="18">
        <v>0.98499999999999999</v>
      </c>
      <c r="AB586">
        <v>0.81499999999999995</v>
      </c>
      <c r="AC586" s="21">
        <v>0.97099999999999997</v>
      </c>
      <c r="AD586" s="18">
        <v>2.3519675925925927E-2</v>
      </c>
      <c r="AE586" t="s">
        <v>1092</v>
      </c>
    </row>
    <row r="587" spans="25:31" hidden="1" x14ac:dyDescent="0.35">
      <c r="Y587" t="s">
        <v>858</v>
      </c>
      <c r="Z587" t="s">
        <v>858</v>
      </c>
      <c r="AA587" t="s">
        <v>858</v>
      </c>
      <c r="AB587" t="s">
        <v>858</v>
      </c>
      <c r="AC587" t="s">
        <v>858</v>
      </c>
      <c r="AD587" s="18">
        <v>45824.833037013886</v>
      </c>
      <c r="AE587" t="s">
        <v>1757</v>
      </c>
    </row>
    <row r="588" spans="25:31" x14ac:dyDescent="0.35">
      <c r="Y588">
        <v>0.89200000000000002</v>
      </c>
      <c r="Z588">
        <v>0.95399999999999996</v>
      </c>
      <c r="AA588">
        <v>0.96499999999999997</v>
      </c>
      <c r="AB588">
        <v>0.95</v>
      </c>
      <c r="AC588">
        <v>0.95599999999999996</v>
      </c>
      <c r="AD588" s="18">
        <v>45825.050315497683</v>
      </c>
      <c r="AE588" t="s">
        <v>2117</v>
      </c>
    </row>
    <row r="589" spans="25:31" hidden="1" x14ac:dyDescent="0.35">
      <c r="Y589">
        <v>7.1429999999999998</v>
      </c>
      <c r="Z589">
        <v>0.86099999999999999</v>
      </c>
      <c r="AA589">
        <v>0.96699999999999997</v>
      </c>
      <c r="AB589">
        <v>0.85</v>
      </c>
      <c r="AC589">
        <v>0.85699999999999998</v>
      </c>
      <c r="AD589" s="18">
        <v>45824.83331490741</v>
      </c>
      <c r="AE589" t="s">
        <v>1757</v>
      </c>
    </row>
    <row r="590" spans="25:31" x14ac:dyDescent="0.35">
      <c r="Y590">
        <v>27.777999999999999</v>
      </c>
      <c r="Z590">
        <v>0.95399999999999996</v>
      </c>
      <c r="AA590">
        <v>0.97399999999999998</v>
      </c>
      <c r="AB590">
        <v>0.97499999999999998</v>
      </c>
      <c r="AC590">
        <v>0.97</v>
      </c>
      <c r="AD590" s="18">
        <v>45824.796077800929</v>
      </c>
      <c r="AE590" t="s">
        <v>1757</v>
      </c>
    </row>
    <row r="591" spans="25:31" hidden="1" x14ac:dyDescent="0.35">
      <c r="Y591" t="s">
        <v>858</v>
      </c>
      <c r="Z591" t="s">
        <v>858</v>
      </c>
      <c r="AA591">
        <v>0.877</v>
      </c>
      <c r="AB591" t="s">
        <v>858</v>
      </c>
      <c r="AC591" t="s">
        <v>858</v>
      </c>
      <c r="AD591" s="18">
        <v>45824.833544062501</v>
      </c>
      <c r="AE591" t="s">
        <v>1757</v>
      </c>
    </row>
    <row r="592" spans="25:31" x14ac:dyDescent="0.35">
      <c r="Y592">
        <v>11.765000000000001</v>
      </c>
      <c r="Z592">
        <v>0.97099999999999997</v>
      </c>
      <c r="AA592">
        <v>0.95499999999999996</v>
      </c>
      <c r="AB592">
        <v>0.76600000000000001</v>
      </c>
      <c r="AC592">
        <v>0.95899999999999996</v>
      </c>
      <c r="AD592" s="18">
        <v>45824.954981388888</v>
      </c>
      <c r="AE592" t="s">
        <v>2096</v>
      </c>
    </row>
    <row r="593" spans="25:31" hidden="1" x14ac:dyDescent="0.35">
      <c r="Y593" t="s">
        <v>858</v>
      </c>
      <c r="Z593">
        <v>0</v>
      </c>
      <c r="AA593" t="s">
        <v>858</v>
      </c>
      <c r="AB593" t="s">
        <v>858</v>
      </c>
      <c r="AC593" t="s">
        <v>858</v>
      </c>
      <c r="AD593" s="18">
        <v>45824.833759687499</v>
      </c>
      <c r="AE593" t="s">
        <v>1757</v>
      </c>
    </row>
    <row r="594" spans="25:31" x14ac:dyDescent="0.35">
      <c r="Y594">
        <v>34.482999999999997</v>
      </c>
      <c r="Z594">
        <v>0.71799999999999997</v>
      </c>
      <c r="AA594">
        <v>0.745</v>
      </c>
      <c r="AB594">
        <v>0.64200000000000002</v>
      </c>
      <c r="AC594">
        <v>0.61399999999999999</v>
      </c>
      <c r="AD594" s="18">
        <v>45825.092247048611</v>
      </c>
      <c r="AE594" t="s">
        <v>2117</v>
      </c>
    </row>
    <row r="595" spans="25:31" hidden="1" x14ac:dyDescent="0.35">
      <c r="Y595" t="s">
        <v>858</v>
      </c>
      <c r="Z595" t="s">
        <v>858</v>
      </c>
      <c r="AA595" t="s">
        <v>858</v>
      </c>
      <c r="AB595" t="s">
        <v>858</v>
      </c>
      <c r="AC595" t="s">
        <v>858</v>
      </c>
      <c r="AD595" s="18">
        <v>45824.833998252318</v>
      </c>
      <c r="AE595" t="s">
        <v>1757</v>
      </c>
    </row>
    <row r="596" spans="25:31" x14ac:dyDescent="0.35">
      <c r="Y596">
        <v>6.9930000000000003</v>
      </c>
      <c r="Z596">
        <v>0.92900000000000005</v>
      </c>
      <c r="AA596">
        <v>0.44800000000000001</v>
      </c>
      <c r="AB596">
        <v>0</v>
      </c>
      <c r="AC596">
        <v>0.84299999999999997</v>
      </c>
      <c r="AD596" s="18">
        <v>45825.269213726853</v>
      </c>
      <c r="AE596" t="s">
        <v>2106</v>
      </c>
    </row>
    <row r="597" spans="25:31" hidden="1" x14ac:dyDescent="0.35">
      <c r="Y597" t="s">
        <v>858</v>
      </c>
      <c r="Z597" t="s">
        <v>858</v>
      </c>
      <c r="AA597">
        <v>1</v>
      </c>
      <c r="AB597" t="s">
        <v>858</v>
      </c>
      <c r="AC597" t="s">
        <v>858</v>
      </c>
      <c r="AD597" s="18">
        <v>45824.834209375003</v>
      </c>
      <c r="AE597" t="s">
        <v>1757</v>
      </c>
    </row>
    <row r="598" spans="25:31" x14ac:dyDescent="0.35">
      <c r="Y598">
        <v>2.7320000000000002</v>
      </c>
      <c r="Z598">
        <v>0.91300000000000003</v>
      </c>
      <c r="AA598">
        <v>0.97599999999999998</v>
      </c>
      <c r="AB598">
        <v>0.89800000000000002</v>
      </c>
      <c r="AC598">
        <v>0.98099999999999998</v>
      </c>
      <c r="AD598" s="18">
        <v>45824.816931689813</v>
      </c>
      <c r="AE598" t="s">
        <v>1757</v>
      </c>
    </row>
    <row r="599" spans="25:31" hidden="1" x14ac:dyDescent="0.35">
      <c r="Y599">
        <v>41.667000000000002</v>
      </c>
      <c r="Z599" t="s">
        <v>858</v>
      </c>
      <c r="AA599">
        <v>0.998</v>
      </c>
      <c r="AB599" t="s">
        <v>858</v>
      </c>
      <c r="AC599">
        <v>1</v>
      </c>
      <c r="AD599" s="18">
        <v>45824.834471331022</v>
      </c>
      <c r="AE599" t="s">
        <v>1757</v>
      </c>
    </row>
    <row r="600" spans="25:31" x14ac:dyDescent="0.35">
      <c r="Y600">
        <v>1.0820000000000001</v>
      </c>
      <c r="Z600">
        <v>0.72299999999999998</v>
      </c>
      <c r="AA600" s="18">
        <v>0.98199999999999998</v>
      </c>
      <c r="AB600">
        <v>0.75</v>
      </c>
      <c r="AC600" s="21">
        <v>0.96499999999999997</v>
      </c>
      <c r="AD600" s="18">
        <v>45825.234227013891</v>
      </c>
      <c r="AE600" t="s">
        <v>2107</v>
      </c>
    </row>
    <row r="601" spans="25:31" hidden="1" x14ac:dyDescent="0.35">
      <c r="Y601">
        <v>3.46</v>
      </c>
      <c r="Z601">
        <v>0.97799999999999998</v>
      </c>
      <c r="AA601">
        <v>0.95899999999999996</v>
      </c>
      <c r="AB601">
        <v>0.93200000000000005</v>
      </c>
      <c r="AC601">
        <v>0.91300000000000003</v>
      </c>
      <c r="AD601" s="18">
        <v>45824.834750601854</v>
      </c>
      <c r="AE601" t="s">
        <v>1757</v>
      </c>
    </row>
    <row r="602" spans="25:31" x14ac:dyDescent="0.35">
      <c r="Y602">
        <v>3.6760000000000002</v>
      </c>
      <c r="Z602">
        <v>0.61099999999999999</v>
      </c>
      <c r="AA602">
        <v>0.71599999999999997</v>
      </c>
      <c r="AB602">
        <v>0.77800000000000002</v>
      </c>
      <c r="AC602">
        <v>0.495</v>
      </c>
      <c r="AD602" s="18">
        <v>45825.168945381942</v>
      </c>
      <c r="AE602" t="s">
        <v>2117</v>
      </c>
    </row>
    <row r="603" spans="25:31" hidden="1" x14ac:dyDescent="0.35">
      <c r="Y603" t="s">
        <v>858</v>
      </c>
      <c r="Z603" t="s">
        <v>858</v>
      </c>
      <c r="AA603">
        <v>1</v>
      </c>
      <c r="AB603">
        <v>0</v>
      </c>
      <c r="AC603" t="s">
        <v>858</v>
      </c>
      <c r="AD603" s="18">
        <v>45824.834945567127</v>
      </c>
      <c r="AE603" t="s">
        <v>1757</v>
      </c>
    </row>
    <row r="604" spans="25:31" x14ac:dyDescent="0.35">
      <c r="Y604">
        <v>90.909000000000006</v>
      </c>
      <c r="Z604">
        <v>0.85399999999999998</v>
      </c>
      <c r="AA604">
        <v>0.95099999999999996</v>
      </c>
      <c r="AB604">
        <v>0.81599999999999995</v>
      </c>
      <c r="AC604">
        <v>0.85099999999999998</v>
      </c>
      <c r="AD604" s="18">
        <v>45824.949286342591</v>
      </c>
      <c r="AE604" t="s">
        <v>2096</v>
      </c>
    </row>
    <row r="605" spans="25:31" hidden="1" x14ac:dyDescent="0.35">
      <c r="Y605" t="s">
        <v>858</v>
      </c>
      <c r="Z605" t="s">
        <v>858</v>
      </c>
      <c r="AA605" t="s">
        <v>858</v>
      </c>
      <c r="AB605" t="s">
        <v>858</v>
      </c>
      <c r="AC605" t="s">
        <v>858</v>
      </c>
      <c r="AD605" s="18">
        <v>45824.835161782408</v>
      </c>
      <c r="AE605" t="s">
        <v>1757</v>
      </c>
    </row>
    <row r="606" spans="25:31" x14ac:dyDescent="0.35">
      <c r="Y606">
        <v>5.65</v>
      </c>
      <c r="Z606">
        <v>0.95799999999999996</v>
      </c>
      <c r="AA606">
        <v>0</v>
      </c>
      <c r="AB606">
        <v>0</v>
      </c>
      <c r="AC606">
        <v>0.95</v>
      </c>
      <c r="AD606" s="18">
        <v>45825.242824004628</v>
      </c>
      <c r="AE606" t="s">
        <v>2106</v>
      </c>
    </row>
    <row r="607" spans="25:31" hidden="1" x14ac:dyDescent="0.35">
      <c r="Y607">
        <v>0.66700000000000004</v>
      </c>
      <c r="Z607" t="s">
        <v>858</v>
      </c>
      <c r="AA607">
        <v>0.75</v>
      </c>
      <c r="AB607" t="s">
        <v>858</v>
      </c>
      <c r="AC607">
        <v>0.75</v>
      </c>
      <c r="AD607" s="18">
        <v>45824.849211446759</v>
      </c>
      <c r="AE607" t="s">
        <v>1942</v>
      </c>
    </row>
    <row r="608" spans="25:31" x14ac:dyDescent="0.35">
      <c r="Y608">
        <v>15.385</v>
      </c>
      <c r="Z608">
        <v>0.629</v>
      </c>
      <c r="AA608">
        <v>0.73399999999999999</v>
      </c>
      <c r="AB608">
        <v>0.38300000000000001</v>
      </c>
      <c r="AC608">
        <v>0.69</v>
      </c>
      <c r="AD608" s="18">
        <v>45824.804188842594</v>
      </c>
      <c r="AE608" t="s">
        <v>1757</v>
      </c>
    </row>
    <row r="609" spans="25:31" hidden="1" x14ac:dyDescent="0.35">
      <c r="Y609">
        <v>3.968</v>
      </c>
      <c r="Z609" t="s">
        <v>858</v>
      </c>
      <c r="AA609">
        <v>0.625</v>
      </c>
      <c r="AB609" t="s">
        <v>858</v>
      </c>
      <c r="AC609">
        <v>0.751</v>
      </c>
      <c r="AD609" s="18">
        <v>45824.849523275465</v>
      </c>
      <c r="AE609" t="s">
        <v>1942</v>
      </c>
    </row>
    <row r="610" spans="25:31" x14ac:dyDescent="0.35">
      <c r="Y610">
        <v>13.157999999999999</v>
      </c>
      <c r="Z610">
        <v>0.92</v>
      </c>
      <c r="AA610">
        <v>0.92400000000000004</v>
      </c>
      <c r="AB610">
        <v>0.79900000000000004</v>
      </c>
      <c r="AC610">
        <v>0.95099999999999996</v>
      </c>
      <c r="AD610" s="18">
        <v>45825.0828612037</v>
      </c>
      <c r="AE610" t="s">
        <v>2117</v>
      </c>
    </row>
    <row r="611" spans="25:31" hidden="1" x14ac:dyDescent="0.35">
      <c r="Y611">
        <v>1</v>
      </c>
      <c r="Z611" t="s">
        <v>858</v>
      </c>
      <c r="AA611">
        <v>0.85599999999999998</v>
      </c>
      <c r="AB611" t="s">
        <v>858</v>
      </c>
      <c r="AC611">
        <v>1</v>
      </c>
      <c r="AD611" s="18">
        <v>45824.849792592591</v>
      </c>
      <c r="AE611" t="s">
        <v>1942</v>
      </c>
    </row>
    <row r="612" spans="25:31" x14ac:dyDescent="0.35">
      <c r="Y612">
        <v>23.81</v>
      </c>
      <c r="Z612">
        <v>0.95599999999999996</v>
      </c>
      <c r="AA612">
        <v>0.996</v>
      </c>
      <c r="AB612">
        <v>0.94699999999999995</v>
      </c>
      <c r="AC612">
        <v>0.97699999999999998</v>
      </c>
      <c r="AD612" s="18">
        <v>45825.117572916664</v>
      </c>
      <c r="AE612" t="s">
        <v>2117</v>
      </c>
    </row>
    <row r="613" spans="25:31" hidden="1" x14ac:dyDescent="0.35">
      <c r="Y613">
        <v>2.9329999999999998</v>
      </c>
      <c r="Z613">
        <v>0.82399999999999995</v>
      </c>
      <c r="AA613">
        <v>0.80500000000000005</v>
      </c>
      <c r="AB613">
        <v>0.75</v>
      </c>
      <c r="AC613">
        <v>0.71699999999999997</v>
      </c>
      <c r="AD613" s="18">
        <v>45824.850077152776</v>
      </c>
      <c r="AE613" t="s">
        <v>1942</v>
      </c>
    </row>
    <row r="614" spans="25:31" x14ac:dyDescent="0.35">
      <c r="Y614">
        <v>100</v>
      </c>
      <c r="Z614">
        <v>0.94899999999999995</v>
      </c>
      <c r="AA614" s="18">
        <v>0.94299999999999995</v>
      </c>
      <c r="AB614">
        <v>0.91700000000000004</v>
      </c>
      <c r="AC614" s="21">
        <v>0.69399999999999995</v>
      </c>
      <c r="AD614" s="18">
        <v>45825.202845729167</v>
      </c>
      <c r="AE614" t="s">
        <v>2112</v>
      </c>
    </row>
    <row r="615" spans="25:31" hidden="1" x14ac:dyDescent="0.35">
      <c r="Y615" t="s">
        <v>858</v>
      </c>
      <c r="Z615" t="s">
        <v>858</v>
      </c>
      <c r="AA615">
        <v>0.94199999999999995</v>
      </c>
      <c r="AB615" t="s">
        <v>858</v>
      </c>
      <c r="AC615" t="s">
        <v>858</v>
      </c>
      <c r="AD615" s="18">
        <v>45824.850319456018</v>
      </c>
      <c r="AE615" t="s">
        <v>1942</v>
      </c>
    </row>
    <row r="616" spans="25:31" x14ac:dyDescent="0.35">
      <c r="Y616">
        <v>2.577</v>
      </c>
      <c r="Z616">
        <v>0.96099999999999997</v>
      </c>
      <c r="AA616">
        <v>0.96299999999999997</v>
      </c>
      <c r="AB616">
        <v>0.84799999999999998</v>
      </c>
      <c r="AC616">
        <v>0.96799999999999997</v>
      </c>
      <c r="AD616" s="18">
        <v>45825.080007766206</v>
      </c>
      <c r="AE616" t="s">
        <v>2117</v>
      </c>
    </row>
    <row r="617" spans="25:31" hidden="1" x14ac:dyDescent="0.35">
      <c r="Y617" t="s">
        <v>858</v>
      </c>
      <c r="Z617" t="s">
        <v>858</v>
      </c>
      <c r="AA617">
        <v>0.89100000000000001</v>
      </c>
      <c r="AB617" t="s">
        <v>858</v>
      </c>
      <c r="AC617" t="s">
        <v>858</v>
      </c>
      <c r="AD617" s="18">
        <v>45824.850539999999</v>
      </c>
      <c r="AE617" t="s">
        <v>1942</v>
      </c>
    </row>
    <row r="618" spans="25:31" hidden="1" x14ac:dyDescent="0.35">
      <c r="Y618" t="s">
        <v>858</v>
      </c>
      <c r="Z618" t="s">
        <v>858</v>
      </c>
      <c r="AA618">
        <v>0.79200000000000004</v>
      </c>
      <c r="AB618">
        <v>0.57299999999999995</v>
      </c>
      <c r="AC618" t="s">
        <v>858</v>
      </c>
      <c r="AD618" s="18">
        <v>45824.850769305558</v>
      </c>
      <c r="AE618" t="s">
        <v>1942</v>
      </c>
    </row>
    <row r="619" spans="25:31" hidden="1" x14ac:dyDescent="0.35">
      <c r="Y619">
        <v>1</v>
      </c>
      <c r="Z619">
        <v>1</v>
      </c>
      <c r="AA619" t="s">
        <v>858</v>
      </c>
      <c r="AB619" t="s">
        <v>858</v>
      </c>
      <c r="AC619">
        <v>1</v>
      </c>
      <c r="AD619" s="18">
        <v>45824.850983668985</v>
      </c>
      <c r="AE619" t="s">
        <v>1942</v>
      </c>
    </row>
    <row r="620" spans="25:31" x14ac:dyDescent="0.35">
      <c r="Y620">
        <v>22.727</v>
      </c>
      <c r="Z620">
        <v>0.90600000000000003</v>
      </c>
      <c r="AA620">
        <v>0.83299999999999996</v>
      </c>
      <c r="AB620">
        <v>0.71599999999999997</v>
      </c>
      <c r="AC620">
        <v>0.81499999999999995</v>
      </c>
      <c r="AD620" s="18">
        <v>45825.083302141204</v>
      </c>
      <c r="AE620" t="s">
        <v>2117</v>
      </c>
    </row>
    <row r="621" spans="25:31" hidden="1" x14ac:dyDescent="0.35">
      <c r="Y621" t="s">
        <v>858</v>
      </c>
      <c r="Z621" t="s">
        <v>858</v>
      </c>
      <c r="AA621">
        <v>0.77</v>
      </c>
      <c r="AB621" t="s">
        <v>858</v>
      </c>
      <c r="AC621" t="s">
        <v>858</v>
      </c>
      <c r="AD621" s="18">
        <v>45824.851194814815</v>
      </c>
      <c r="AE621" t="s">
        <v>1942</v>
      </c>
    </row>
    <row r="622" spans="25:31" x14ac:dyDescent="0.35">
      <c r="Y622">
        <v>1.9079999999999999</v>
      </c>
      <c r="Z622">
        <v>0.95599999999999996</v>
      </c>
      <c r="AA622">
        <v>0.90600000000000003</v>
      </c>
      <c r="AB622">
        <v>0.64100000000000001</v>
      </c>
      <c r="AC622">
        <v>0.94399999999999995</v>
      </c>
      <c r="AD622" s="18">
        <v>45825.172496909719</v>
      </c>
      <c r="AE622" t="s">
        <v>2117</v>
      </c>
    </row>
    <row r="623" spans="25:31" hidden="1" x14ac:dyDescent="0.35">
      <c r="Y623">
        <v>11.364000000000001</v>
      </c>
      <c r="Z623">
        <v>1</v>
      </c>
      <c r="AA623">
        <v>0.93700000000000006</v>
      </c>
      <c r="AB623">
        <v>0.73299999999999998</v>
      </c>
      <c r="AC623">
        <v>0.88400000000000001</v>
      </c>
      <c r="AD623" s="18">
        <v>45824.851483171296</v>
      </c>
      <c r="AE623" t="s">
        <v>1942</v>
      </c>
    </row>
    <row r="624" spans="25:31" x14ac:dyDescent="0.35">
      <c r="Y624">
        <v>30.303000000000001</v>
      </c>
      <c r="Z624">
        <v>0.94299999999999995</v>
      </c>
      <c r="AA624">
        <v>0.80100000000000005</v>
      </c>
      <c r="AB624">
        <v>0</v>
      </c>
      <c r="AC624">
        <v>0.88200000000000001</v>
      </c>
      <c r="AD624" s="18">
        <v>45824.864587002317</v>
      </c>
      <c r="AE624" t="s">
        <v>1942</v>
      </c>
    </row>
    <row r="625" spans="25:31" hidden="1" x14ac:dyDescent="0.35">
      <c r="Y625" t="s">
        <v>858</v>
      </c>
      <c r="Z625" t="s">
        <v>858</v>
      </c>
      <c r="AA625">
        <v>1</v>
      </c>
      <c r="AB625" t="s">
        <v>858</v>
      </c>
      <c r="AC625" t="s">
        <v>858</v>
      </c>
      <c r="AD625" s="18">
        <v>45824.851731979164</v>
      </c>
      <c r="AE625" t="s">
        <v>1942</v>
      </c>
    </row>
    <row r="626" spans="25:31" x14ac:dyDescent="0.35">
      <c r="Y626">
        <v>52.631999999999998</v>
      </c>
      <c r="Z626">
        <v>0.97199999999999998</v>
      </c>
      <c r="AA626">
        <v>0.98799999999999999</v>
      </c>
      <c r="AB626">
        <v>0.95499999999999996</v>
      </c>
      <c r="AC626">
        <v>0.89700000000000002</v>
      </c>
      <c r="AD626" s="18">
        <v>45824.968273958337</v>
      </c>
      <c r="AE626" t="s">
        <v>2099</v>
      </c>
    </row>
    <row r="627" spans="25:31" hidden="1" x14ac:dyDescent="0.35">
      <c r="Y627" t="s">
        <v>858</v>
      </c>
      <c r="Z627" t="s">
        <v>858</v>
      </c>
      <c r="AA627">
        <v>1</v>
      </c>
      <c r="AB627" t="s">
        <v>858</v>
      </c>
      <c r="AC627" t="s">
        <v>858</v>
      </c>
      <c r="AD627" s="18">
        <v>45824.851947974537</v>
      </c>
      <c r="AE627" t="s">
        <v>1942</v>
      </c>
    </row>
    <row r="628" spans="25:31" x14ac:dyDescent="0.35">
      <c r="Y628">
        <v>71.429000000000002</v>
      </c>
      <c r="Z628">
        <v>0.99</v>
      </c>
      <c r="AA628">
        <v>0.96599999999999997</v>
      </c>
      <c r="AB628">
        <v>0.97399999999999998</v>
      </c>
      <c r="AC628">
        <v>0.96799999999999997</v>
      </c>
      <c r="AD628" s="18">
        <v>45824.885493773145</v>
      </c>
      <c r="AE628" t="s">
        <v>1942</v>
      </c>
    </row>
    <row r="629" spans="25:31" hidden="1" x14ac:dyDescent="0.35">
      <c r="Y629" t="s">
        <v>858</v>
      </c>
      <c r="Z629" t="s">
        <v>858</v>
      </c>
      <c r="AA629">
        <v>0.92200000000000004</v>
      </c>
      <c r="AB629" t="s">
        <v>858</v>
      </c>
      <c r="AC629" t="s">
        <v>858</v>
      </c>
      <c r="AD629" s="18">
        <v>45824.852157094909</v>
      </c>
      <c r="AE629" t="s">
        <v>1942</v>
      </c>
    </row>
    <row r="630" spans="25:31" x14ac:dyDescent="0.35">
      <c r="Y630">
        <v>0.91800000000000004</v>
      </c>
      <c r="Z630">
        <v>0.95699999999999996</v>
      </c>
      <c r="AA630">
        <v>0.96499999999999997</v>
      </c>
      <c r="AB630">
        <v>0.93400000000000005</v>
      </c>
      <c r="AC630">
        <v>0.97199999999999998</v>
      </c>
      <c r="AD630" s="18">
        <v>45824.896246574077</v>
      </c>
      <c r="AE630" t="s">
        <v>1942</v>
      </c>
    </row>
    <row r="631" spans="25:31" hidden="1" x14ac:dyDescent="0.35">
      <c r="Y631">
        <v>1.98</v>
      </c>
      <c r="Z631">
        <v>0.94599999999999995</v>
      </c>
      <c r="AA631">
        <v>0.997</v>
      </c>
      <c r="AB631">
        <v>0.9</v>
      </c>
      <c r="AC631">
        <v>0.96799999999999997</v>
      </c>
      <c r="AD631" s="18">
        <v>45824.852446909725</v>
      </c>
      <c r="AE631" t="s">
        <v>1942</v>
      </c>
    </row>
    <row r="632" spans="25:31" x14ac:dyDescent="0.35">
      <c r="Y632">
        <v>13.333</v>
      </c>
      <c r="Z632">
        <v>0.79700000000000004</v>
      </c>
      <c r="AA632">
        <v>0.77200000000000002</v>
      </c>
      <c r="AB632">
        <v>0.84499999999999997</v>
      </c>
      <c r="AC632">
        <v>0.52500000000000002</v>
      </c>
      <c r="AD632" s="18">
        <v>45825.12994673611</v>
      </c>
      <c r="AE632" t="s">
        <v>2117</v>
      </c>
    </row>
    <row r="633" spans="25:31" hidden="1" x14ac:dyDescent="0.35">
      <c r="Y633">
        <v>1.621</v>
      </c>
      <c r="Z633">
        <v>0.89700000000000002</v>
      </c>
      <c r="AA633">
        <v>0.97899999999999998</v>
      </c>
      <c r="AB633">
        <v>0.90900000000000003</v>
      </c>
      <c r="AC633">
        <v>0.98099999999999998</v>
      </c>
      <c r="AD633" s="18">
        <v>45824.852752800929</v>
      </c>
      <c r="AE633" t="s">
        <v>1942</v>
      </c>
    </row>
    <row r="634" spans="25:31" hidden="1" x14ac:dyDescent="0.35">
      <c r="Y634">
        <v>1.048</v>
      </c>
      <c r="Z634">
        <v>0.84199999999999997</v>
      </c>
      <c r="AA634">
        <v>0.99099999999999999</v>
      </c>
      <c r="AB634">
        <v>0.89400000000000002</v>
      </c>
      <c r="AC634">
        <v>0.98099999999999998</v>
      </c>
      <c r="AD634" s="18">
        <v>45824.853068634256</v>
      </c>
      <c r="AE634" t="s">
        <v>1942</v>
      </c>
    </row>
    <row r="635" spans="25:31" hidden="1" x14ac:dyDescent="0.35">
      <c r="Y635">
        <v>50</v>
      </c>
      <c r="Z635" t="s">
        <v>858</v>
      </c>
      <c r="AA635">
        <v>0.997</v>
      </c>
      <c r="AB635" t="s">
        <v>858</v>
      </c>
      <c r="AC635">
        <v>1</v>
      </c>
      <c r="AD635" s="18">
        <v>45824.853298587965</v>
      </c>
      <c r="AE635" t="s">
        <v>1942</v>
      </c>
    </row>
    <row r="636" spans="25:31" hidden="1" x14ac:dyDescent="0.35">
      <c r="Y636" t="s">
        <v>858</v>
      </c>
      <c r="Z636" t="s">
        <v>858</v>
      </c>
      <c r="AA636" t="s">
        <v>858</v>
      </c>
      <c r="AB636">
        <v>0</v>
      </c>
      <c r="AC636" t="s">
        <v>858</v>
      </c>
      <c r="AD636" s="18">
        <v>45824.853498518518</v>
      </c>
      <c r="AE636" t="s">
        <v>1942</v>
      </c>
    </row>
    <row r="637" spans="25:31" hidden="1" x14ac:dyDescent="0.35">
      <c r="Y637">
        <v>4.63</v>
      </c>
      <c r="Z637">
        <v>0.84899999999999998</v>
      </c>
      <c r="AA637">
        <v>0.86499999999999999</v>
      </c>
      <c r="AB637">
        <v>0.65</v>
      </c>
      <c r="AC637">
        <v>0.504</v>
      </c>
      <c r="AD637" s="18">
        <v>45824.853778993056</v>
      </c>
      <c r="AE637" t="s">
        <v>1942</v>
      </c>
    </row>
    <row r="638" spans="25:31" x14ac:dyDescent="0.35">
      <c r="Y638">
        <v>3.0209999999999999</v>
      </c>
      <c r="Z638">
        <v>0.85699999999999998</v>
      </c>
      <c r="AA638">
        <v>0.98099999999999998</v>
      </c>
      <c r="AB638">
        <v>1</v>
      </c>
      <c r="AC638">
        <v>0.96199999999999997</v>
      </c>
      <c r="AD638" s="18">
        <v>45824.780159606482</v>
      </c>
      <c r="AE638" t="s">
        <v>1757</v>
      </c>
    </row>
    <row r="639" spans="25:31" hidden="1" x14ac:dyDescent="0.35">
      <c r="Y639" t="s">
        <v>858</v>
      </c>
      <c r="Z639">
        <v>1</v>
      </c>
      <c r="AA639">
        <v>0.91800000000000004</v>
      </c>
      <c r="AB639" t="s">
        <v>858</v>
      </c>
      <c r="AC639" t="s">
        <v>858</v>
      </c>
      <c r="AD639" s="18">
        <v>45824.854000879626</v>
      </c>
      <c r="AE639" t="s">
        <v>1942</v>
      </c>
    </row>
    <row r="640" spans="25:31" x14ac:dyDescent="0.35">
      <c r="Y640">
        <v>1.4470000000000001</v>
      </c>
      <c r="Z640">
        <v>0.98699999999999999</v>
      </c>
      <c r="AA640">
        <v>0.88400000000000001</v>
      </c>
      <c r="AB640">
        <v>0</v>
      </c>
      <c r="AC640">
        <v>0.97699999999999998</v>
      </c>
      <c r="AD640" s="18">
        <v>45825.252030231481</v>
      </c>
      <c r="AE640" t="s">
        <v>2106</v>
      </c>
    </row>
    <row r="641" spans="25:31" hidden="1" x14ac:dyDescent="0.35">
      <c r="Y641" t="s">
        <v>858</v>
      </c>
      <c r="Z641" t="s">
        <v>858</v>
      </c>
      <c r="AA641" t="s">
        <v>858</v>
      </c>
      <c r="AB641" t="s">
        <v>858</v>
      </c>
      <c r="AC641" t="s">
        <v>858</v>
      </c>
      <c r="AD641" s="18">
        <v>45824.854244155089</v>
      </c>
      <c r="AE641" t="s">
        <v>1942</v>
      </c>
    </row>
    <row r="642" spans="25:31" x14ac:dyDescent="0.35">
      <c r="Y642">
        <v>16.949000000000002</v>
      </c>
      <c r="Z642">
        <v>0.80200000000000005</v>
      </c>
      <c r="AA642">
        <v>0.93100000000000005</v>
      </c>
      <c r="AB642">
        <v>0.75</v>
      </c>
      <c r="AC642">
        <v>0.92600000000000005</v>
      </c>
      <c r="AD642" s="18">
        <v>45824.868671331016</v>
      </c>
      <c r="AE642" t="s">
        <v>1942</v>
      </c>
    </row>
    <row r="643" spans="25:31" hidden="1" x14ac:dyDescent="0.35">
      <c r="Y643" t="s">
        <v>858</v>
      </c>
      <c r="Z643" t="s">
        <v>858</v>
      </c>
      <c r="AA643">
        <v>0.85099999999999998</v>
      </c>
      <c r="AB643" t="s">
        <v>858</v>
      </c>
      <c r="AC643" t="s">
        <v>858</v>
      </c>
      <c r="AD643" s="18">
        <v>45824.85448652778</v>
      </c>
      <c r="AE643" t="s">
        <v>1942</v>
      </c>
    </row>
    <row r="644" spans="25:31" x14ac:dyDescent="0.35">
      <c r="Y644">
        <v>3.5089999999999999</v>
      </c>
      <c r="Z644">
        <v>0.89</v>
      </c>
      <c r="AA644">
        <v>0.91</v>
      </c>
      <c r="AB644">
        <v>0</v>
      </c>
      <c r="AC644">
        <v>0.81899999999999995</v>
      </c>
      <c r="AD644" s="18">
        <v>45825.255087094905</v>
      </c>
      <c r="AE644" t="s">
        <v>2106</v>
      </c>
    </row>
    <row r="645" spans="25:31" hidden="1" x14ac:dyDescent="0.35">
      <c r="Y645">
        <v>0.72699999999999998</v>
      </c>
      <c r="Z645">
        <v>1</v>
      </c>
      <c r="AA645">
        <v>0.88600000000000001</v>
      </c>
      <c r="AB645">
        <v>1</v>
      </c>
      <c r="AC645">
        <v>0.86799999999999999</v>
      </c>
      <c r="AD645" s="18">
        <v>45824.854770405094</v>
      </c>
      <c r="AE645" t="s">
        <v>1942</v>
      </c>
    </row>
    <row r="646" spans="25:31" x14ac:dyDescent="0.35">
      <c r="Y646">
        <v>0.59799999999999998</v>
      </c>
      <c r="Z646">
        <v>0.996</v>
      </c>
      <c r="AA646">
        <v>0.99299999999999999</v>
      </c>
      <c r="AB646">
        <v>0</v>
      </c>
      <c r="AC646">
        <v>0.92100000000000004</v>
      </c>
      <c r="AD646" s="18">
        <v>45825.280831493059</v>
      </c>
      <c r="AE646" t="s">
        <v>2106</v>
      </c>
    </row>
    <row r="647" spans="25:31" hidden="1" x14ac:dyDescent="0.35">
      <c r="Y647">
        <v>0.59599999999999997</v>
      </c>
      <c r="Z647">
        <v>0.91600000000000004</v>
      </c>
      <c r="AA647">
        <v>0.98299999999999998</v>
      </c>
      <c r="AB647">
        <v>0.94</v>
      </c>
      <c r="AC647">
        <v>0.89800000000000002</v>
      </c>
      <c r="AD647" s="18">
        <v>45824.855072500002</v>
      </c>
      <c r="AE647" t="s">
        <v>1942</v>
      </c>
    </row>
    <row r="648" spans="25:31" x14ac:dyDescent="0.35">
      <c r="Y648">
        <v>25</v>
      </c>
      <c r="Z648">
        <v>0.56699999999999995</v>
      </c>
      <c r="AA648">
        <v>0.89400000000000002</v>
      </c>
      <c r="AB648">
        <v>0</v>
      </c>
      <c r="AC648">
        <v>0.85599999999999998</v>
      </c>
      <c r="AD648" s="18">
        <v>45825.134605810184</v>
      </c>
      <c r="AE648" t="s">
        <v>2117</v>
      </c>
    </row>
    <row r="649" spans="25:31" hidden="1" x14ac:dyDescent="0.35">
      <c r="Y649" t="s">
        <v>858</v>
      </c>
      <c r="Z649">
        <v>1</v>
      </c>
      <c r="AA649">
        <v>0.95799999999999996</v>
      </c>
      <c r="AB649" t="s">
        <v>858</v>
      </c>
      <c r="AC649" t="s">
        <v>858</v>
      </c>
      <c r="AD649" s="18">
        <v>45824.855298483795</v>
      </c>
      <c r="AE649" t="s">
        <v>1942</v>
      </c>
    </row>
    <row r="650" spans="25:31" x14ac:dyDescent="0.35">
      <c r="Y650">
        <v>8.1969999999999992</v>
      </c>
      <c r="Z650">
        <v>0.63700000000000001</v>
      </c>
      <c r="AA650">
        <v>0.91100000000000003</v>
      </c>
      <c r="AB650">
        <v>0</v>
      </c>
      <c r="AC650">
        <v>0.88800000000000001</v>
      </c>
      <c r="AD650" s="18">
        <v>45824.78491775463</v>
      </c>
      <c r="AE650" t="s">
        <v>1757</v>
      </c>
    </row>
    <row r="651" spans="25:31" hidden="1" x14ac:dyDescent="0.35">
      <c r="Y651">
        <v>0.72399999999999998</v>
      </c>
      <c r="Z651">
        <v>0.95399999999999996</v>
      </c>
      <c r="AA651">
        <v>0.99099999999999999</v>
      </c>
      <c r="AB651">
        <v>0.89400000000000002</v>
      </c>
      <c r="AC651">
        <v>0.96399999999999997</v>
      </c>
      <c r="AD651" s="18">
        <v>45824.855610347222</v>
      </c>
      <c r="AE651" t="s">
        <v>1942</v>
      </c>
    </row>
    <row r="652" spans="25:31" x14ac:dyDescent="0.35">
      <c r="Y652">
        <v>0.59099999999999997</v>
      </c>
      <c r="Z652">
        <v>0.90900000000000003</v>
      </c>
      <c r="AA652">
        <v>0.96</v>
      </c>
      <c r="AB652">
        <v>0.98199999999999998</v>
      </c>
      <c r="AC652">
        <v>0.98299999999999998</v>
      </c>
      <c r="AD652" s="18">
        <v>45825.036802025461</v>
      </c>
      <c r="AE652" t="s">
        <v>1750</v>
      </c>
    </row>
    <row r="653" spans="25:31" hidden="1" x14ac:dyDescent="0.35">
      <c r="Y653">
        <v>6.5359999999999996</v>
      </c>
      <c r="Z653">
        <v>0.93</v>
      </c>
      <c r="AA653">
        <v>0.74</v>
      </c>
      <c r="AB653" t="s">
        <v>858</v>
      </c>
      <c r="AC653">
        <v>0.93100000000000005</v>
      </c>
      <c r="AD653" s="18">
        <v>45824.855836006944</v>
      </c>
      <c r="AE653" t="s">
        <v>1942</v>
      </c>
    </row>
    <row r="654" spans="25:31" x14ac:dyDescent="0.35">
      <c r="Y654">
        <v>8.1969999999999992</v>
      </c>
      <c r="Z654">
        <v>0.63700000000000001</v>
      </c>
      <c r="AA654">
        <v>0.91100000000000003</v>
      </c>
      <c r="AB654">
        <v>0</v>
      </c>
      <c r="AC654">
        <v>0.88800000000000001</v>
      </c>
      <c r="AD654" s="18">
        <v>45825.084015</v>
      </c>
      <c r="AE654" t="s">
        <v>2117</v>
      </c>
    </row>
    <row r="655" spans="25:31" hidden="1" x14ac:dyDescent="0.35">
      <c r="Y655">
        <v>3.4249999999999998</v>
      </c>
      <c r="Z655" t="s">
        <v>858</v>
      </c>
      <c r="AA655">
        <v>0.95399999999999996</v>
      </c>
      <c r="AB655">
        <v>1</v>
      </c>
      <c r="AC655">
        <v>0.85599999999999998</v>
      </c>
      <c r="AD655" s="18">
        <v>45824.8560803125</v>
      </c>
      <c r="AE655" t="s">
        <v>1942</v>
      </c>
    </row>
    <row r="656" spans="25:31" x14ac:dyDescent="0.35">
      <c r="Y656">
        <v>12.987</v>
      </c>
      <c r="Z656">
        <v>0.95099999999999996</v>
      </c>
      <c r="AA656">
        <v>0.95099999999999996</v>
      </c>
      <c r="AB656">
        <v>0.874</v>
      </c>
      <c r="AC656">
        <v>0.95699999999999996</v>
      </c>
      <c r="AD656" s="18">
        <v>45824.96607603009</v>
      </c>
      <c r="AE656" t="s">
        <v>2099</v>
      </c>
    </row>
    <row r="657" spans="25:31" hidden="1" x14ac:dyDescent="0.35">
      <c r="Y657" t="s">
        <v>858</v>
      </c>
      <c r="Z657" t="s">
        <v>858</v>
      </c>
      <c r="AA657" t="s">
        <v>858</v>
      </c>
      <c r="AB657" t="s">
        <v>858</v>
      </c>
      <c r="AC657" t="s">
        <v>858</v>
      </c>
      <c r="AD657" s="18">
        <v>45824.856285706017</v>
      </c>
      <c r="AE657" t="s">
        <v>1942</v>
      </c>
    </row>
    <row r="658" spans="25:31" x14ac:dyDescent="0.35">
      <c r="Y658">
        <v>1.0629999999999999</v>
      </c>
      <c r="Z658">
        <v>0.92500000000000004</v>
      </c>
      <c r="AA658">
        <v>0.92100000000000004</v>
      </c>
      <c r="AB658">
        <v>0</v>
      </c>
      <c r="AC658">
        <v>0.878</v>
      </c>
      <c r="AD658" s="18">
        <v>45825.244725300923</v>
      </c>
      <c r="AE658" t="s">
        <v>2106</v>
      </c>
    </row>
    <row r="659" spans="25:31" hidden="1" x14ac:dyDescent="0.35">
      <c r="Y659">
        <v>2.3919999999999999</v>
      </c>
      <c r="Z659">
        <v>0.86899999999999999</v>
      </c>
      <c r="AA659">
        <v>0.98</v>
      </c>
      <c r="AB659">
        <v>0.754</v>
      </c>
      <c r="AC659">
        <v>0.92200000000000004</v>
      </c>
      <c r="AD659" s="18">
        <v>45824.856585752314</v>
      </c>
      <c r="AE659" t="s">
        <v>1942</v>
      </c>
    </row>
    <row r="660" spans="25:31" x14ac:dyDescent="0.35">
      <c r="Y660">
        <v>26.315999999999999</v>
      </c>
      <c r="Z660">
        <v>0.96799999999999997</v>
      </c>
      <c r="AA660" s="18">
        <v>0.96699999999999997</v>
      </c>
      <c r="AB660">
        <v>0.96699999999999997</v>
      </c>
      <c r="AC660" s="21">
        <v>0.98299999999999998</v>
      </c>
      <c r="AD660" s="18">
        <v>45825.207935636572</v>
      </c>
      <c r="AE660" t="s">
        <v>2112</v>
      </c>
    </row>
    <row r="661" spans="25:31" hidden="1" x14ac:dyDescent="0.35">
      <c r="Y661" t="s">
        <v>858</v>
      </c>
      <c r="Z661" t="s">
        <v>858</v>
      </c>
      <c r="AA661" t="s">
        <v>858</v>
      </c>
      <c r="AB661" t="s">
        <v>858</v>
      </c>
      <c r="AC661" t="s">
        <v>858</v>
      </c>
      <c r="AD661" s="18">
        <v>45824.856794421299</v>
      </c>
      <c r="AE661" t="s">
        <v>1942</v>
      </c>
    </row>
    <row r="662" spans="25:31" hidden="1" x14ac:dyDescent="0.35">
      <c r="Y662" t="s">
        <v>858</v>
      </c>
      <c r="Z662" t="s">
        <v>858</v>
      </c>
      <c r="AA662" t="s">
        <v>858</v>
      </c>
      <c r="AB662" t="s">
        <v>858</v>
      </c>
      <c r="AC662" t="s">
        <v>858</v>
      </c>
      <c r="AD662" s="18">
        <v>45824.857013831017</v>
      </c>
      <c r="AE662" t="s">
        <v>1942</v>
      </c>
    </row>
    <row r="663" spans="25:31" hidden="1" x14ac:dyDescent="0.35">
      <c r="Y663">
        <v>19.608000000000001</v>
      </c>
      <c r="Z663" t="s">
        <v>858</v>
      </c>
      <c r="AA663">
        <v>0.78600000000000003</v>
      </c>
      <c r="AB663" t="s">
        <v>858</v>
      </c>
      <c r="AC663">
        <v>0.84699999999999998</v>
      </c>
      <c r="AD663" s="18">
        <v>45824.857319710645</v>
      </c>
      <c r="AE663" t="s">
        <v>1942</v>
      </c>
    </row>
    <row r="664" spans="25:31" x14ac:dyDescent="0.35">
      <c r="Y664">
        <v>2.8410000000000002</v>
      </c>
      <c r="Z664">
        <v>0.97299999999999998</v>
      </c>
      <c r="AA664">
        <v>0.98099999999999998</v>
      </c>
      <c r="AB664">
        <v>0.87</v>
      </c>
      <c r="AC664">
        <v>0.94599999999999995</v>
      </c>
      <c r="AD664" s="18">
        <v>45824.803325069443</v>
      </c>
      <c r="AE664" t="s">
        <v>1757</v>
      </c>
    </row>
    <row r="665" spans="25:31" hidden="1" x14ac:dyDescent="0.35">
      <c r="Y665">
        <v>26.315999999999999</v>
      </c>
      <c r="Z665">
        <v>0.999</v>
      </c>
      <c r="AA665">
        <v>0.94799999999999995</v>
      </c>
      <c r="AB665" t="s">
        <v>858</v>
      </c>
      <c r="AC665">
        <v>0.80300000000000005</v>
      </c>
      <c r="AD665" s="18">
        <v>45824.857551203706</v>
      </c>
      <c r="AE665" t="s">
        <v>1942</v>
      </c>
    </row>
    <row r="666" spans="25:31" x14ac:dyDescent="0.35">
      <c r="Y666">
        <v>5.8819999999999997</v>
      </c>
      <c r="Z666">
        <v>0.96199999999999997</v>
      </c>
      <c r="AA666">
        <v>0.99199999999999999</v>
      </c>
      <c r="AB666">
        <v>0.98899999999999999</v>
      </c>
      <c r="AC666">
        <v>0.98699999999999999</v>
      </c>
      <c r="AD666" s="18">
        <v>45825.251087534722</v>
      </c>
      <c r="AE666" t="s">
        <v>2106</v>
      </c>
    </row>
    <row r="667" spans="25:31" hidden="1" x14ac:dyDescent="0.35">
      <c r="Y667">
        <v>5.78</v>
      </c>
      <c r="Z667">
        <v>0.995</v>
      </c>
      <c r="AA667">
        <v>0.92600000000000005</v>
      </c>
      <c r="AB667" t="s">
        <v>858</v>
      </c>
      <c r="AC667">
        <v>0.74399999999999999</v>
      </c>
      <c r="AD667" s="18">
        <v>45824.857775104167</v>
      </c>
      <c r="AE667" t="s">
        <v>1942</v>
      </c>
    </row>
    <row r="668" spans="25:31" x14ac:dyDescent="0.35">
      <c r="Y668">
        <v>7.2460000000000004</v>
      </c>
      <c r="Z668">
        <v>0.86199999999999999</v>
      </c>
      <c r="AA668">
        <v>0.90800000000000003</v>
      </c>
      <c r="AB668">
        <v>0.67700000000000005</v>
      </c>
      <c r="AC668">
        <v>0.95399999999999996</v>
      </c>
      <c r="AD668" s="18">
        <v>45824.863681574076</v>
      </c>
      <c r="AE668" t="s">
        <v>1942</v>
      </c>
    </row>
    <row r="669" spans="25:31" hidden="1" x14ac:dyDescent="0.35">
      <c r="Y669">
        <v>11.494</v>
      </c>
      <c r="Z669" t="s">
        <v>858</v>
      </c>
      <c r="AA669">
        <v>0.76100000000000001</v>
      </c>
      <c r="AB669">
        <v>0.8</v>
      </c>
      <c r="AC669">
        <v>0.81699999999999995</v>
      </c>
      <c r="AD669" s="18">
        <v>45824.858002048612</v>
      </c>
      <c r="AE669" t="s">
        <v>1942</v>
      </c>
    </row>
    <row r="670" spans="25:31" x14ac:dyDescent="0.35">
      <c r="Y670">
        <v>9.4339999999999993</v>
      </c>
      <c r="Z670">
        <v>0.80700000000000005</v>
      </c>
      <c r="AA670">
        <v>0.98699999999999999</v>
      </c>
      <c r="AB670">
        <v>0.85</v>
      </c>
      <c r="AC670">
        <v>0.96599999999999997</v>
      </c>
      <c r="AD670" s="18">
        <v>45825.076081620369</v>
      </c>
      <c r="AE670" t="s">
        <v>2117</v>
      </c>
    </row>
    <row r="671" spans="25:31" hidden="1" x14ac:dyDescent="0.35">
      <c r="Y671" t="s">
        <v>858</v>
      </c>
      <c r="Z671" t="s">
        <v>858</v>
      </c>
      <c r="AA671" t="s">
        <v>858</v>
      </c>
      <c r="AB671" t="s">
        <v>858</v>
      </c>
      <c r="AC671" t="s">
        <v>858</v>
      </c>
      <c r="AD671" s="18">
        <v>45824.858205949073</v>
      </c>
      <c r="AE671" t="s">
        <v>1942</v>
      </c>
    </row>
    <row r="672" spans="25:31" x14ac:dyDescent="0.35">
      <c r="Y672">
        <v>11.765000000000001</v>
      </c>
      <c r="Z672">
        <v>0.90500000000000003</v>
      </c>
      <c r="AA672">
        <v>0.85199999999999998</v>
      </c>
      <c r="AB672">
        <v>0.879</v>
      </c>
      <c r="AC672">
        <v>0.93300000000000005</v>
      </c>
      <c r="AD672" s="18">
        <v>45825.118312800929</v>
      </c>
      <c r="AE672" t="s">
        <v>2117</v>
      </c>
    </row>
    <row r="673" spans="25:31" hidden="1" x14ac:dyDescent="0.35">
      <c r="Y673" t="s">
        <v>858</v>
      </c>
      <c r="Z673" t="s">
        <v>858</v>
      </c>
      <c r="AA673" t="s">
        <v>858</v>
      </c>
      <c r="AB673" t="s">
        <v>858</v>
      </c>
      <c r="AC673" t="s">
        <v>858</v>
      </c>
      <c r="AD673" s="18">
        <v>45824.858407488427</v>
      </c>
      <c r="AE673" t="s">
        <v>1942</v>
      </c>
    </row>
    <row r="674" spans="25:31" x14ac:dyDescent="0.35">
      <c r="Y674">
        <v>62.5</v>
      </c>
      <c r="Z674">
        <v>1</v>
      </c>
      <c r="AA674">
        <v>0.95499999999999996</v>
      </c>
      <c r="AB674">
        <v>0.91300000000000003</v>
      </c>
      <c r="AC674">
        <v>0.90500000000000003</v>
      </c>
      <c r="AD674" s="18">
        <v>45824.876325358797</v>
      </c>
      <c r="AE674" t="s">
        <v>1942</v>
      </c>
    </row>
    <row r="675" spans="25:31" hidden="1" x14ac:dyDescent="0.35">
      <c r="Y675">
        <v>32.258000000000003</v>
      </c>
      <c r="Z675" t="s">
        <v>858</v>
      </c>
      <c r="AA675">
        <v>0.96199999999999997</v>
      </c>
      <c r="AB675">
        <v>1</v>
      </c>
      <c r="AC675">
        <v>0.879</v>
      </c>
      <c r="AD675" s="18">
        <v>45824.858637372687</v>
      </c>
      <c r="AE675" t="s">
        <v>1942</v>
      </c>
    </row>
    <row r="676" spans="25:31" x14ac:dyDescent="0.35">
      <c r="Y676">
        <v>125</v>
      </c>
      <c r="Z676">
        <v>0.94899999999999995</v>
      </c>
      <c r="AA676" s="18">
        <v>0.98299999999999998</v>
      </c>
      <c r="AB676">
        <v>0.55600000000000005</v>
      </c>
      <c r="AC676" s="21">
        <v>0.88600000000000001</v>
      </c>
      <c r="AD676" s="18">
        <v>45825.198878530093</v>
      </c>
      <c r="AE676" t="s">
        <v>2112</v>
      </c>
    </row>
    <row r="677" spans="25:31" hidden="1" x14ac:dyDescent="0.35">
      <c r="Y677">
        <v>1.5309999999999999</v>
      </c>
      <c r="Z677">
        <v>0.78500000000000003</v>
      </c>
      <c r="AA677">
        <v>0.83699999999999997</v>
      </c>
      <c r="AB677">
        <v>0.81499999999999995</v>
      </c>
      <c r="AC677">
        <v>0.81</v>
      </c>
      <c r="AD677" s="18">
        <v>45824.858908113427</v>
      </c>
      <c r="AE677" t="s">
        <v>1942</v>
      </c>
    </row>
    <row r="678" spans="25:31" x14ac:dyDescent="0.35">
      <c r="Y678">
        <v>62.5</v>
      </c>
      <c r="Z678">
        <v>0.85099999999999998</v>
      </c>
      <c r="AA678" s="18">
        <v>0.86199999999999999</v>
      </c>
      <c r="AB678">
        <v>0.9</v>
      </c>
      <c r="AC678" s="21">
        <v>0.86</v>
      </c>
      <c r="AD678" s="18">
        <v>45825.200739733795</v>
      </c>
      <c r="AE678" t="s">
        <v>2112</v>
      </c>
    </row>
    <row r="679" spans="25:31" hidden="1" x14ac:dyDescent="0.35">
      <c r="Y679">
        <v>2.9590000000000001</v>
      </c>
      <c r="Z679">
        <v>0.3</v>
      </c>
      <c r="AA679">
        <v>0.24399999999999999</v>
      </c>
      <c r="AB679" t="s">
        <v>858</v>
      </c>
      <c r="AC679">
        <v>0.26600000000000001</v>
      </c>
      <c r="AD679" s="18">
        <v>45824.859121273148</v>
      </c>
      <c r="AE679" t="s">
        <v>1942</v>
      </c>
    </row>
    <row r="680" spans="25:31" x14ac:dyDescent="0.35">
      <c r="Y680">
        <v>8.85</v>
      </c>
      <c r="Z680">
        <v>0.81699999999999995</v>
      </c>
      <c r="AA680">
        <v>0.88500000000000001</v>
      </c>
      <c r="AB680">
        <v>0.80400000000000005</v>
      </c>
      <c r="AC680">
        <v>0.77</v>
      </c>
      <c r="AD680" s="18">
        <v>45825.13439579861</v>
      </c>
      <c r="AE680" t="s">
        <v>2117</v>
      </c>
    </row>
    <row r="681" spans="25:31" hidden="1" x14ac:dyDescent="0.35">
      <c r="Y681" t="s">
        <v>858</v>
      </c>
      <c r="Z681" t="s">
        <v>858</v>
      </c>
      <c r="AA681" t="s">
        <v>858</v>
      </c>
      <c r="AB681">
        <v>0</v>
      </c>
      <c r="AC681" t="s">
        <v>858</v>
      </c>
      <c r="AD681" s="18">
        <v>45824.859316030095</v>
      </c>
      <c r="AE681" t="s">
        <v>1942</v>
      </c>
    </row>
    <row r="682" spans="25:31" x14ac:dyDescent="0.35">
      <c r="Y682">
        <v>14.706</v>
      </c>
      <c r="Z682">
        <v>0.93600000000000005</v>
      </c>
      <c r="AA682">
        <v>0.96799999999999997</v>
      </c>
      <c r="AB682">
        <v>0.96</v>
      </c>
      <c r="AC682">
        <v>0.97199999999999998</v>
      </c>
      <c r="AD682" s="18">
        <v>45825.14625597222</v>
      </c>
      <c r="AE682" t="s">
        <v>2117</v>
      </c>
    </row>
    <row r="683" spans="25:31" hidden="1" x14ac:dyDescent="0.35">
      <c r="Y683">
        <v>1.5289999999999999</v>
      </c>
      <c r="Z683">
        <v>0.85699999999999998</v>
      </c>
      <c r="AA683">
        <v>0.95899999999999996</v>
      </c>
      <c r="AB683">
        <v>0.89300000000000002</v>
      </c>
      <c r="AC683">
        <v>0.871</v>
      </c>
      <c r="AD683" s="18">
        <v>45824.859592499997</v>
      </c>
      <c r="AE683" t="s">
        <v>1942</v>
      </c>
    </row>
    <row r="684" spans="25:31" x14ac:dyDescent="0.35">
      <c r="Y684">
        <v>1.825</v>
      </c>
      <c r="Z684">
        <v>0.66400000000000003</v>
      </c>
      <c r="AA684" s="18">
        <v>0.748</v>
      </c>
      <c r="AB684">
        <v>0.59199999999999997</v>
      </c>
      <c r="AC684" s="21">
        <v>0.53</v>
      </c>
      <c r="AD684" s="18">
        <v>3.3365740740740744E-2</v>
      </c>
      <c r="AE684" t="s">
        <v>1092</v>
      </c>
    </row>
    <row r="685" spans="25:31" hidden="1" x14ac:dyDescent="0.35">
      <c r="Y685" t="s">
        <v>858</v>
      </c>
      <c r="Z685" t="s">
        <v>858</v>
      </c>
      <c r="AA685">
        <v>1</v>
      </c>
      <c r="AB685" t="s">
        <v>858</v>
      </c>
      <c r="AC685" t="s">
        <v>858</v>
      </c>
      <c r="AD685" s="18">
        <v>45824.859816076387</v>
      </c>
      <c r="AE685" t="s">
        <v>1942</v>
      </c>
    </row>
    <row r="686" spans="25:31" x14ac:dyDescent="0.35">
      <c r="Y686">
        <v>3.5840000000000001</v>
      </c>
      <c r="Z686">
        <v>0.879</v>
      </c>
      <c r="AA686">
        <v>0.874</v>
      </c>
      <c r="AB686">
        <v>0.93899999999999995</v>
      </c>
      <c r="AC686">
        <v>0.90700000000000003</v>
      </c>
      <c r="AD686" s="18">
        <v>45824.777749375004</v>
      </c>
      <c r="AE686" t="s">
        <v>1757</v>
      </c>
    </row>
    <row r="687" spans="25:31" hidden="1" x14ac:dyDescent="0.35">
      <c r="Y687" t="s">
        <v>858</v>
      </c>
      <c r="Z687" t="s">
        <v>858</v>
      </c>
      <c r="AA687">
        <v>0.77200000000000002</v>
      </c>
      <c r="AB687" t="s">
        <v>858</v>
      </c>
      <c r="AC687" t="s">
        <v>858</v>
      </c>
      <c r="AD687" s="18">
        <v>45824.860014791666</v>
      </c>
      <c r="AE687" t="s">
        <v>1942</v>
      </c>
    </row>
    <row r="688" spans="25:31" x14ac:dyDescent="0.35">
      <c r="Y688">
        <v>1.4770000000000001</v>
      </c>
      <c r="Z688">
        <v>0.89700000000000002</v>
      </c>
      <c r="AA688">
        <v>0.78400000000000003</v>
      </c>
      <c r="AB688">
        <v>0.93200000000000005</v>
      </c>
      <c r="AC688">
        <v>0.81799999999999995</v>
      </c>
      <c r="AD688" s="18">
        <v>45825.03707875</v>
      </c>
      <c r="AE688" t="s">
        <v>1750</v>
      </c>
    </row>
    <row r="689" spans="25:31" hidden="1" x14ac:dyDescent="0.35">
      <c r="Y689" t="s">
        <v>858</v>
      </c>
      <c r="Z689" t="s">
        <v>858</v>
      </c>
      <c r="AA689" t="s">
        <v>858</v>
      </c>
      <c r="AB689" t="s">
        <v>858</v>
      </c>
      <c r="AC689" t="s">
        <v>858</v>
      </c>
      <c r="AD689" s="18">
        <v>45824.860221967596</v>
      </c>
      <c r="AE689" t="s">
        <v>1942</v>
      </c>
    </row>
    <row r="690" spans="25:31" x14ac:dyDescent="0.35">
      <c r="Y690">
        <v>43.478000000000002</v>
      </c>
      <c r="Z690">
        <v>0.56599999999999995</v>
      </c>
      <c r="AA690">
        <v>0.60399999999999998</v>
      </c>
      <c r="AB690">
        <v>0.91200000000000003</v>
      </c>
      <c r="AC690">
        <v>0.41699999999999998</v>
      </c>
      <c r="AD690" s="18">
        <v>45825.084505752318</v>
      </c>
      <c r="AE690" t="s">
        <v>2117</v>
      </c>
    </row>
    <row r="691" spans="25:31" hidden="1" x14ac:dyDescent="0.35">
      <c r="Y691" t="s">
        <v>858</v>
      </c>
      <c r="Z691" t="s">
        <v>858</v>
      </c>
      <c r="AA691" t="s">
        <v>858</v>
      </c>
      <c r="AB691" t="s">
        <v>858</v>
      </c>
      <c r="AC691" t="s">
        <v>858</v>
      </c>
      <c r="AD691" s="18">
        <v>45824.860449120373</v>
      </c>
      <c r="AE691" t="s">
        <v>1942</v>
      </c>
    </row>
    <row r="692" spans="25:31" hidden="1" x14ac:dyDescent="0.35">
      <c r="Y692">
        <v>17.544</v>
      </c>
      <c r="Z692" t="s">
        <v>858</v>
      </c>
      <c r="AA692">
        <v>0.95099999999999996</v>
      </c>
      <c r="AB692" t="s">
        <v>858</v>
      </c>
      <c r="AC692">
        <v>0.89400000000000002</v>
      </c>
      <c r="AD692" s="18">
        <v>45824.860673368057</v>
      </c>
      <c r="AE692" t="s">
        <v>1942</v>
      </c>
    </row>
    <row r="693" spans="25:31" hidden="1" x14ac:dyDescent="0.35">
      <c r="Y693">
        <v>14.286</v>
      </c>
      <c r="Z693" t="s">
        <v>858</v>
      </c>
      <c r="AA693">
        <v>0.93200000000000005</v>
      </c>
      <c r="AB693">
        <v>0.93700000000000006</v>
      </c>
      <c r="AC693">
        <v>0.65600000000000003</v>
      </c>
      <c r="AD693" s="18">
        <v>45824.860942500003</v>
      </c>
      <c r="AE693" t="s">
        <v>1942</v>
      </c>
    </row>
    <row r="694" spans="25:31" x14ac:dyDescent="0.35">
      <c r="Y694">
        <v>3.5590000000000002</v>
      </c>
      <c r="Z694">
        <v>0.98</v>
      </c>
      <c r="AA694">
        <v>0.97099999999999997</v>
      </c>
      <c r="AB694">
        <v>0.95699999999999996</v>
      </c>
      <c r="AC694">
        <v>0.95799999999999996</v>
      </c>
      <c r="AD694" s="18">
        <v>45825.143311006941</v>
      </c>
      <c r="AE694" t="s">
        <v>2117</v>
      </c>
    </row>
    <row r="695" spans="25:31" hidden="1" x14ac:dyDescent="0.35">
      <c r="Y695" t="s">
        <v>858</v>
      </c>
      <c r="Z695" t="s">
        <v>858</v>
      </c>
      <c r="AA695">
        <v>1</v>
      </c>
      <c r="AB695" t="s">
        <v>858</v>
      </c>
      <c r="AC695" t="s">
        <v>858</v>
      </c>
      <c r="AD695" s="18">
        <v>45824.861166030096</v>
      </c>
      <c r="AE695" t="s">
        <v>1942</v>
      </c>
    </row>
    <row r="696" spans="25:31" x14ac:dyDescent="0.35">
      <c r="Y696">
        <v>2.778</v>
      </c>
      <c r="Z696">
        <v>0.755</v>
      </c>
      <c r="AA696" s="18">
        <v>0.79</v>
      </c>
      <c r="AB696">
        <v>0.94699999999999995</v>
      </c>
      <c r="AC696" s="21">
        <v>0.81499999999999995</v>
      </c>
      <c r="AD696" s="18">
        <v>45825.202639456016</v>
      </c>
      <c r="AE696" t="s">
        <v>2112</v>
      </c>
    </row>
    <row r="697" spans="25:31" hidden="1" x14ac:dyDescent="0.35">
      <c r="Y697" t="s">
        <v>858</v>
      </c>
      <c r="Z697" t="s">
        <v>858</v>
      </c>
      <c r="AA697" t="s">
        <v>858</v>
      </c>
      <c r="AB697">
        <v>0</v>
      </c>
      <c r="AC697" t="s">
        <v>858</v>
      </c>
      <c r="AD697" s="18">
        <v>45824.861359930554</v>
      </c>
      <c r="AE697" t="s">
        <v>1942</v>
      </c>
    </row>
    <row r="698" spans="25:31" x14ac:dyDescent="0.35">
      <c r="Y698">
        <v>0.112</v>
      </c>
      <c r="Z698">
        <v>0.82499999999999996</v>
      </c>
      <c r="AA698" s="18">
        <v>0.93500000000000005</v>
      </c>
      <c r="AB698">
        <v>0.97899999999999998</v>
      </c>
      <c r="AC698" s="21">
        <v>0.89800000000000002</v>
      </c>
      <c r="AD698" s="18">
        <v>2.1336805555555557E-2</v>
      </c>
      <c r="AE698" t="s">
        <v>1092</v>
      </c>
    </row>
    <row r="699" spans="25:31" hidden="1" x14ac:dyDescent="0.35">
      <c r="Y699" t="s">
        <v>858</v>
      </c>
      <c r="Z699" t="s">
        <v>858</v>
      </c>
      <c r="AA699" t="s">
        <v>858</v>
      </c>
      <c r="AB699" t="s">
        <v>858</v>
      </c>
      <c r="AC699" t="s">
        <v>858</v>
      </c>
      <c r="AD699" s="18">
        <v>45824.861560370373</v>
      </c>
      <c r="AE699" t="s">
        <v>1942</v>
      </c>
    </row>
    <row r="700" spans="25:31" x14ac:dyDescent="0.35">
      <c r="Y700">
        <v>3.39</v>
      </c>
      <c r="Z700">
        <v>0.93899999999999995</v>
      </c>
      <c r="AA700" s="18">
        <v>0.996</v>
      </c>
      <c r="AB700">
        <v>0.96499999999999997</v>
      </c>
      <c r="AC700" s="21">
        <v>0.98499999999999999</v>
      </c>
      <c r="AD700" s="18">
        <v>45825.210206724536</v>
      </c>
      <c r="AE700" t="s">
        <v>2112</v>
      </c>
    </row>
    <row r="701" spans="25:31" hidden="1" x14ac:dyDescent="0.35">
      <c r="Y701" t="s">
        <v>858</v>
      </c>
      <c r="Z701" t="s">
        <v>858</v>
      </c>
      <c r="AA701" t="s">
        <v>858</v>
      </c>
      <c r="AB701">
        <v>0</v>
      </c>
      <c r="AC701" t="s">
        <v>858</v>
      </c>
      <c r="AD701" s="18">
        <v>45824.861752766206</v>
      </c>
      <c r="AE701" t="s">
        <v>1942</v>
      </c>
    </row>
    <row r="702" spans="25:31" x14ac:dyDescent="0.35">
      <c r="Y702">
        <v>11.111000000000001</v>
      </c>
      <c r="Z702">
        <v>0.95599999999999996</v>
      </c>
      <c r="AA702">
        <v>0.80500000000000005</v>
      </c>
      <c r="AB702">
        <v>0.46700000000000003</v>
      </c>
      <c r="AC702">
        <v>0.875</v>
      </c>
      <c r="AD702" s="18">
        <v>45825.150530844905</v>
      </c>
      <c r="AE702" t="s">
        <v>2117</v>
      </c>
    </row>
    <row r="703" spans="25:31" hidden="1" x14ac:dyDescent="0.35">
      <c r="Y703" t="s">
        <v>858</v>
      </c>
      <c r="Z703" t="s">
        <v>858</v>
      </c>
      <c r="AA703" t="s">
        <v>858</v>
      </c>
      <c r="AB703" t="s">
        <v>858</v>
      </c>
      <c r="AC703" t="s">
        <v>858</v>
      </c>
      <c r="AD703" s="18">
        <v>45824.86195421296</v>
      </c>
      <c r="AE703" t="s">
        <v>1942</v>
      </c>
    </row>
    <row r="704" spans="25:31" x14ac:dyDescent="0.35">
      <c r="Y704">
        <v>1.77</v>
      </c>
      <c r="Z704">
        <v>0.871</v>
      </c>
      <c r="AA704">
        <v>0.94499999999999995</v>
      </c>
      <c r="AB704">
        <v>0.59899999999999998</v>
      </c>
      <c r="AC704">
        <v>0.86499999999999999</v>
      </c>
      <c r="AD704" s="18">
        <v>45824.933710254627</v>
      </c>
      <c r="AE704" t="s">
        <v>2096</v>
      </c>
    </row>
    <row r="705" spans="25:31" hidden="1" x14ac:dyDescent="0.35">
      <c r="Y705">
        <v>8.6959999999999997</v>
      </c>
      <c r="Z705">
        <v>0.96699999999999997</v>
      </c>
      <c r="AA705">
        <v>0.97099999999999997</v>
      </c>
      <c r="AB705" t="s">
        <v>858</v>
      </c>
      <c r="AC705">
        <v>0.85099999999999998</v>
      </c>
      <c r="AD705" s="18">
        <v>45824.862180601849</v>
      </c>
      <c r="AE705" t="s">
        <v>1942</v>
      </c>
    </row>
    <row r="706" spans="25:31" x14ac:dyDescent="0.35">
      <c r="Y706">
        <v>0.95699999999999996</v>
      </c>
      <c r="Z706">
        <v>0</v>
      </c>
      <c r="AA706">
        <v>0.98299999999999998</v>
      </c>
      <c r="AB706">
        <v>0.92200000000000004</v>
      </c>
      <c r="AC706">
        <v>0.89200000000000002</v>
      </c>
      <c r="AD706" s="18">
        <v>45825.188192719907</v>
      </c>
      <c r="AE706" t="s">
        <v>2113</v>
      </c>
    </row>
    <row r="707" spans="25:31" hidden="1" x14ac:dyDescent="0.35">
      <c r="Y707" t="s">
        <v>858</v>
      </c>
      <c r="Z707" t="s">
        <v>858</v>
      </c>
      <c r="AA707" t="s">
        <v>858</v>
      </c>
      <c r="AB707" t="s">
        <v>858</v>
      </c>
      <c r="AC707" t="s">
        <v>858</v>
      </c>
      <c r="AD707" s="18">
        <v>45824.862383703701</v>
      </c>
      <c r="AE707" t="s">
        <v>1942</v>
      </c>
    </row>
    <row r="708" spans="25:31" x14ac:dyDescent="0.35">
      <c r="Y708">
        <v>4.3860000000000001</v>
      </c>
      <c r="Z708">
        <v>0.81299999999999994</v>
      </c>
      <c r="AA708">
        <v>0.84099999999999997</v>
      </c>
      <c r="AB708">
        <v>0.78600000000000003</v>
      </c>
      <c r="AC708">
        <v>0.83599999999999997</v>
      </c>
      <c r="AD708" s="18">
        <v>45824.810929976855</v>
      </c>
      <c r="AE708" t="s">
        <v>1757</v>
      </c>
    </row>
    <row r="709" spans="25:31" hidden="1" x14ac:dyDescent="0.35">
      <c r="Y709" t="s">
        <v>858</v>
      </c>
      <c r="Z709" t="s">
        <v>858</v>
      </c>
      <c r="AA709">
        <v>1</v>
      </c>
      <c r="AB709" t="s">
        <v>858</v>
      </c>
      <c r="AC709" t="s">
        <v>858</v>
      </c>
      <c r="AD709" s="18">
        <v>45824.862587337964</v>
      </c>
      <c r="AE709" t="s">
        <v>1942</v>
      </c>
    </row>
    <row r="710" spans="25:31" x14ac:dyDescent="0.35">
      <c r="Y710">
        <v>90.909000000000006</v>
      </c>
      <c r="Z710">
        <v>0.84499999999999997</v>
      </c>
      <c r="AA710">
        <v>0.90900000000000003</v>
      </c>
      <c r="AB710">
        <v>0</v>
      </c>
      <c r="AC710">
        <v>0.95399999999999996</v>
      </c>
      <c r="AD710" s="18">
        <v>45824.832428194444</v>
      </c>
      <c r="AE710" t="s">
        <v>1757</v>
      </c>
    </row>
    <row r="711" spans="25:31" hidden="1" x14ac:dyDescent="0.35">
      <c r="Y711" t="s">
        <v>858</v>
      </c>
      <c r="Z711" t="s">
        <v>858</v>
      </c>
      <c r="AA711" t="s">
        <v>858</v>
      </c>
      <c r="AB711" t="s">
        <v>858</v>
      </c>
      <c r="AC711" t="s">
        <v>858</v>
      </c>
      <c r="AD711" s="18">
        <v>45824.862812372688</v>
      </c>
      <c r="AE711" t="s">
        <v>1942</v>
      </c>
    </row>
    <row r="712" spans="25:31" x14ac:dyDescent="0.35">
      <c r="Y712">
        <v>30.303000000000001</v>
      </c>
      <c r="Z712">
        <v>0.89</v>
      </c>
      <c r="AA712">
        <v>0.60699999999999998</v>
      </c>
      <c r="AB712">
        <v>0.78400000000000003</v>
      </c>
      <c r="AC712">
        <v>0.75</v>
      </c>
      <c r="AD712" s="18">
        <v>45824.955849293983</v>
      </c>
      <c r="AE712" t="s">
        <v>2096</v>
      </c>
    </row>
    <row r="713" spans="25:31" hidden="1" x14ac:dyDescent="0.35">
      <c r="Y713">
        <v>7.3529999999999998</v>
      </c>
      <c r="Z713">
        <v>0.61299999999999999</v>
      </c>
      <c r="AA713">
        <v>0.81299999999999994</v>
      </c>
      <c r="AB713">
        <v>1</v>
      </c>
      <c r="AC713">
        <v>0.82099999999999995</v>
      </c>
      <c r="AD713" s="18">
        <v>45824.863079583331</v>
      </c>
      <c r="AE713" t="s">
        <v>1942</v>
      </c>
    </row>
    <row r="714" spans="25:31" x14ac:dyDescent="0.35">
      <c r="Y714">
        <v>3.46</v>
      </c>
      <c r="Z714">
        <v>0.92900000000000005</v>
      </c>
      <c r="AA714" s="18">
        <v>0.94699999999999995</v>
      </c>
      <c r="AB714">
        <v>0.88400000000000001</v>
      </c>
      <c r="AC714" s="21">
        <v>0.98899999999999999</v>
      </c>
      <c r="AD714" s="18">
        <v>7.0810185185185177E-3</v>
      </c>
      <c r="AE714" t="s">
        <v>1092</v>
      </c>
    </row>
    <row r="715" spans="25:31" hidden="1" x14ac:dyDescent="0.35">
      <c r="Y715" t="s">
        <v>858</v>
      </c>
      <c r="Z715">
        <v>0.75</v>
      </c>
      <c r="AA715">
        <v>1</v>
      </c>
      <c r="AB715" t="s">
        <v>858</v>
      </c>
      <c r="AC715" t="s">
        <v>858</v>
      </c>
      <c r="AD715" s="18">
        <v>45824.863280393518</v>
      </c>
      <c r="AE715" t="s">
        <v>1942</v>
      </c>
    </row>
    <row r="716" spans="25:31" x14ac:dyDescent="0.35">
      <c r="Y716">
        <v>14.493</v>
      </c>
      <c r="Z716">
        <v>0.94499999999999995</v>
      </c>
      <c r="AA716">
        <v>0.95899999999999996</v>
      </c>
      <c r="AB716">
        <v>0.98299999999999998</v>
      </c>
      <c r="AC716">
        <v>0.96799999999999997</v>
      </c>
      <c r="AD716" s="18">
        <v>45824.8229293287</v>
      </c>
      <c r="AE716" t="s">
        <v>1757</v>
      </c>
    </row>
    <row r="717" spans="25:31" hidden="1" x14ac:dyDescent="0.35">
      <c r="Y717" t="s">
        <v>858</v>
      </c>
      <c r="Z717" t="s">
        <v>858</v>
      </c>
      <c r="AA717">
        <v>0.45100000000000001</v>
      </c>
      <c r="AB717" t="s">
        <v>858</v>
      </c>
      <c r="AC717" t="s">
        <v>858</v>
      </c>
      <c r="AD717" s="18">
        <v>45824.863470011573</v>
      </c>
      <c r="AE717" t="s">
        <v>1942</v>
      </c>
    </row>
    <row r="718" spans="25:31" x14ac:dyDescent="0.35">
      <c r="Y718">
        <v>1.087</v>
      </c>
      <c r="Z718">
        <v>0.99399999999999999</v>
      </c>
      <c r="AA718">
        <v>0.98899999999999999</v>
      </c>
      <c r="AB718">
        <v>0.98799999999999999</v>
      </c>
      <c r="AC718">
        <v>0.96299999999999997</v>
      </c>
      <c r="AD718" s="18">
        <v>45825.271247743054</v>
      </c>
      <c r="AE718" t="s">
        <v>2106</v>
      </c>
    </row>
    <row r="719" spans="25:31" hidden="1" x14ac:dyDescent="0.35">
      <c r="Y719" t="s">
        <v>858</v>
      </c>
      <c r="Z719" t="s">
        <v>858</v>
      </c>
      <c r="AA719" t="s">
        <v>858</v>
      </c>
      <c r="AB719" t="s">
        <v>858</v>
      </c>
      <c r="AC719" t="s">
        <v>858</v>
      </c>
      <c r="AD719" s="18">
        <v>45824.86368159722</v>
      </c>
      <c r="AE719" t="s">
        <v>1942</v>
      </c>
    </row>
    <row r="720" spans="25:31" x14ac:dyDescent="0.35">
      <c r="Y720">
        <v>1.504</v>
      </c>
      <c r="Z720">
        <v>0.88500000000000001</v>
      </c>
      <c r="AA720">
        <v>0.73099999999999998</v>
      </c>
      <c r="AB720">
        <v>0.92700000000000005</v>
      </c>
      <c r="AC720">
        <v>0.80400000000000005</v>
      </c>
      <c r="AD720" s="18">
        <v>45825.059311377314</v>
      </c>
      <c r="AE720" t="s">
        <v>2117</v>
      </c>
    </row>
    <row r="721" spans="25:31" hidden="1" x14ac:dyDescent="0.35">
      <c r="Y721" t="s">
        <v>858</v>
      </c>
      <c r="Z721" t="s">
        <v>858</v>
      </c>
      <c r="AA721" t="s">
        <v>858</v>
      </c>
      <c r="AB721" t="s">
        <v>858</v>
      </c>
      <c r="AC721" t="s">
        <v>858</v>
      </c>
      <c r="AD721" s="18">
        <v>45824.863892175927</v>
      </c>
      <c r="AE721" t="s">
        <v>1942</v>
      </c>
    </row>
    <row r="722" spans="25:31" x14ac:dyDescent="0.35">
      <c r="Y722">
        <v>35.713999999999999</v>
      </c>
      <c r="Z722">
        <v>0.66900000000000004</v>
      </c>
      <c r="AA722">
        <v>0.82099999999999995</v>
      </c>
      <c r="AB722">
        <v>0.75</v>
      </c>
      <c r="AC722">
        <v>0.91100000000000003</v>
      </c>
      <c r="AD722" s="18">
        <v>45824.824599247688</v>
      </c>
      <c r="AE722" t="s">
        <v>1757</v>
      </c>
    </row>
    <row r="723" spans="25:31" hidden="1" x14ac:dyDescent="0.35">
      <c r="Y723" t="s">
        <v>858</v>
      </c>
      <c r="Z723" t="s">
        <v>858</v>
      </c>
      <c r="AA723" t="s">
        <v>858</v>
      </c>
      <c r="AB723" t="s">
        <v>858</v>
      </c>
      <c r="AC723" t="s">
        <v>858</v>
      </c>
      <c r="AD723" s="18">
        <v>45824.864113148149</v>
      </c>
      <c r="AE723" t="s">
        <v>1942</v>
      </c>
    </row>
    <row r="724" spans="25:31" x14ac:dyDescent="0.35">
      <c r="Y724">
        <v>47.619</v>
      </c>
      <c r="Z724">
        <v>0.92500000000000004</v>
      </c>
      <c r="AA724">
        <v>0.82899999999999996</v>
      </c>
      <c r="AB724">
        <v>0.83899999999999997</v>
      </c>
      <c r="AC724">
        <v>0.82199999999999995</v>
      </c>
      <c r="AD724" s="18">
        <v>45824.93931533565</v>
      </c>
      <c r="AE724" t="s">
        <v>2096</v>
      </c>
    </row>
    <row r="725" spans="25:31" hidden="1" x14ac:dyDescent="0.35">
      <c r="Y725">
        <v>3.0209999999999999</v>
      </c>
      <c r="Z725">
        <v>0.78</v>
      </c>
      <c r="AA725">
        <v>0.84</v>
      </c>
      <c r="AB725">
        <v>0.77300000000000002</v>
      </c>
      <c r="AC725">
        <v>0.65300000000000002</v>
      </c>
      <c r="AD725" s="18">
        <v>45824.8643921412</v>
      </c>
      <c r="AE725" t="s">
        <v>1942</v>
      </c>
    </row>
    <row r="726" spans="25:31" x14ac:dyDescent="0.35">
      <c r="Y726">
        <v>12.346</v>
      </c>
      <c r="Z726">
        <v>0.92300000000000004</v>
      </c>
      <c r="AA726" s="18">
        <v>0.996</v>
      </c>
      <c r="AB726">
        <v>0.97699999999999998</v>
      </c>
      <c r="AC726" s="21">
        <v>0.99399999999999999</v>
      </c>
      <c r="AD726" s="18">
        <v>45825.211995069447</v>
      </c>
      <c r="AE726" t="s">
        <v>2111</v>
      </c>
    </row>
    <row r="727" spans="25:31" hidden="1" x14ac:dyDescent="0.35">
      <c r="Y727" t="s">
        <v>858</v>
      </c>
      <c r="Z727" t="s">
        <v>858</v>
      </c>
      <c r="AA727" t="s">
        <v>858</v>
      </c>
      <c r="AB727" t="s">
        <v>858</v>
      </c>
      <c r="AC727" t="s">
        <v>858</v>
      </c>
      <c r="AD727" s="18">
        <v>45824.864587013886</v>
      </c>
      <c r="AE727" t="s">
        <v>1942</v>
      </c>
    </row>
    <row r="728" spans="25:31" hidden="1" x14ac:dyDescent="0.35">
      <c r="Y728">
        <v>1</v>
      </c>
      <c r="Z728" t="s">
        <v>858</v>
      </c>
      <c r="AA728" t="s">
        <v>858</v>
      </c>
      <c r="AB728">
        <v>0.42899999999999999</v>
      </c>
      <c r="AC728">
        <v>1</v>
      </c>
      <c r="AD728" s="18">
        <v>45824.864805543984</v>
      </c>
      <c r="AE728" t="s">
        <v>1942</v>
      </c>
    </row>
    <row r="729" spans="25:31" hidden="1" x14ac:dyDescent="0.35">
      <c r="Y729" t="s">
        <v>858</v>
      </c>
      <c r="Z729" t="s">
        <v>858</v>
      </c>
      <c r="AA729">
        <v>0.317</v>
      </c>
      <c r="AB729">
        <v>0</v>
      </c>
      <c r="AC729" t="s">
        <v>858</v>
      </c>
      <c r="AD729" s="18">
        <v>45824.865000833335</v>
      </c>
      <c r="AE729" t="s">
        <v>1942</v>
      </c>
    </row>
    <row r="730" spans="25:31" x14ac:dyDescent="0.35">
      <c r="Y730">
        <v>142.857</v>
      </c>
      <c r="Z730">
        <v>0.96699999999999997</v>
      </c>
      <c r="AA730">
        <v>0.97099999999999997</v>
      </c>
      <c r="AB730">
        <v>0.95099999999999996</v>
      </c>
      <c r="AC730">
        <v>0.96399999999999997</v>
      </c>
      <c r="AD730" s="18">
        <v>45825.0838028125</v>
      </c>
      <c r="AE730" t="s">
        <v>2117</v>
      </c>
    </row>
    <row r="731" spans="25:31" hidden="1" x14ac:dyDescent="0.35">
      <c r="Y731" t="s">
        <v>858</v>
      </c>
      <c r="Z731" t="s">
        <v>858</v>
      </c>
      <c r="AA731" t="s">
        <v>858</v>
      </c>
      <c r="AB731" t="s">
        <v>858</v>
      </c>
      <c r="AC731" t="s">
        <v>858</v>
      </c>
      <c r="AD731" s="18">
        <v>45824.86522295139</v>
      </c>
      <c r="AE731" t="s">
        <v>1942</v>
      </c>
    </row>
    <row r="732" spans="25:31" hidden="1" x14ac:dyDescent="0.35">
      <c r="Y732" t="s">
        <v>858</v>
      </c>
      <c r="Z732" t="s">
        <v>858</v>
      </c>
      <c r="AA732" t="s">
        <v>858</v>
      </c>
      <c r="AB732" t="s">
        <v>858</v>
      </c>
      <c r="AC732" t="s">
        <v>858</v>
      </c>
      <c r="AD732" s="18">
        <v>45824.865418900466</v>
      </c>
      <c r="AE732" t="s">
        <v>1942</v>
      </c>
    </row>
    <row r="733" spans="25:31" hidden="1" x14ac:dyDescent="0.35">
      <c r="Y733" t="s">
        <v>858</v>
      </c>
      <c r="Z733" t="s">
        <v>858</v>
      </c>
      <c r="AA733">
        <v>0.92</v>
      </c>
      <c r="AB733" t="s">
        <v>858</v>
      </c>
      <c r="AC733" t="s">
        <v>858</v>
      </c>
      <c r="AD733" s="18">
        <v>45824.865621145836</v>
      </c>
      <c r="AE733" t="s">
        <v>1942</v>
      </c>
    </row>
    <row r="734" spans="25:31" x14ac:dyDescent="0.35">
      <c r="Y734">
        <v>0.49099999999999999</v>
      </c>
      <c r="Z734">
        <v>0.64800000000000002</v>
      </c>
      <c r="AA734" s="18">
        <v>0.92300000000000004</v>
      </c>
      <c r="AB734">
        <v>0.871</v>
      </c>
      <c r="AC734" s="21">
        <v>0.80800000000000005</v>
      </c>
      <c r="AD734" s="18">
        <v>2.3254629629629629E-2</v>
      </c>
      <c r="AE734" t="s">
        <v>1092</v>
      </c>
    </row>
    <row r="735" spans="25:31" hidden="1" x14ac:dyDescent="0.35">
      <c r="Y735" t="s">
        <v>858</v>
      </c>
      <c r="Z735" t="s">
        <v>858</v>
      </c>
      <c r="AA735">
        <v>1</v>
      </c>
      <c r="AB735">
        <v>1</v>
      </c>
      <c r="AC735" t="s">
        <v>858</v>
      </c>
      <c r="AD735" s="18">
        <v>45824.865845636574</v>
      </c>
      <c r="AE735" t="s">
        <v>1942</v>
      </c>
    </row>
    <row r="736" spans="25:31" hidden="1" x14ac:dyDescent="0.35">
      <c r="Y736" t="s">
        <v>858</v>
      </c>
      <c r="Z736" t="s">
        <v>858</v>
      </c>
      <c r="AA736" t="s">
        <v>858</v>
      </c>
      <c r="AB736" t="s">
        <v>858</v>
      </c>
      <c r="AC736" t="s">
        <v>858</v>
      </c>
      <c r="AD736" s="18">
        <v>45824.86604778935</v>
      </c>
      <c r="AE736" t="s">
        <v>1942</v>
      </c>
    </row>
    <row r="737" spans="25:31" hidden="1" x14ac:dyDescent="0.35">
      <c r="Y737">
        <v>5.5869999999999997</v>
      </c>
      <c r="Z737" t="s">
        <v>858</v>
      </c>
      <c r="AA737">
        <v>0.97499999999999998</v>
      </c>
      <c r="AB737" t="s">
        <v>858</v>
      </c>
      <c r="AC737">
        <v>0.71799999999999997</v>
      </c>
      <c r="AD737" s="18">
        <v>45824.866267858793</v>
      </c>
      <c r="AE737" t="s">
        <v>1942</v>
      </c>
    </row>
    <row r="738" spans="25:31" x14ac:dyDescent="0.35">
      <c r="Y738">
        <v>11.111000000000001</v>
      </c>
      <c r="Z738">
        <v>0.84199999999999997</v>
      </c>
      <c r="AA738">
        <v>0.94699999999999995</v>
      </c>
      <c r="AB738">
        <v>0.77600000000000002</v>
      </c>
      <c r="AC738">
        <v>0.81299999999999994</v>
      </c>
      <c r="AD738" s="18">
        <v>45824.85002662037</v>
      </c>
      <c r="AE738" t="s">
        <v>1942</v>
      </c>
    </row>
    <row r="739" spans="25:31" hidden="1" x14ac:dyDescent="0.35">
      <c r="Y739">
        <v>9.5239999999999991</v>
      </c>
      <c r="Z739">
        <v>0.877</v>
      </c>
      <c r="AA739">
        <v>0.99</v>
      </c>
      <c r="AB739">
        <v>0</v>
      </c>
      <c r="AC739">
        <v>0.80400000000000005</v>
      </c>
      <c r="AD739" s="18">
        <v>45824.866522847224</v>
      </c>
      <c r="AE739" t="s">
        <v>1942</v>
      </c>
    </row>
    <row r="740" spans="25:31" x14ac:dyDescent="0.35">
      <c r="Y740">
        <v>0.88200000000000001</v>
      </c>
      <c r="Z740">
        <v>0.99199999999999999</v>
      </c>
      <c r="AA740">
        <v>0.96099999999999997</v>
      </c>
      <c r="AB740">
        <v>0</v>
      </c>
      <c r="AC740">
        <v>0.98</v>
      </c>
      <c r="AD740" s="18">
        <v>45825.287704525465</v>
      </c>
      <c r="AE740" t="s">
        <v>2106</v>
      </c>
    </row>
    <row r="741" spans="25:31" hidden="1" x14ac:dyDescent="0.35">
      <c r="Y741">
        <v>50</v>
      </c>
      <c r="Z741">
        <v>0.77100000000000002</v>
      </c>
      <c r="AA741">
        <v>1</v>
      </c>
      <c r="AB741" t="s">
        <v>858</v>
      </c>
      <c r="AC741">
        <v>0.60799999999999998</v>
      </c>
      <c r="AD741" s="18">
        <v>45824.866742199076</v>
      </c>
      <c r="AE741" t="s">
        <v>1942</v>
      </c>
    </row>
    <row r="742" spans="25:31" x14ac:dyDescent="0.35">
      <c r="Y742">
        <v>7.407</v>
      </c>
      <c r="Z742">
        <v>0.72899999999999998</v>
      </c>
      <c r="AA742">
        <v>0.85499999999999998</v>
      </c>
      <c r="AB742">
        <v>0.72599999999999998</v>
      </c>
      <c r="AC742">
        <v>0.67</v>
      </c>
      <c r="AD742" s="18">
        <v>45825.062719502312</v>
      </c>
      <c r="AE742" t="s">
        <v>2117</v>
      </c>
    </row>
    <row r="743" spans="25:31" hidden="1" x14ac:dyDescent="0.35">
      <c r="Y743">
        <v>27.027000000000001</v>
      </c>
      <c r="Z743">
        <v>1</v>
      </c>
      <c r="AA743">
        <v>0.996</v>
      </c>
      <c r="AB743" t="s">
        <v>858</v>
      </c>
      <c r="AC743">
        <v>1</v>
      </c>
      <c r="AD743" s="18">
        <v>45824.866965787034</v>
      </c>
      <c r="AE743" t="s">
        <v>1942</v>
      </c>
    </row>
    <row r="744" spans="25:31" x14ac:dyDescent="0.35">
      <c r="Y744">
        <v>7.4630000000000001</v>
      </c>
      <c r="Z744">
        <v>0.96599999999999997</v>
      </c>
      <c r="AA744">
        <v>0.98799999999999999</v>
      </c>
      <c r="AB744">
        <v>0.91600000000000004</v>
      </c>
      <c r="AC744">
        <v>0.96699999999999997</v>
      </c>
      <c r="AD744" s="18">
        <v>45824.79892173611</v>
      </c>
      <c r="AE744" t="s">
        <v>1757</v>
      </c>
    </row>
    <row r="745" spans="25:31" hidden="1" x14ac:dyDescent="0.35">
      <c r="Y745" t="s">
        <v>858</v>
      </c>
      <c r="Z745" t="s">
        <v>858</v>
      </c>
      <c r="AA745">
        <v>1</v>
      </c>
      <c r="AB745" t="s">
        <v>858</v>
      </c>
      <c r="AC745" t="s">
        <v>858</v>
      </c>
      <c r="AD745" s="18">
        <v>45824.867188634256</v>
      </c>
      <c r="AE745" t="s">
        <v>1942</v>
      </c>
    </row>
    <row r="746" spans="25:31" x14ac:dyDescent="0.35">
      <c r="Y746">
        <v>7.8739999999999997</v>
      </c>
      <c r="Z746">
        <v>0.97599999999999998</v>
      </c>
      <c r="AA746">
        <v>0.96199999999999997</v>
      </c>
      <c r="AB746">
        <v>0.93600000000000005</v>
      </c>
      <c r="AC746">
        <v>0.96599999999999997</v>
      </c>
      <c r="AD746" s="18">
        <v>45824.811362465276</v>
      </c>
      <c r="AE746" t="s">
        <v>1757</v>
      </c>
    </row>
    <row r="747" spans="25:31" hidden="1" x14ac:dyDescent="0.35">
      <c r="Y747" t="s">
        <v>858</v>
      </c>
      <c r="Z747" t="s">
        <v>858</v>
      </c>
      <c r="AA747">
        <v>0.77500000000000002</v>
      </c>
      <c r="AB747" t="s">
        <v>858</v>
      </c>
      <c r="AC747" t="s">
        <v>858</v>
      </c>
      <c r="AD747" s="18">
        <v>45824.867409467595</v>
      </c>
      <c r="AE747" t="s">
        <v>1942</v>
      </c>
    </row>
    <row r="748" spans="25:31" x14ac:dyDescent="0.35">
      <c r="Y748">
        <v>17.544</v>
      </c>
      <c r="Z748">
        <v>0.72799999999999998</v>
      </c>
      <c r="AA748">
        <v>0.51100000000000001</v>
      </c>
      <c r="AB748">
        <v>0.94899999999999995</v>
      </c>
      <c r="AC748">
        <v>0.52400000000000002</v>
      </c>
      <c r="AD748" s="18">
        <v>45825.055688206019</v>
      </c>
      <c r="AE748" t="s">
        <v>2117</v>
      </c>
    </row>
    <row r="749" spans="25:31" hidden="1" x14ac:dyDescent="0.35">
      <c r="Y749">
        <v>4.0819999999999999</v>
      </c>
      <c r="Z749">
        <v>0.436</v>
      </c>
      <c r="AA749">
        <v>0.83799999999999997</v>
      </c>
      <c r="AB749" t="s">
        <v>858</v>
      </c>
      <c r="AC749">
        <v>0.88500000000000001</v>
      </c>
      <c r="AD749" s="18">
        <v>45824.867631747686</v>
      </c>
      <c r="AE749" t="s">
        <v>1942</v>
      </c>
    </row>
    <row r="750" spans="25:31" x14ac:dyDescent="0.35">
      <c r="Y750">
        <v>7.4630000000000001</v>
      </c>
      <c r="Z750">
        <v>0.96599999999999997</v>
      </c>
      <c r="AA750">
        <v>0.98799999999999999</v>
      </c>
      <c r="AB750">
        <v>0.91600000000000004</v>
      </c>
      <c r="AC750">
        <v>0.96699999999999997</v>
      </c>
      <c r="AD750" s="18">
        <v>45825.130966504628</v>
      </c>
      <c r="AE750" t="s">
        <v>2117</v>
      </c>
    </row>
    <row r="751" spans="25:31" hidden="1" x14ac:dyDescent="0.35">
      <c r="Y751" t="s">
        <v>858</v>
      </c>
      <c r="Z751" t="s">
        <v>858</v>
      </c>
      <c r="AA751">
        <v>0.96599999999999997</v>
      </c>
      <c r="AB751" t="s">
        <v>858</v>
      </c>
      <c r="AC751" t="s">
        <v>858</v>
      </c>
      <c r="AD751" s="18">
        <v>45824.867848888891</v>
      </c>
      <c r="AE751" t="s">
        <v>1942</v>
      </c>
    </row>
    <row r="752" spans="25:31" hidden="1" x14ac:dyDescent="0.35">
      <c r="Y752" t="s">
        <v>858</v>
      </c>
      <c r="Z752" t="s">
        <v>858</v>
      </c>
      <c r="AA752" t="s">
        <v>858</v>
      </c>
      <c r="AB752" t="s">
        <v>858</v>
      </c>
      <c r="AC752" t="s">
        <v>858</v>
      </c>
      <c r="AD752" s="18">
        <v>45824.868045162038</v>
      </c>
      <c r="AE752" t="s">
        <v>1942</v>
      </c>
    </row>
    <row r="753" spans="25:31" hidden="1" x14ac:dyDescent="0.35">
      <c r="Y753" t="s">
        <v>858</v>
      </c>
      <c r="Z753" t="s">
        <v>858</v>
      </c>
      <c r="AA753">
        <v>0.75</v>
      </c>
      <c r="AB753" t="s">
        <v>858</v>
      </c>
      <c r="AC753" t="s">
        <v>858</v>
      </c>
      <c r="AD753" s="18">
        <v>45824.868250520834</v>
      </c>
      <c r="AE753" t="s">
        <v>1942</v>
      </c>
    </row>
    <row r="754" spans="25:31" x14ac:dyDescent="0.35">
      <c r="Y754">
        <v>3.984</v>
      </c>
      <c r="Z754">
        <v>0.60699999999999998</v>
      </c>
      <c r="AA754">
        <v>0.93500000000000005</v>
      </c>
      <c r="AB754">
        <v>0.92</v>
      </c>
      <c r="AC754">
        <v>0.91800000000000004</v>
      </c>
      <c r="AD754" s="18">
        <v>45825.140594166667</v>
      </c>
      <c r="AE754" t="s">
        <v>2117</v>
      </c>
    </row>
    <row r="755" spans="25:31" hidden="1" x14ac:dyDescent="0.35">
      <c r="Y755" t="s">
        <v>858</v>
      </c>
      <c r="Z755" t="s">
        <v>858</v>
      </c>
      <c r="AA755">
        <v>0.88800000000000001</v>
      </c>
      <c r="AB755" t="s">
        <v>858</v>
      </c>
      <c r="AC755" t="s">
        <v>858</v>
      </c>
      <c r="AD755" s="18">
        <v>45824.868472743059</v>
      </c>
      <c r="AE755" t="s">
        <v>1942</v>
      </c>
    </row>
    <row r="756" spans="25:31" hidden="1" x14ac:dyDescent="0.35">
      <c r="Y756" t="s">
        <v>858</v>
      </c>
      <c r="Z756" t="s">
        <v>858</v>
      </c>
      <c r="AA756" t="s">
        <v>858</v>
      </c>
      <c r="AB756" t="s">
        <v>858</v>
      </c>
      <c r="AC756" t="s">
        <v>858</v>
      </c>
      <c r="AD756" s="18">
        <v>45824.868671342592</v>
      </c>
      <c r="AE756" t="s">
        <v>1942</v>
      </c>
    </row>
    <row r="757" spans="25:31" hidden="1" x14ac:dyDescent="0.35">
      <c r="Y757">
        <v>10</v>
      </c>
      <c r="Z757" t="s">
        <v>858</v>
      </c>
      <c r="AA757">
        <v>0.9</v>
      </c>
      <c r="AB757">
        <v>1</v>
      </c>
      <c r="AC757">
        <v>0.89300000000000002</v>
      </c>
      <c r="AD757" s="18">
        <v>45824.868893472223</v>
      </c>
      <c r="AE757" t="s">
        <v>1942</v>
      </c>
    </row>
    <row r="758" spans="25:31" x14ac:dyDescent="0.35">
      <c r="Y758">
        <v>1.6080000000000001</v>
      </c>
      <c r="Z758">
        <v>0</v>
      </c>
      <c r="AA758">
        <v>0.93100000000000005</v>
      </c>
      <c r="AB758">
        <v>0.97099999999999997</v>
      </c>
      <c r="AC758">
        <v>0.89100000000000001</v>
      </c>
      <c r="AD758" s="18">
        <v>45825.039309930558</v>
      </c>
      <c r="AE758" t="s">
        <v>1750</v>
      </c>
    </row>
    <row r="759" spans="25:31" hidden="1" x14ac:dyDescent="0.35">
      <c r="Y759" t="s">
        <v>858</v>
      </c>
      <c r="Z759" t="s">
        <v>858</v>
      </c>
      <c r="AA759">
        <v>1</v>
      </c>
      <c r="AB759" t="s">
        <v>858</v>
      </c>
      <c r="AC759" t="s">
        <v>858</v>
      </c>
      <c r="AD759" s="18">
        <v>45824.869096296294</v>
      </c>
      <c r="AE759" t="s">
        <v>1942</v>
      </c>
    </row>
    <row r="760" spans="25:31" x14ac:dyDescent="0.35">
      <c r="Y760">
        <v>30.303000000000001</v>
      </c>
      <c r="Z760">
        <v>0.75</v>
      </c>
      <c r="AA760" s="18">
        <v>0.92</v>
      </c>
      <c r="AB760">
        <v>0.85899999999999999</v>
      </c>
      <c r="AC760" s="21">
        <v>0.94699999999999995</v>
      </c>
      <c r="AD760" s="18">
        <v>45825.209526932871</v>
      </c>
      <c r="AE760" t="s">
        <v>2112</v>
      </c>
    </row>
    <row r="761" spans="25:31" hidden="1" x14ac:dyDescent="0.35">
      <c r="Y761" t="s">
        <v>858</v>
      </c>
      <c r="Z761">
        <v>1</v>
      </c>
      <c r="AA761" t="s">
        <v>858</v>
      </c>
      <c r="AB761" t="s">
        <v>858</v>
      </c>
      <c r="AC761" t="s">
        <v>858</v>
      </c>
      <c r="AD761" s="18">
        <v>45824.869312800925</v>
      </c>
      <c r="AE761" t="s">
        <v>1942</v>
      </c>
    </row>
    <row r="762" spans="25:31" x14ac:dyDescent="0.35">
      <c r="Y762">
        <v>11.628</v>
      </c>
      <c r="Z762">
        <v>0.91900000000000004</v>
      </c>
      <c r="AA762">
        <v>0.97399999999999998</v>
      </c>
      <c r="AB762">
        <v>0.98399999999999999</v>
      </c>
      <c r="AC762">
        <v>0.95799999999999996</v>
      </c>
      <c r="AD762" s="18">
        <v>45825.074950752314</v>
      </c>
      <c r="AE762" t="s">
        <v>2117</v>
      </c>
    </row>
    <row r="763" spans="25:31" hidden="1" x14ac:dyDescent="0.35">
      <c r="Y763">
        <v>0.5</v>
      </c>
      <c r="Z763" t="s">
        <v>858</v>
      </c>
      <c r="AA763">
        <v>0.81299999999999994</v>
      </c>
      <c r="AB763">
        <v>0.85299999999999998</v>
      </c>
      <c r="AC763">
        <v>0.8</v>
      </c>
      <c r="AD763" s="18">
        <v>45824.869532476849</v>
      </c>
      <c r="AE763" t="s">
        <v>1942</v>
      </c>
    </row>
    <row r="764" spans="25:31" x14ac:dyDescent="0.35">
      <c r="Y764">
        <v>0.45</v>
      </c>
      <c r="Z764">
        <v>0.92</v>
      </c>
      <c r="AA764">
        <v>0.95599999999999996</v>
      </c>
      <c r="AB764">
        <v>0.97299999999999998</v>
      </c>
      <c r="AC764">
        <v>0.97299999999999998</v>
      </c>
      <c r="AD764" s="18">
        <v>45825.109169178242</v>
      </c>
      <c r="AE764" t="s">
        <v>2117</v>
      </c>
    </row>
    <row r="765" spans="25:31" hidden="1" x14ac:dyDescent="0.35">
      <c r="Y765" t="s">
        <v>858</v>
      </c>
      <c r="Z765" t="s">
        <v>858</v>
      </c>
      <c r="AA765">
        <v>1</v>
      </c>
      <c r="AB765" t="s">
        <v>858</v>
      </c>
      <c r="AC765" t="s">
        <v>858</v>
      </c>
      <c r="AD765" s="18">
        <v>45824.869733229163</v>
      </c>
      <c r="AE765" t="s">
        <v>1942</v>
      </c>
    </row>
    <row r="766" spans="25:31" x14ac:dyDescent="0.35">
      <c r="Y766">
        <v>4.7389999999999999</v>
      </c>
      <c r="Z766">
        <v>0.78800000000000003</v>
      </c>
      <c r="AA766">
        <v>0.54100000000000004</v>
      </c>
      <c r="AB766">
        <v>0.52100000000000002</v>
      </c>
      <c r="AC766">
        <v>0.47899999999999998</v>
      </c>
      <c r="AD766" s="18">
        <v>45824.760980983796</v>
      </c>
      <c r="AE766" t="s">
        <v>1757</v>
      </c>
    </row>
    <row r="767" spans="25:31" hidden="1" x14ac:dyDescent="0.35">
      <c r="Y767">
        <v>5.319</v>
      </c>
      <c r="Z767" t="s">
        <v>858</v>
      </c>
      <c r="AA767">
        <v>0.96399999999999997</v>
      </c>
      <c r="AB767">
        <v>0.3</v>
      </c>
      <c r="AC767">
        <v>0.75</v>
      </c>
      <c r="AD767" s="18">
        <v>45824.869954895832</v>
      </c>
      <c r="AE767" t="s">
        <v>1942</v>
      </c>
    </row>
    <row r="768" spans="25:31" x14ac:dyDescent="0.35">
      <c r="Y768">
        <v>0.63800000000000001</v>
      </c>
      <c r="Z768">
        <v>0.97199999999999998</v>
      </c>
      <c r="AA768">
        <v>0.91400000000000003</v>
      </c>
      <c r="AB768">
        <v>0.88</v>
      </c>
      <c r="AC768">
        <v>0.93500000000000005</v>
      </c>
      <c r="AD768" s="18">
        <v>45825.149214363424</v>
      </c>
      <c r="AE768" t="s">
        <v>2117</v>
      </c>
    </row>
    <row r="769" spans="25:31" hidden="1" x14ac:dyDescent="0.35">
      <c r="Y769" t="s">
        <v>858</v>
      </c>
      <c r="Z769" t="s">
        <v>858</v>
      </c>
      <c r="AA769" t="s">
        <v>858</v>
      </c>
      <c r="AB769" t="s">
        <v>858</v>
      </c>
      <c r="AC769" t="s">
        <v>858</v>
      </c>
      <c r="AD769" s="18">
        <v>45824.870177881945</v>
      </c>
      <c r="AE769" t="s">
        <v>1942</v>
      </c>
    </row>
    <row r="770" spans="25:31" x14ac:dyDescent="0.35">
      <c r="Y770">
        <v>1.099</v>
      </c>
      <c r="Z770">
        <v>0.96899999999999997</v>
      </c>
      <c r="AA770">
        <v>0.97499999999999998</v>
      </c>
      <c r="AB770">
        <v>0.96199999999999997</v>
      </c>
      <c r="AC770">
        <v>0.98599999999999999</v>
      </c>
      <c r="AD770" s="18">
        <v>45824.809967152774</v>
      </c>
      <c r="AE770" t="s">
        <v>1757</v>
      </c>
    </row>
    <row r="771" spans="25:31" hidden="1" x14ac:dyDescent="0.35">
      <c r="Y771">
        <v>3.2149999999999999</v>
      </c>
      <c r="Z771" t="s">
        <v>858</v>
      </c>
      <c r="AA771">
        <v>0.92400000000000004</v>
      </c>
      <c r="AB771">
        <v>0.17599999999999999</v>
      </c>
      <c r="AC771">
        <v>0.59499999999999997</v>
      </c>
      <c r="AD771" s="18">
        <v>45824.87039851852</v>
      </c>
      <c r="AE771" t="s">
        <v>1942</v>
      </c>
    </row>
    <row r="772" spans="25:31" x14ac:dyDescent="0.35">
      <c r="Y772">
        <v>0.80800000000000005</v>
      </c>
      <c r="Z772">
        <v>0.81100000000000005</v>
      </c>
      <c r="AA772">
        <v>0.84499999999999997</v>
      </c>
      <c r="AB772">
        <v>0.70099999999999996</v>
      </c>
      <c r="AC772">
        <v>0.83499999999999996</v>
      </c>
      <c r="AD772" s="18">
        <v>45825.262359814813</v>
      </c>
      <c r="AE772" t="s">
        <v>2106</v>
      </c>
    </row>
    <row r="773" spans="25:31" hidden="1" x14ac:dyDescent="0.35">
      <c r="Y773" t="s">
        <v>858</v>
      </c>
      <c r="Z773" t="s">
        <v>858</v>
      </c>
      <c r="AA773" t="s">
        <v>858</v>
      </c>
      <c r="AB773" t="s">
        <v>858</v>
      </c>
      <c r="AC773" t="s">
        <v>858</v>
      </c>
      <c r="AD773" s="18">
        <v>45824.870601828705</v>
      </c>
      <c r="AE773" t="s">
        <v>1942</v>
      </c>
    </row>
    <row r="774" spans="25:31" x14ac:dyDescent="0.35">
      <c r="Y774">
        <v>3.9060000000000001</v>
      </c>
      <c r="Z774">
        <v>0.97599999999999998</v>
      </c>
      <c r="AA774" s="18">
        <v>0.82</v>
      </c>
      <c r="AB774">
        <v>0.95499999999999996</v>
      </c>
      <c r="AC774" s="21">
        <v>0.95399999999999996</v>
      </c>
      <c r="AD774" s="18">
        <v>2.7277777777777779E-2</v>
      </c>
      <c r="AE774" t="s">
        <v>1092</v>
      </c>
    </row>
    <row r="775" spans="25:31" hidden="1" x14ac:dyDescent="0.35">
      <c r="Y775" t="s">
        <v>858</v>
      </c>
      <c r="Z775" t="s">
        <v>858</v>
      </c>
      <c r="AA775" t="s">
        <v>858</v>
      </c>
      <c r="AB775" t="s">
        <v>858</v>
      </c>
      <c r="AC775" t="s">
        <v>858</v>
      </c>
      <c r="AD775" s="18">
        <v>45824.870823020836</v>
      </c>
      <c r="AE775" t="s">
        <v>1942</v>
      </c>
    </row>
    <row r="776" spans="25:31" x14ac:dyDescent="0.35">
      <c r="Y776">
        <v>45.454999999999998</v>
      </c>
      <c r="Z776">
        <v>0.81799999999999995</v>
      </c>
      <c r="AA776">
        <v>0.83599999999999997</v>
      </c>
      <c r="AB776">
        <v>0.85399999999999998</v>
      </c>
      <c r="AC776">
        <v>0.751</v>
      </c>
      <c r="AD776" s="18">
        <v>45824.869096273149</v>
      </c>
      <c r="AE776" t="s">
        <v>1942</v>
      </c>
    </row>
    <row r="777" spans="25:31" hidden="1" x14ac:dyDescent="0.35">
      <c r="Y777">
        <v>15.151999999999999</v>
      </c>
      <c r="Z777">
        <v>1</v>
      </c>
      <c r="AA777">
        <v>0.98299999999999998</v>
      </c>
      <c r="AB777">
        <v>0.92700000000000005</v>
      </c>
      <c r="AC777">
        <v>0.85899999999999999</v>
      </c>
      <c r="AD777" s="18">
        <v>45824.871129375002</v>
      </c>
      <c r="AE777" t="s">
        <v>1942</v>
      </c>
    </row>
    <row r="778" spans="25:31" x14ac:dyDescent="0.35">
      <c r="Y778">
        <v>35.713999999999999</v>
      </c>
      <c r="Z778">
        <v>0.71499999999999997</v>
      </c>
      <c r="AA778">
        <v>0.91400000000000003</v>
      </c>
      <c r="AB778">
        <v>0.75</v>
      </c>
      <c r="AC778">
        <v>0.745</v>
      </c>
      <c r="AD778" s="18">
        <v>45825.181187175927</v>
      </c>
      <c r="AE778" t="s">
        <v>2116</v>
      </c>
    </row>
    <row r="779" spans="25:31" hidden="1" x14ac:dyDescent="0.35">
      <c r="Y779" t="s">
        <v>858</v>
      </c>
      <c r="Z779" t="s">
        <v>858</v>
      </c>
      <c r="AA779">
        <v>1</v>
      </c>
      <c r="AB779" t="s">
        <v>858</v>
      </c>
      <c r="AC779" t="s">
        <v>858</v>
      </c>
      <c r="AD779" s="18">
        <v>45824.871334502313</v>
      </c>
      <c r="AE779" t="s">
        <v>1942</v>
      </c>
    </row>
    <row r="780" spans="25:31" hidden="1" x14ac:dyDescent="0.35">
      <c r="Y780" t="s">
        <v>858</v>
      </c>
      <c r="Z780" t="s">
        <v>858</v>
      </c>
      <c r="AA780">
        <v>1</v>
      </c>
      <c r="AB780" t="s">
        <v>858</v>
      </c>
      <c r="AC780" t="s">
        <v>858</v>
      </c>
      <c r="AD780" s="18">
        <v>45824.871543541667</v>
      </c>
      <c r="AE780" t="s">
        <v>1942</v>
      </c>
    </row>
    <row r="781" spans="25:31" hidden="1" x14ac:dyDescent="0.35">
      <c r="Y781" t="s">
        <v>858</v>
      </c>
      <c r="Z781" t="s">
        <v>858</v>
      </c>
      <c r="AA781" t="s">
        <v>858</v>
      </c>
      <c r="AB781" t="s">
        <v>858</v>
      </c>
      <c r="AC781" t="s">
        <v>858</v>
      </c>
      <c r="AD781" s="18">
        <v>45824.871765277778</v>
      </c>
      <c r="AE781" t="s">
        <v>1942</v>
      </c>
    </row>
    <row r="782" spans="25:31" x14ac:dyDescent="0.35">
      <c r="Y782">
        <v>27.027000000000001</v>
      </c>
      <c r="Z782">
        <v>0.56599999999999995</v>
      </c>
      <c r="AA782">
        <v>0.71399999999999997</v>
      </c>
      <c r="AB782">
        <v>0</v>
      </c>
      <c r="AC782">
        <v>0.70599999999999996</v>
      </c>
      <c r="AD782" s="18">
        <v>45825.181835717594</v>
      </c>
      <c r="AE782" t="s">
        <v>2116</v>
      </c>
    </row>
    <row r="783" spans="25:31" hidden="1" x14ac:dyDescent="0.35">
      <c r="Y783">
        <v>16.949000000000002</v>
      </c>
      <c r="Z783" t="s">
        <v>858</v>
      </c>
      <c r="AA783">
        <v>0.98399999999999999</v>
      </c>
      <c r="AB783">
        <v>0.84499999999999997</v>
      </c>
      <c r="AC783">
        <v>0.623</v>
      </c>
      <c r="AD783" s="18">
        <v>45824.871982638891</v>
      </c>
      <c r="AE783" t="s">
        <v>1942</v>
      </c>
    </row>
    <row r="784" spans="25:31" x14ac:dyDescent="0.35">
      <c r="Y784">
        <v>2.66</v>
      </c>
      <c r="Z784">
        <v>0.96799999999999997</v>
      </c>
      <c r="AA784">
        <v>0.998</v>
      </c>
      <c r="AB784">
        <v>0.99199999999999999</v>
      </c>
      <c r="AC784">
        <v>0.99099999999999999</v>
      </c>
      <c r="AD784" s="18">
        <v>45825.049842280096</v>
      </c>
      <c r="AE784" t="s">
        <v>2117</v>
      </c>
    </row>
    <row r="785" spans="25:31" hidden="1" x14ac:dyDescent="0.35">
      <c r="Y785" t="s">
        <v>858</v>
      </c>
      <c r="Z785" t="s">
        <v>858</v>
      </c>
      <c r="AA785" t="s">
        <v>858</v>
      </c>
      <c r="AB785" t="s">
        <v>858</v>
      </c>
      <c r="AC785" t="s">
        <v>858</v>
      </c>
      <c r="AD785" s="18">
        <v>45824.872186805558</v>
      </c>
      <c r="AE785" t="s">
        <v>1942</v>
      </c>
    </row>
    <row r="786" spans="25:31" x14ac:dyDescent="0.35">
      <c r="Y786">
        <v>2.2730000000000001</v>
      </c>
      <c r="Z786">
        <v>0.96399999999999997</v>
      </c>
      <c r="AA786">
        <v>0.996</v>
      </c>
      <c r="AB786">
        <v>0.97299999999999998</v>
      </c>
      <c r="AC786">
        <v>0.96799999999999997</v>
      </c>
      <c r="AD786" s="18">
        <v>45824.758545439814</v>
      </c>
      <c r="AE786" t="s">
        <v>1757</v>
      </c>
    </row>
    <row r="787" spans="25:31" hidden="1" x14ac:dyDescent="0.35">
      <c r="Y787" t="s">
        <v>858</v>
      </c>
      <c r="Z787" t="s">
        <v>858</v>
      </c>
      <c r="AA787">
        <v>0.91100000000000003</v>
      </c>
      <c r="AB787" t="s">
        <v>858</v>
      </c>
      <c r="AC787" t="s">
        <v>858</v>
      </c>
      <c r="AD787" s="18">
        <v>45824.872406805553</v>
      </c>
      <c r="AE787" t="s">
        <v>1942</v>
      </c>
    </row>
    <row r="788" spans="25:31" x14ac:dyDescent="0.35">
      <c r="Y788">
        <v>8.85</v>
      </c>
      <c r="Z788">
        <v>0.94799999999999995</v>
      </c>
      <c r="AA788">
        <v>0.96099999999999997</v>
      </c>
      <c r="AB788">
        <v>0.93300000000000005</v>
      </c>
      <c r="AC788">
        <v>0.96399999999999997</v>
      </c>
      <c r="AD788" s="18">
        <v>45825.076304305556</v>
      </c>
      <c r="AE788" t="s">
        <v>2117</v>
      </c>
    </row>
    <row r="789" spans="25:31" hidden="1" x14ac:dyDescent="0.35">
      <c r="Y789" t="s">
        <v>858</v>
      </c>
      <c r="Z789" t="s">
        <v>858</v>
      </c>
      <c r="AA789">
        <v>0.89</v>
      </c>
      <c r="AB789" t="s">
        <v>858</v>
      </c>
      <c r="AC789" t="s">
        <v>858</v>
      </c>
      <c r="AD789" s="18">
        <v>45824.872628865742</v>
      </c>
      <c r="AE789" t="s">
        <v>1942</v>
      </c>
    </row>
    <row r="790" spans="25:31" x14ac:dyDescent="0.35">
      <c r="Y790">
        <v>111.111</v>
      </c>
      <c r="Z790">
        <v>0.72799999999999998</v>
      </c>
      <c r="AA790">
        <v>0.91</v>
      </c>
      <c r="AB790">
        <v>0.85699999999999998</v>
      </c>
      <c r="AC790">
        <v>0.83199999999999996</v>
      </c>
      <c r="AD790" s="18">
        <v>45824.883762175923</v>
      </c>
      <c r="AE790" t="s">
        <v>1942</v>
      </c>
    </row>
    <row r="791" spans="25:31" hidden="1" x14ac:dyDescent="0.35">
      <c r="Y791" t="s">
        <v>858</v>
      </c>
      <c r="Z791" t="s">
        <v>858</v>
      </c>
      <c r="AA791" t="s">
        <v>858</v>
      </c>
      <c r="AB791" t="s">
        <v>858</v>
      </c>
      <c r="AC791" t="s">
        <v>858</v>
      </c>
      <c r="AD791" s="18">
        <v>45824.872847650462</v>
      </c>
      <c r="AE791" t="s">
        <v>1942</v>
      </c>
    </row>
    <row r="792" spans="25:31" x14ac:dyDescent="0.35">
      <c r="Y792">
        <v>1.623</v>
      </c>
      <c r="Z792">
        <v>0</v>
      </c>
      <c r="AA792">
        <v>0.92400000000000004</v>
      </c>
      <c r="AB792">
        <v>0.97099999999999997</v>
      </c>
      <c r="AC792">
        <v>0.89100000000000001</v>
      </c>
      <c r="AD792" s="18">
        <v>45825.191076354167</v>
      </c>
      <c r="AE792" t="s">
        <v>2113</v>
      </c>
    </row>
    <row r="793" spans="25:31" hidden="1" x14ac:dyDescent="0.35">
      <c r="Y793">
        <v>71.429000000000002</v>
      </c>
      <c r="Z793" t="s">
        <v>858</v>
      </c>
      <c r="AA793" t="s">
        <v>858</v>
      </c>
      <c r="AB793" t="s">
        <v>858</v>
      </c>
      <c r="AC793">
        <v>1</v>
      </c>
      <c r="AD793" s="18">
        <v>45824.873062592589</v>
      </c>
      <c r="AE793" t="s">
        <v>1942</v>
      </c>
    </row>
    <row r="794" spans="25:31" x14ac:dyDescent="0.35">
      <c r="Y794">
        <v>1.2210000000000001</v>
      </c>
      <c r="Z794">
        <v>0</v>
      </c>
      <c r="AA794">
        <v>0.81399999999999995</v>
      </c>
      <c r="AB794">
        <v>0.90800000000000003</v>
      </c>
      <c r="AC794">
        <v>0.72399999999999998</v>
      </c>
      <c r="AD794" s="18">
        <v>45825.191588553243</v>
      </c>
      <c r="AE794" t="s">
        <v>2113</v>
      </c>
    </row>
    <row r="795" spans="25:31" hidden="1" x14ac:dyDescent="0.35">
      <c r="Y795" t="s">
        <v>858</v>
      </c>
      <c r="Z795" t="s">
        <v>858</v>
      </c>
      <c r="AA795">
        <v>1</v>
      </c>
      <c r="AB795" t="s">
        <v>858</v>
      </c>
      <c r="AC795" t="s">
        <v>858</v>
      </c>
      <c r="AD795" s="18">
        <v>45824.873287187504</v>
      </c>
      <c r="AE795" t="s">
        <v>1942</v>
      </c>
    </row>
    <row r="796" spans="25:31" x14ac:dyDescent="0.35">
      <c r="Y796">
        <v>166.667</v>
      </c>
      <c r="Z796">
        <v>0.83799999999999997</v>
      </c>
      <c r="AA796">
        <v>0.94799999999999995</v>
      </c>
      <c r="AB796">
        <v>0</v>
      </c>
      <c r="AC796">
        <v>0.81699999999999995</v>
      </c>
      <c r="AD796" s="18">
        <v>45825.162566087965</v>
      </c>
      <c r="AE796" t="s">
        <v>2117</v>
      </c>
    </row>
    <row r="797" spans="25:31" hidden="1" x14ac:dyDescent="0.35">
      <c r="Y797" t="s">
        <v>858</v>
      </c>
      <c r="Z797" t="s">
        <v>858</v>
      </c>
      <c r="AA797" t="s">
        <v>858</v>
      </c>
      <c r="AB797" t="s">
        <v>858</v>
      </c>
      <c r="AC797" t="s">
        <v>858</v>
      </c>
      <c r="AD797" s="18">
        <v>45824.873489687503</v>
      </c>
      <c r="AE797" t="s">
        <v>1942</v>
      </c>
    </row>
    <row r="798" spans="25:31" x14ac:dyDescent="0.35">
      <c r="Y798">
        <v>2.9329999999999998</v>
      </c>
      <c r="Z798">
        <v>0.96099999999999997</v>
      </c>
      <c r="AA798">
        <v>0.97399999999999998</v>
      </c>
      <c r="AB798">
        <v>0</v>
      </c>
      <c r="AC798">
        <v>0.97199999999999998</v>
      </c>
      <c r="AD798" s="18">
        <v>45825.243346423609</v>
      </c>
      <c r="AE798" t="s">
        <v>2106</v>
      </c>
    </row>
    <row r="799" spans="25:31" hidden="1" x14ac:dyDescent="0.35">
      <c r="Y799">
        <v>12.048</v>
      </c>
      <c r="Z799" t="s">
        <v>858</v>
      </c>
      <c r="AA799">
        <v>0.98499999999999999</v>
      </c>
      <c r="AB799">
        <v>0.95099999999999996</v>
      </c>
      <c r="AC799">
        <v>1</v>
      </c>
      <c r="AD799" s="18">
        <v>45824.873716041664</v>
      </c>
      <c r="AE799" t="s">
        <v>1942</v>
      </c>
    </row>
    <row r="800" spans="25:31" x14ac:dyDescent="0.35">
      <c r="Y800">
        <v>2.3420000000000001</v>
      </c>
      <c r="Z800">
        <v>0.96499999999999997</v>
      </c>
      <c r="AA800">
        <v>0.92800000000000005</v>
      </c>
      <c r="AB800">
        <v>0</v>
      </c>
      <c r="AC800">
        <v>0.95</v>
      </c>
      <c r="AD800" s="18">
        <v>45825.272779490741</v>
      </c>
      <c r="AE800" t="s">
        <v>2106</v>
      </c>
    </row>
    <row r="801" spans="25:31" hidden="1" x14ac:dyDescent="0.35">
      <c r="Y801">
        <v>22.727</v>
      </c>
      <c r="Z801" t="s">
        <v>858</v>
      </c>
      <c r="AA801">
        <v>0.84599999999999997</v>
      </c>
      <c r="AB801">
        <v>0.89300000000000002</v>
      </c>
      <c r="AC801">
        <v>0.72599999999999998</v>
      </c>
      <c r="AD801" s="18">
        <v>45824.873946840278</v>
      </c>
      <c r="AE801" t="s">
        <v>1942</v>
      </c>
    </row>
    <row r="802" spans="25:31" x14ac:dyDescent="0.35">
      <c r="Y802">
        <v>10.308999999999999</v>
      </c>
      <c r="Z802">
        <v>0.76800000000000002</v>
      </c>
      <c r="AA802">
        <v>0.93500000000000005</v>
      </c>
      <c r="AB802">
        <v>0.91200000000000003</v>
      </c>
      <c r="AC802">
        <v>0.86599999999999999</v>
      </c>
      <c r="AD802" s="18">
        <v>45824.969185405091</v>
      </c>
      <c r="AE802" t="s">
        <v>2099</v>
      </c>
    </row>
    <row r="803" spans="25:31" hidden="1" x14ac:dyDescent="0.35">
      <c r="Y803" t="s">
        <v>858</v>
      </c>
      <c r="Z803" t="s">
        <v>858</v>
      </c>
      <c r="AA803" t="s">
        <v>858</v>
      </c>
      <c r="AB803" t="s">
        <v>858</v>
      </c>
      <c r="AC803" t="s">
        <v>858</v>
      </c>
      <c r="AD803" s="18">
        <v>45824.874152812503</v>
      </c>
      <c r="AE803" t="s">
        <v>1942</v>
      </c>
    </row>
    <row r="804" spans="25:31" x14ac:dyDescent="0.35">
      <c r="Y804">
        <v>14.085000000000001</v>
      </c>
      <c r="Z804">
        <v>0.67800000000000005</v>
      </c>
      <c r="AA804">
        <v>0.90900000000000003</v>
      </c>
      <c r="AB804">
        <v>0.88500000000000001</v>
      </c>
      <c r="AC804">
        <v>0.90500000000000003</v>
      </c>
      <c r="AD804" s="18">
        <v>45825.065417835649</v>
      </c>
      <c r="AE804" t="s">
        <v>2117</v>
      </c>
    </row>
    <row r="805" spans="25:31" hidden="1" x14ac:dyDescent="0.35">
      <c r="Y805" t="s">
        <v>858</v>
      </c>
      <c r="Z805" t="s">
        <v>858</v>
      </c>
      <c r="AA805" t="s">
        <v>858</v>
      </c>
      <c r="AB805" t="s">
        <v>858</v>
      </c>
      <c r="AC805" t="s">
        <v>858</v>
      </c>
      <c r="AD805" s="18">
        <v>45824.874350439815</v>
      </c>
      <c r="AE805" t="s">
        <v>1942</v>
      </c>
    </row>
    <row r="806" spans="25:31" x14ac:dyDescent="0.35">
      <c r="Y806">
        <v>0.76100000000000001</v>
      </c>
      <c r="Z806">
        <v>0.89900000000000002</v>
      </c>
      <c r="AA806">
        <v>0.96899999999999997</v>
      </c>
      <c r="AB806">
        <v>0.93600000000000005</v>
      </c>
      <c r="AC806">
        <v>0.95599999999999996</v>
      </c>
      <c r="AD806" s="18">
        <v>45825.131463171296</v>
      </c>
      <c r="AE806" t="s">
        <v>2117</v>
      </c>
    </row>
    <row r="807" spans="25:31" hidden="1" x14ac:dyDescent="0.35">
      <c r="Y807">
        <v>2.899</v>
      </c>
      <c r="Z807" t="s">
        <v>858</v>
      </c>
      <c r="AA807">
        <v>0.90900000000000003</v>
      </c>
      <c r="AB807" t="s">
        <v>858</v>
      </c>
      <c r="AC807">
        <v>0.75</v>
      </c>
      <c r="AD807" s="18">
        <v>45824.874571145832</v>
      </c>
      <c r="AE807" t="s">
        <v>1942</v>
      </c>
    </row>
    <row r="808" spans="25:31" x14ac:dyDescent="0.35">
      <c r="Y808">
        <v>26.315999999999999</v>
      </c>
      <c r="Z808">
        <v>0.97499999999999998</v>
      </c>
      <c r="AA808">
        <v>0.97399999999999998</v>
      </c>
      <c r="AB808">
        <v>0.91900000000000004</v>
      </c>
      <c r="AC808">
        <v>0.98899999999999999</v>
      </c>
      <c r="AD808" s="18">
        <v>45825.184205046295</v>
      </c>
      <c r="AE808" t="s">
        <v>2114</v>
      </c>
    </row>
    <row r="809" spans="25:31" hidden="1" x14ac:dyDescent="0.35">
      <c r="Y809" t="s">
        <v>858</v>
      </c>
      <c r="Z809" t="s">
        <v>858</v>
      </c>
      <c r="AA809">
        <v>1</v>
      </c>
      <c r="AB809" t="s">
        <v>858</v>
      </c>
      <c r="AC809" t="s">
        <v>858</v>
      </c>
      <c r="AD809" s="18">
        <v>45824.87479480324</v>
      </c>
      <c r="AE809" t="s">
        <v>1942</v>
      </c>
    </row>
    <row r="810" spans="25:31" hidden="1" x14ac:dyDescent="0.35">
      <c r="Y810">
        <v>34.482999999999997</v>
      </c>
      <c r="Z810" t="s">
        <v>858</v>
      </c>
      <c r="AA810">
        <v>0.93100000000000005</v>
      </c>
      <c r="AB810" t="s">
        <v>858</v>
      </c>
      <c r="AC810">
        <v>0.61199999999999999</v>
      </c>
      <c r="AD810" s="18">
        <v>45824.875031979165</v>
      </c>
      <c r="AE810" t="s">
        <v>1942</v>
      </c>
    </row>
    <row r="811" spans="25:31" hidden="1" x14ac:dyDescent="0.35">
      <c r="Y811" t="s">
        <v>858</v>
      </c>
      <c r="Z811" t="s">
        <v>858</v>
      </c>
      <c r="AA811" t="s">
        <v>858</v>
      </c>
      <c r="AB811" t="s">
        <v>858</v>
      </c>
      <c r="AC811" t="s">
        <v>858</v>
      </c>
      <c r="AD811" s="18">
        <v>45824.87525957176</v>
      </c>
      <c r="AE811" t="s">
        <v>1942</v>
      </c>
    </row>
    <row r="812" spans="25:31" hidden="1" x14ac:dyDescent="0.35">
      <c r="Y812" t="s">
        <v>858</v>
      </c>
      <c r="Z812" t="s">
        <v>858</v>
      </c>
      <c r="AA812" t="s">
        <v>858</v>
      </c>
      <c r="AB812" t="s">
        <v>858</v>
      </c>
      <c r="AC812" t="s">
        <v>858</v>
      </c>
      <c r="AD812" s="18">
        <v>45824.875480682873</v>
      </c>
      <c r="AE812" t="s">
        <v>1942</v>
      </c>
    </row>
    <row r="813" spans="25:31" hidden="1" x14ac:dyDescent="0.35">
      <c r="Y813" t="s">
        <v>858</v>
      </c>
      <c r="Z813" t="s">
        <v>858</v>
      </c>
      <c r="AA813">
        <v>0.61399999999999999</v>
      </c>
      <c r="AB813" t="s">
        <v>858</v>
      </c>
      <c r="AC813" t="s">
        <v>858</v>
      </c>
      <c r="AD813" s="18">
        <v>45824.875681400466</v>
      </c>
      <c r="AE813" t="s">
        <v>1942</v>
      </c>
    </row>
    <row r="814" spans="25:31" x14ac:dyDescent="0.35">
      <c r="Y814">
        <v>3.5089999999999999</v>
      </c>
      <c r="Z814">
        <v>0.96</v>
      </c>
      <c r="AA814">
        <v>0.96299999999999997</v>
      </c>
      <c r="AB814">
        <v>0.93300000000000005</v>
      </c>
      <c r="AC814">
        <v>0.98499999999999999</v>
      </c>
      <c r="AD814" s="18">
        <v>45824.828607175928</v>
      </c>
      <c r="AE814" t="s">
        <v>1757</v>
      </c>
    </row>
    <row r="815" spans="25:31" hidden="1" x14ac:dyDescent="0.35">
      <c r="Y815" t="s">
        <v>858</v>
      </c>
      <c r="Z815" t="s">
        <v>858</v>
      </c>
      <c r="AA815" t="s">
        <v>858</v>
      </c>
      <c r="AB815" t="s">
        <v>858</v>
      </c>
      <c r="AC815" t="s">
        <v>858</v>
      </c>
      <c r="AD815" s="18">
        <v>45824.875899386578</v>
      </c>
      <c r="AE815" t="s">
        <v>1942</v>
      </c>
    </row>
    <row r="816" spans="25:31" x14ac:dyDescent="0.35">
      <c r="Y816">
        <v>34.482999999999997</v>
      </c>
      <c r="Z816">
        <v>0.94199999999999995</v>
      </c>
      <c r="AA816">
        <v>0.90800000000000003</v>
      </c>
      <c r="AB816">
        <v>0.85399999999999998</v>
      </c>
      <c r="AC816">
        <v>0.90500000000000003</v>
      </c>
      <c r="AD816" s="18">
        <v>45824.896922858796</v>
      </c>
      <c r="AE816" t="s">
        <v>1942</v>
      </c>
    </row>
    <row r="817" spans="25:31" hidden="1" x14ac:dyDescent="0.35">
      <c r="Y817" t="s">
        <v>858</v>
      </c>
      <c r="Z817" t="s">
        <v>858</v>
      </c>
      <c r="AA817" t="s">
        <v>858</v>
      </c>
      <c r="AB817" t="s">
        <v>858</v>
      </c>
      <c r="AC817" t="s">
        <v>858</v>
      </c>
      <c r="AD817" s="18">
        <v>45824.876106145835</v>
      </c>
      <c r="AE817" t="s">
        <v>1942</v>
      </c>
    </row>
    <row r="818" spans="25:31" x14ac:dyDescent="0.35">
      <c r="Y818">
        <v>18.181999999999999</v>
      </c>
      <c r="Z818">
        <v>0.56000000000000005</v>
      </c>
      <c r="AA818">
        <v>0.81</v>
      </c>
      <c r="AB818">
        <v>0.77300000000000002</v>
      </c>
      <c r="AC818">
        <v>0.72899999999999998</v>
      </c>
      <c r="AD818" s="18">
        <v>45825.16510002315</v>
      </c>
      <c r="AE818" t="s">
        <v>2117</v>
      </c>
    </row>
    <row r="819" spans="25:31" hidden="1" x14ac:dyDescent="0.35">
      <c r="Y819">
        <v>4</v>
      </c>
      <c r="Z819" t="s">
        <v>858</v>
      </c>
      <c r="AA819">
        <v>0.84699999999999998</v>
      </c>
      <c r="AB819">
        <v>0.98699999999999999</v>
      </c>
      <c r="AC819">
        <v>0.75</v>
      </c>
      <c r="AD819" s="18">
        <v>45824.876325381942</v>
      </c>
      <c r="AE819" t="s">
        <v>1942</v>
      </c>
    </row>
    <row r="820" spans="25:31" x14ac:dyDescent="0.35">
      <c r="Y820">
        <v>5.3479999999999999</v>
      </c>
      <c r="Z820">
        <v>0.88400000000000001</v>
      </c>
      <c r="AA820">
        <v>0.89900000000000002</v>
      </c>
      <c r="AB820">
        <v>0.95699999999999996</v>
      </c>
      <c r="AC820">
        <v>0.878</v>
      </c>
      <c r="AD820" s="18">
        <v>45824.898098634258</v>
      </c>
      <c r="AE820" t="s">
        <v>1942</v>
      </c>
    </row>
    <row r="821" spans="25:31" hidden="1" x14ac:dyDescent="0.35">
      <c r="Y821" t="s">
        <v>858</v>
      </c>
      <c r="Z821" t="s">
        <v>858</v>
      </c>
      <c r="AA821" t="s">
        <v>858</v>
      </c>
      <c r="AB821" t="s">
        <v>858</v>
      </c>
      <c r="AC821" t="s">
        <v>858</v>
      </c>
      <c r="AD821" s="18">
        <v>45824.876532060189</v>
      </c>
      <c r="AE821" t="s">
        <v>1942</v>
      </c>
    </row>
    <row r="822" spans="25:31" x14ac:dyDescent="0.35">
      <c r="Y822">
        <v>13.888999999999999</v>
      </c>
      <c r="Z822">
        <v>0.82199999999999995</v>
      </c>
      <c r="AA822">
        <v>0</v>
      </c>
      <c r="AB822">
        <v>0</v>
      </c>
      <c r="AC822">
        <v>0.80400000000000005</v>
      </c>
      <c r="AD822" s="18">
        <v>45824.956762465277</v>
      </c>
      <c r="AE822" t="s">
        <v>2096</v>
      </c>
    </row>
    <row r="823" spans="25:31" hidden="1" x14ac:dyDescent="0.35">
      <c r="Y823" t="s">
        <v>858</v>
      </c>
      <c r="Z823" t="s">
        <v>858</v>
      </c>
      <c r="AA823" t="s">
        <v>858</v>
      </c>
      <c r="AB823" t="s">
        <v>858</v>
      </c>
      <c r="AC823" t="s">
        <v>858</v>
      </c>
      <c r="AD823" s="18">
        <v>45824.876735706021</v>
      </c>
      <c r="AE823" t="s">
        <v>1942</v>
      </c>
    </row>
    <row r="824" spans="25:31" x14ac:dyDescent="0.35">
      <c r="Y824">
        <v>11.765000000000001</v>
      </c>
      <c r="Z824">
        <v>0.69899999999999995</v>
      </c>
      <c r="AA824">
        <v>0.64500000000000002</v>
      </c>
      <c r="AB824">
        <v>0.65</v>
      </c>
      <c r="AC824">
        <v>0.57599999999999996</v>
      </c>
      <c r="AD824" s="18">
        <v>45824.944566585647</v>
      </c>
      <c r="AE824" t="s">
        <v>2096</v>
      </c>
    </row>
    <row r="825" spans="25:31" hidden="1" x14ac:dyDescent="0.35">
      <c r="Y825" t="s">
        <v>858</v>
      </c>
      <c r="Z825" t="s">
        <v>858</v>
      </c>
      <c r="AA825" t="s">
        <v>858</v>
      </c>
      <c r="AB825" t="s">
        <v>858</v>
      </c>
      <c r="AC825" t="s">
        <v>858</v>
      </c>
      <c r="AD825" s="18">
        <v>45824.876958611108</v>
      </c>
      <c r="AE825" t="s">
        <v>1942</v>
      </c>
    </row>
    <row r="826" spans="25:31" x14ac:dyDescent="0.35">
      <c r="Y826">
        <v>6.452</v>
      </c>
      <c r="Z826">
        <v>0.38700000000000001</v>
      </c>
      <c r="AA826">
        <v>0.57199999999999995</v>
      </c>
      <c r="AB826">
        <v>0.88100000000000001</v>
      </c>
      <c r="AC826">
        <v>0.92900000000000005</v>
      </c>
      <c r="AD826" s="18">
        <v>45824.893640729169</v>
      </c>
      <c r="AE826" t="s">
        <v>1942</v>
      </c>
    </row>
    <row r="827" spans="25:31" hidden="1" x14ac:dyDescent="0.35">
      <c r="Y827" t="s">
        <v>858</v>
      </c>
      <c r="Z827" t="s">
        <v>858</v>
      </c>
      <c r="AA827" t="s">
        <v>858</v>
      </c>
      <c r="AB827" t="s">
        <v>858</v>
      </c>
      <c r="AC827" t="s">
        <v>858</v>
      </c>
      <c r="AD827" s="18">
        <v>45824.877178784722</v>
      </c>
      <c r="AE827" t="s">
        <v>1942</v>
      </c>
    </row>
    <row r="828" spans="25:31" x14ac:dyDescent="0.35">
      <c r="Y828">
        <v>22.222000000000001</v>
      </c>
      <c r="Z828">
        <v>0.76800000000000002</v>
      </c>
      <c r="AA828" s="18">
        <v>0.54300000000000004</v>
      </c>
      <c r="AB828">
        <v>0.873</v>
      </c>
      <c r="AC828" s="21">
        <v>0.82599999999999996</v>
      </c>
      <c r="AD828" s="18">
        <v>45825.205976990743</v>
      </c>
      <c r="AE828" t="s">
        <v>2112</v>
      </c>
    </row>
    <row r="829" spans="25:31" hidden="1" x14ac:dyDescent="0.35">
      <c r="Y829" t="s">
        <v>858</v>
      </c>
      <c r="Z829" t="s">
        <v>858</v>
      </c>
      <c r="AA829" t="s">
        <v>858</v>
      </c>
      <c r="AB829" t="s">
        <v>858</v>
      </c>
      <c r="AC829" t="s">
        <v>858</v>
      </c>
      <c r="AD829" s="18">
        <v>45824.877380659724</v>
      </c>
      <c r="AE829" t="s">
        <v>1942</v>
      </c>
    </row>
    <row r="830" spans="25:31" x14ac:dyDescent="0.35">
      <c r="Y830">
        <v>12.657999999999999</v>
      </c>
      <c r="Z830">
        <v>0.88500000000000001</v>
      </c>
      <c r="AA830" s="18">
        <v>0.873</v>
      </c>
      <c r="AB830">
        <v>0.89800000000000002</v>
      </c>
      <c r="AC830" s="21">
        <v>0.81</v>
      </c>
      <c r="AD830" s="18">
        <v>1.9380787037037037E-2</v>
      </c>
      <c r="AE830" t="s">
        <v>1092</v>
      </c>
    </row>
    <row r="831" spans="25:31" hidden="1" x14ac:dyDescent="0.35">
      <c r="Y831" t="s">
        <v>858</v>
      </c>
      <c r="Z831" t="s">
        <v>858</v>
      </c>
      <c r="AA831" t="s">
        <v>858</v>
      </c>
      <c r="AB831" t="s">
        <v>858</v>
      </c>
      <c r="AC831" t="s">
        <v>858</v>
      </c>
      <c r="AD831" s="18">
        <v>45824.877602997687</v>
      </c>
      <c r="AE831" t="s">
        <v>1942</v>
      </c>
    </row>
    <row r="832" spans="25:31" x14ac:dyDescent="0.35">
      <c r="Y832">
        <v>9.5239999999999991</v>
      </c>
      <c r="Z832">
        <v>0.92200000000000004</v>
      </c>
      <c r="AA832">
        <v>0.93600000000000005</v>
      </c>
      <c r="AB832">
        <v>1</v>
      </c>
      <c r="AC832">
        <v>0.93600000000000005</v>
      </c>
      <c r="AD832" s="18">
        <v>45825.234980543981</v>
      </c>
      <c r="AE832" t="s">
        <v>2106</v>
      </c>
    </row>
    <row r="833" spans="25:31" hidden="1" x14ac:dyDescent="0.35">
      <c r="Y833" t="s">
        <v>858</v>
      </c>
      <c r="Z833" t="s">
        <v>858</v>
      </c>
      <c r="AA833" t="s">
        <v>858</v>
      </c>
      <c r="AB833" t="s">
        <v>858</v>
      </c>
      <c r="AC833" t="s">
        <v>858</v>
      </c>
      <c r="AD833" s="18">
        <v>45824.877826655094</v>
      </c>
      <c r="AE833" t="s">
        <v>1942</v>
      </c>
    </row>
    <row r="834" spans="25:31" x14ac:dyDescent="0.35">
      <c r="Y834">
        <v>2.8090000000000002</v>
      </c>
      <c r="Z834">
        <v>0.98199999999999998</v>
      </c>
      <c r="AA834" s="18">
        <v>0.95799999999999996</v>
      </c>
      <c r="AB834">
        <v>0.98399999999999999</v>
      </c>
      <c r="AC834" s="21">
        <v>0.93300000000000005</v>
      </c>
      <c r="AD834" s="18">
        <v>4.3449074074074076E-3</v>
      </c>
      <c r="AE834" t="s">
        <v>1092</v>
      </c>
    </row>
    <row r="835" spans="25:31" hidden="1" x14ac:dyDescent="0.35">
      <c r="Y835">
        <v>5.6820000000000004</v>
      </c>
      <c r="Z835" t="s">
        <v>858</v>
      </c>
      <c r="AA835" t="s">
        <v>858</v>
      </c>
      <c r="AB835">
        <v>0.75</v>
      </c>
      <c r="AC835">
        <v>0.72</v>
      </c>
      <c r="AD835" s="18">
        <v>45824.878031574073</v>
      </c>
      <c r="AE835" t="s">
        <v>1942</v>
      </c>
    </row>
    <row r="836" spans="25:31" x14ac:dyDescent="0.35">
      <c r="Y836">
        <v>18.181999999999999</v>
      </c>
      <c r="Z836">
        <v>0.71199999999999997</v>
      </c>
      <c r="AA836">
        <v>0.77500000000000002</v>
      </c>
      <c r="AB836">
        <v>0.60399999999999998</v>
      </c>
      <c r="AC836">
        <v>0.82199999999999995</v>
      </c>
      <c r="AD836" s="18">
        <v>45824.803530740741</v>
      </c>
      <c r="AE836" t="s">
        <v>1757</v>
      </c>
    </row>
    <row r="837" spans="25:31" hidden="1" x14ac:dyDescent="0.35">
      <c r="Y837" t="s">
        <v>858</v>
      </c>
      <c r="Z837" t="s">
        <v>858</v>
      </c>
      <c r="AA837">
        <v>1</v>
      </c>
      <c r="AB837" t="s">
        <v>858</v>
      </c>
      <c r="AC837" t="s">
        <v>858</v>
      </c>
      <c r="AD837" s="18">
        <v>45824.878250543981</v>
      </c>
      <c r="AE837" t="s">
        <v>1942</v>
      </c>
    </row>
    <row r="838" spans="25:31" x14ac:dyDescent="0.35">
      <c r="Y838">
        <v>4.6509999999999998</v>
      </c>
      <c r="Z838">
        <v>0.97099999999999997</v>
      </c>
      <c r="AA838">
        <v>0.97499999999999998</v>
      </c>
      <c r="AB838">
        <v>0.97199999999999998</v>
      </c>
      <c r="AC838">
        <v>0.92200000000000004</v>
      </c>
      <c r="AD838" s="18">
        <v>45825.118539444447</v>
      </c>
      <c r="AE838" t="s">
        <v>2117</v>
      </c>
    </row>
    <row r="839" spans="25:31" hidden="1" x14ac:dyDescent="0.35">
      <c r="Y839">
        <v>6.3289999999999997</v>
      </c>
      <c r="Z839" t="s">
        <v>858</v>
      </c>
      <c r="AA839" t="s">
        <v>858</v>
      </c>
      <c r="AB839">
        <v>1</v>
      </c>
      <c r="AC839">
        <v>0.56000000000000005</v>
      </c>
      <c r="AD839" s="18">
        <v>45824.87847171296</v>
      </c>
      <c r="AE839" t="s">
        <v>1942</v>
      </c>
    </row>
    <row r="840" spans="25:31" x14ac:dyDescent="0.35">
      <c r="Y840">
        <v>0.318</v>
      </c>
      <c r="Z840">
        <v>0.996</v>
      </c>
      <c r="AA840">
        <v>0.998</v>
      </c>
      <c r="AB840">
        <v>0.99299999999999999</v>
      </c>
      <c r="AC840">
        <v>0.99399999999999999</v>
      </c>
      <c r="AD840" s="18">
        <v>45825.167575474537</v>
      </c>
      <c r="AE840" t="s">
        <v>2117</v>
      </c>
    </row>
    <row r="841" spans="25:31" hidden="1" x14ac:dyDescent="0.35">
      <c r="Y841" t="s">
        <v>858</v>
      </c>
      <c r="Z841" t="s">
        <v>858</v>
      </c>
      <c r="AA841">
        <v>1</v>
      </c>
      <c r="AB841">
        <v>0.75</v>
      </c>
      <c r="AC841" t="s">
        <v>858</v>
      </c>
      <c r="AD841" s="18">
        <v>45824.878690381942</v>
      </c>
      <c r="AE841" t="s">
        <v>1942</v>
      </c>
    </row>
    <row r="842" spans="25:31" x14ac:dyDescent="0.35">
      <c r="Y842">
        <v>0.85199999999999998</v>
      </c>
      <c r="Z842">
        <v>0.81299999999999994</v>
      </c>
      <c r="AA842" s="18">
        <v>0.93</v>
      </c>
      <c r="AB842">
        <v>0.76500000000000001</v>
      </c>
      <c r="AC842" s="21">
        <v>0.89500000000000002</v>
      </c>
      <c r="AD842" s="18">
        <v>45825.230334942127</v>
      </c>
      <c r="AE842" t="s">
        <v>2107</v>
      </c>
    </row>
    <row r="843" spans="25:31" hidden="1" x14ac:dyDescent="0.35">
      <c r="Y843" t="s">
        <v>858</v>
      </c>
      <c r="Z843" t="s">
        <v>858</v>
      </c>
      <c r="AA843" t="s">
        <v>858</v>
      </c>
      <c r="AB843" t="s">
        <v>858</v>
      </c>
      <c r="AC843" t="s">
        <v>858</v>
      </c>
      <c r="AD843" s="18">
        <v>45824.878936793983</v>
      </c>
      <c r="AE843" t="s">
        <v>1942</v>
      </c>
    </row>
    <row r="844" spans="25:31" x14ac:dyDescent="0.35">
      <c r="Y844">
        <v>0.67400000000000004</v>
      </c>
      <c r="Z844">
        <v>0.98899999999999999</v>
      </c>
      <c r="AA844">
        <v>0.96599999999999997</v>
      </c>
      <c r="AB844">
        <v>0.97099999999999997</v>
      </c>
      <c r="AC844">
        <v>0.97099999999999997</v>
      </c>
      <c r="AD844" s="18">
        <v>45824.795375821763</v>
      </c>
      <c r="AE844" t="s">
        <v>1757</v>
      </c>
    </row>
    <row r="845" spans="25:31" hidden="1" x14ac:dyDescent="0.35">
      <c r="Y845">
        <v>43.478000000000002</v>
      </c>
      <c r="Z845" t="s">
        <v>858</v>
      </c>
      <c r="AA845">
        <v>1</v>
      </c>
      <c r="AB845" t="s">
        <v>858</v>
      </c>
      <c r="AC845">
        <v>0.96399999999999997</v>
      </c>
      <c r="AD845" s="18">
        <v>45824.879157060182</v>
      </c>
      <c r="AE845" t="s">
        <v>1942</v>
      </c>
    </row>
    <row r="846" spans="25:31" x14ac:dyDescent="0.35">
      <c r="Y846">
        <v>34.482999999999997</v>
      </c>
      <c r="Z846">
        <v>0.94299999999999995</v>
      </c>
      <c r="AA846">
        <v>0.85599999999999998</v>
      </c>
      <c r="AB846">
        <v>0.91200000000000003</v>
      </c>
      <c r="AC846">
        <v>0.85699999999999998</v>
      </c>
      <c r="AD846" s="18">
        <v>45824.780979212963</v>
      </c>
      <c r="AE846" t="s">
        <v>1757</v>
      </c>
    </row>
    <row r="847" spans="25:31" hidden="1" x14ac:dyDescent="0.35">
      <c r="Y847" t="s">
        <v>858</v>
      </c>
      <c r="Z847" t="s">
        <v>858</v>
      </c>
      <c r="AA847" t="s">
        <v>858</v>
      </c>
      <c r="AB847" t="s">
        <v>858</v>
      </c>
      <c r="AC847" t="s">
        <v>858</v>
      </c>
      <c r="AD847" s="18">
        <v>45824.879363287037</v>
      </c>
      <c r="AE847" t="s">
        <v>1942</v>
      </c>
    </row>
    <row r="848" spans="25:31" x14ac:dyDescent="0.35">
      <c r="Y848">
        <v>0.79800000000000004</v>
      </c>
      <c r="Z848">
        <v>0.82699999999999996</v>
      </c>
      <c r="AA848">
        <v>0.86099999999999999</v>
      </c>
      <c r="AB848">
        <v>0.83</v>
      </c>
      <c r="AC848">
        <v>0.84</v>
      </c>
      <c r="AD848" s="18">
        <v>45824.910762662039</v>
      </c>
      <c r="AE848" t="s">
        <v>2096</v>
      </c>
    </row>
    <row r="849" spans="25:31" hidden="1" x14ac:dyDescent="0.35">
      <c r="Y849">
        <v>9.8040000000000003</v>
      </c>
      <c r="Z849">
        <v>1</v>
      </c>
      <c r="AA849">
        <v>0.82099999999999995</v>
      </c>
      <c r="AB849">
        <v>0.84399999999999997</v>
      </c>
      <c r="AC849">
        <v>0.94</v>
      </c>
      <c r="AD849" s="18">
        <v>45824.879629895833</v>
      </c>
      <c r="AE849" t="s">
        <v>1942</v>
      </c>
    </row>
    <row r="850" spans="25:31" x14ac:dyDescent="0.35">
      <c r="Y850">
        <v>10</v>
      </c>
      <c r="Z850">
        <v>0.98299999999999998</v>
      </c>
      <c r="AA850" s="18">
        <v>0.94699999999999995</v>
      </c>
      <c r="AB850">
        <v>0.95599999999999996</v>
      </c>
      <c r="AC850" s="21">
        <v>0.98799999999999999</v>
      </c>
      <c r="AD850" s="18">
        <v>2.2994212962962963E-2</v>
      </c>
      <c r="AE850" t="s">
        <v>1092</v>
      </c>
    </row>
    <row r="851" spans="25:31" hidden="1" x14ac:dyDescent="0.35">
      <c r="Y851" t="s">
        <v>858</v>
      </c>
      <c r="Z851" t="s">
        <v>858</v>
      </c>
      <c r="AA851" t="s">
        <v>858</v>
      </c>
      <c r="AB851" t="s">
        <v>858</v>
      </c>
      <c r="AC851" t="s">
        <v>858</v>
      </c>
      <c r="AD851" s="18">
        <v>45824.879852500002</v>
      </c>
      <c r="AE851" t="s">
        <v>1942</v>
      </c>
    </row>
    <row r="852" spans="25:31" x14ac:dyDescent="0.35">
      <c r="Y852">
        <v>14.706</v>
      </c>
      <c r="Z852">
        <v>0.47</v>
      </c>
      <c r="AA852">
        <v>0.98699999999999999</v>
      </c>
      <c r="AB852">
        <v>0.91600000000000004</v>
      </c>
      <c r="AC852">
        <v>0.70499999999999996</v>
      </c>
      <c r="AD852" s="18">
        <v>45824.789806608795</v>
      </c>
      <c r="AE852" t="s">
        <v>1757</v>
      </c>
    </row>
    <row r="853" spans="25:31" hidden="1" x14ac:dyDescent="0.35">
      <c r="Y853" t="s">
        <v>858</v>
      </c>
      <c r="Z853" t="s">
        <v>858</v>
      </c>
      <c r="AA853">
        <v>0.89600000000000002</v>
      </c>
      <c r="AB853" t="s">
        <v>858</v>
      </c>
      <c r="AC853" t="s">
        <v>858</v>
      </c>
      <c r="AD853" s="18">
        <v>45824.880081990741</v>
      </c>
      <c r="AE853" t="s">
        <v>1942</v>
      </c>
    </row>
    <row r="854" spans="25:31" x14ac:dyDescent="0.35">
      <c r="Y854">
        <v>6.0979999999999999</v>
      </c>
      <c r="Z854">
        <v>0.63100000000000001</v>
      </c>
      <c r="AA854">
        <v>0.72299999999999998</v>
      </c>
      <c r="AB854">
        <v>0.74199999999999999</v>
      </c>
      <c r="AC854">
        <v>0.73199999999999998</v>
      </c>
      <c r="AD854" s="18">
        <v>45824.856794398147</v>
      </c>
      <c r="AE854" t="s">
        <v>1942</v>
      </c>
    </row>
    <row r="855" spans="25:31" hidden="1" x14ac:dyDescent="0.35">
      <c r="Y855" t="s">
        <v>858</v>
      </c>
      <c r="Z855" t="s">
        <v>858</v>
      </c>
      <c r="AA855" t="s">
        <v>858</v>
      </c>
      <c r="AB855" t="s">
        <v>858</v>
      </c>
      <c r="AC855" t="s">
        <v>858</v>
      </c>
      <c r="AD855" s="18">
        <v>45824.880314097223</v>
      </c>
      <c r="AE855" t="s">
        <v>1942</v>
      </c>
    </row>
    <row r="856" spans="25:31" x14ac:dyDescent="0.35">
      <c r="Y856">
        <v>10.101000000000001</v>
      </c>
      <c r="Z856">
        <v>0.96699999999999997</v>
      </c>
      <c r="AA856">
        <v>0.96399999999999997</v>
      </c>
      <c r="AB856">
        <v>0.95499999999999996</v>
      </c>
      <c r="AC856">
        <v>0.95499999999999996</v>
      </c>
      <c r="AD856" s="18">
        <v>45825.056651053237</v>
      </c>
      <c r="AE856" t="s">
        <v>2117</v>
      </c>
    </row>
    <row r="857" spans="25:31" hidden="1" x14ac:dyDescent="0.35">
      <c r="Y857" t="s">
        <v>858</v>
      </c>
      <c r="Z857" t="s">
        <v>858</v>
      </c>
      <c r="AA857">
        <v>1</v>
      </c>
      <c r="AB857" t="s">
        <v>858</v>
      </c>
      <c r="AC857" t="s">
        <v>858</v>
      </c>
      <c r="AD857" s="18">
        <v>45824.880529652779</v>
      </c>
      <c r="AE857" t="s">
        <v>1942</v>
      </c>
    </row>
    <row r="858" spans="25:31" x14ac:dyDescent="0.35">
      <c r="Y858">
        <v>6.7569999999999997</v>
      </c>
      <c r="Z858">
        <v>0.92200000000000004</v>
      </c>
      <c r="AA858">
        <v>0.93</v>
      </c>
      <c r="AB858">
        <v>0.75800000000000001</v>
      </c>
      <c r="AC858">
        <v>0.79900000000000004</v>
      </c>
      <c r="AD858" s="18">
        <v>45825.074718564814</v>
      </c>
      <c r="AE858" t="s">
        <v>2117</v>
      </c>
    </row>
    <row r="859" spans="25:31" hidden="1" x14ac:dyDescent="0.35">
      <c r="Y859">
        <v>13.333</v>
      </c>
      <c r="Z859" t="s">
        <v>858</v>
      </c>
      <c r="AA859">
        <v>0.58399999999999996</v>
      </c>
      <c r="AB859">
        <v>0.47699999999999998</v>
      </c>
      <c r="AC859">
        <v>0.35399999999999998</v>
      </c>
      <c r="AD859" s="18">
        <v>45824.880750416669</v>
      </c>
      <c r="AE859" t="s">
        <v>1942</v>
      </c>
    </row>
    <row r="860" spans="25:31" x14ac:dyDescent="0.35">
      <c r="Y860">
        <v>0.8</v>
      </c>
      <c r="Z860">
        <v>0.91900000000000004</v>
      </c>
      <c r="AA860">
        <v>0.92600000000000005</v>
      </c>
      <c r="AB860">
        <v>0.69199999999999995</v>
      </c>
      <c r="AC860">
        <v>0.96099999999999997</v>
      </c>
      <c r="AD860" s="18">
        <v>45825.255562199076</v>
      </c>
      <c r="AE860" t="s">
        <v>2106</v>
      </c>
    </row>
    <row r="861" spans="25:31" hidden="1" x14ac:dyDescent="0.35">
      <c r="Y861" t="s">
        <v>858</v>
      </c>
      <c r="Z861">
        <v>1</v>
      </c>
      <c r="AA861" t="s">
        <v>858</v>
      </c>
      <c r="AB861" t="s">
        <v>858</v>
      </c>
      <c r="AC861" t="s">
        <v>858</v>
      </c>
      <c r="AD861" s="18">
        <v>45824.880951597224</v>
      </c>
      <c r="AE861" t="s">
        <v>1942</v>
      </c>
    </row>
    <row r="862" spans="25:31" x14ac:dyDescent="0.35">
      <c r="Y862">
        <v>4.6950000000000003</v>
      </c>
      <c r="Z862">
        <v>0.94199999999999995</v>
      </c>
      <c r="AA862">
        <v>0.96399999999999997</v>
      </c>
      <c r="AB862">
        <v>0.97399999999999998</v>
      </c>
      <c r="AC862">
        <v>0.98599999999999999</v>
      </c>
      <c r="AD862" s="18">
        <v>45824.963313564818</v>
      </c>
      <c r="AE862" t="s">
        <v>2099</v>
      </c>
    </row>
    <row r="863" spans="25:31" hidden="1" x14ac:dyDescent="0.35">
      <c r="Y863" t="s">
        <v>858</v>
      </c>
      <c r="Z863" t="s">
        <v>858</v>
      </c>
      <c r="AA863" t="s">
        <v>858</v>
      </c>
      <c r="AB863" t="s">
        <v>858</v>
      </c>
      <c r="AC863" t="s">
        <v>858</v>
      </c>
      <c r="AD863" s="18">
        <v>45824.881176550924</v>
      </c>
      <c r="AE863" t="s">
        <v>1942</v>
      </c>
    </row>
    <row r="864" spans="25:31" x14ac:dyDescent="0.35">
      <c r="Y864">
        <v>12.987</v>
      </c>
      <c r="Z864">
        <v>0.84899999999999998</v>
      </c>
      <c r="AA864">
        <v>0.84</v>
      </c>
      <c r="AB864">
        <v>0.64400000000000002</v>
      </c>
      <c r="AC864">
        <v>0.78200000000000003</v>
      </c>
      <c r="AD864" s="18">
        <v>45825.093036192127</v>
      </c>
      <c r="AE864" t="s">
        <v>2117</v>
      </c>
    </row>
    <row r="865" spans="25:31" hidden="1" x14ac:dyDescent="0.35">
      <c r="Y865" t="s">
        <v>858</v>
      </c>
      <c r="Z865" t="s">
        <v>858</v>
      </c>
      <c r="AA865">
        <v>1</v>
      </c>
      <c r="AB865" t="s">
        <v>858</v>
      </c>
      <c r="AC865" t="s">
        <v>858</v>
      </c>
      <c r="AD865" s="18">
        <v>45824.88137865741</v>
      </c>
      <c r="AE865" t="s">
        <v>1942</v>
      </c>
    </row>
    <row r="866" spans="25:31" x14ac:dyDescent="0.35">
      <c r="Y866">
        <v>16.393000000000001</v>
      </c>
      <c r="Z866">
        <v>0.84899999999999998</v>
      </c>
      <c r="AA866">
        <v>0.89</v>
      </c>
      <c r="AB866">
        <v>0.96499999999999997</v>
      </c>
      <c r="AC866">
        <v>0.83899999999999997</v>
      </c>
      <c r="AD866" s="18">
        <v>45824.7636418287</v>
      </c>
      <c r="AE866" t="s">
        <v>1757</v>
      </c>
    </row>
    <row r="867" spans="25:31" hidden="1" x14ac:dyDescent="0.35">
      <c r="Y867">
        <v>19.231000000000002</v>
      </c>
      <c r="Z867">
        <v>1</v>
      </c>
      <c r="AA867">
        <v>0.99</v>
      </c>
      <c r="AB867" t="s">
        <v>858</v>
      </c>
      <c r="AC867">
        <v>0.78600000000000003</v>
      </c>
      <c r="AD867" s="18">
        <v>45824.881595555555</v>
      </c>
      <c r="AE867" t="s">
        <v>1942</v>
      </c>
    </row>
    <row r="868" spans="25:31" x14ac:dyDescent="0.35">
      <c r="Y868">
        <v>16.393000000000001</v>
      </c>
      <c r="Z868">
        <v>0.83599999999999997</v>
      </c>
      <c r="AA868" s="18">
        <v>0.873</v>
      </c>
      <c r="AB868">
        <v>0.35699999999999998</v>
      </c>
      <c r="AC868" s="21">
        <v>0.96199999999999997</v>
      </c>
      <c r="AD868" s="18">
        <v>45825.210831516204</v>
      </c>
      <c r="AE868" t="s">
        <v>2112</v>
      </c>
    </row>
    <row r="869" spans="25:31" hidden="1" x14ac:dyDescent="0.35">
      <c r="Y869">
        <v>50</v>
      </c>
      <c r="Z869" t="s">
        <v>858</v>
      </c>
      <c r="AA869">
        <v>0.84299999999999997</v>
      </c>
      <c r="AB869" t="s">
        <v>858</v>
      </c>
      <c r="AC869">
        <v>1</v>
      </c>
      <c r="AD869" s="18">
        <v>45824.881814236112</v>
      </c>
      <c r="AE869" t="s">
        <v>1942</v>
      </c>
    </row>
    <row r="870" spans="25:31" x14ac:dyDescent="0.35">
      <c r="Y870">
        <v>12.821</v>
      </c>
      <c r="Z870">
        <v>0.90900000000000003</v>
      </c>
      <c r="AA870">
        <v>0.94399999999999995</v>
      </c>
      <c r="AB870">
        <v>0.85899999999999999</v>
      </c>
      <c r="AC870">
        <v>0.875</v>
      </c>
      <c r="AD870" s="18">
        <v>45824.896720069446</v>
      </c>
      <c r="AE870" t="s">
        <v>1942</v>
      </c>
    </row>
    <row r="871" spans="25:31" hidden="1" x14ac:dyDescent="0.35">
      <c r="Y871" t="s">
        <v>858</v>
      </c>
      <c r="Z871" t="s">
        <v>858</v>
      </c>
      <c r="AA871">
        <v>0.94899999999999995</v>
      </c>
      <c r="AB871" t="s">
        <v>858</v>
      </c>
      <c r="AC871" t="s">
        <v>858</v>
      </c>
      <c r="AD871" s="18">
        <v>45824.882037187497</v>
      </c>
      <c r="AE871" t="s">
        <v>1942</v>
      </c>
    </row>
    <row r="872" spans="25:31" hidden="1" x14ac:dyDescent="0.35">
      <c r="Y872" t="s">
        <v>858</v>
      </c>
      <c r="Z872" t="s">
        <v>858</v>
      </c>
      <c r="AA872">
        <v>0.81799999999999995</v>
      </c>
      <c r="AB872" t="s">
        <v>858</v>
      </c>
      <c r="AC872" t="s">
        <v>858</v>
      </c>
      <c r="AD872" s="18">
        <v>45824.882240104169</v>
      </c>
      <c r="AE872" t="s">
        <v>1942</v>
      </c>
    </row>
    <row r="873" spans="25:31" hidden="1" x14ac:dyDescent="0.35">
      <c r="Y873" t="s">
        <v>858</v>
      </c>
      <c r="Z873" t="s">
        <v>858</v>
      </c>
      <c r="AA873" t="s">
        <v>858</v>
      </c>
      <c r="AB873">
        <v>1</v>
      </c>
      <c r="AC873" t="s">
        <v>858</v>
      </c>
      <c r="AD873" s="18">
        <v>45824.882460694447</v>
      </c>
      <c r="AE873" t="s">
        <v>1942</v>
      </c>
    </row>
    <row r="874" spans="25:31" x14ac:dyDescent="0.35">
      <c r="Y874">
        <v>2.7029999999999998</v>
      </c>
      <c r="Z874">
        <v>0.98599999999999999</v>
      </c>
      <c r="AA874">
        <v>1</v>
      </c>
      <c r="AB874">
        <v>0</v>
      </c>
      <c r="AC874">
        <v>0.97899999999999998</v>
      </c>
      <c r="AD874" s="18">
        <v>45825.254115601849</v>
      </c>
      <c r="AE874" t="s">
        <v>2106</v>
      </c>
    </row>
    <row r="875" spans="25:31" hidden="1" x14ac:dyDescent="0.35">
      <c r="Y875" t="s">
        <v>858</v>
      </c>
      <c r="Z875" t="s">
        <v>858</v>
      </c>
      <c r="AA875" t="s">
        <v>858</v>
      </c>
      <c r="AB875" t="s">
        <v>858</v>
      </c>
      <c r="AC875" t="s">
        <v>858</v>
      </c>
      <c r="AD875" s="18">
        <v>45824.882666990743</v>
      </c>
      <c r="AE875" t="s">
        <v>1942</v>
      </c>
    </row>
    <row r="876" spans="25:31" x14ac:dyDescent="0.35">
      <c r="Y876">
        <v>66.667000000000002</v>
      </c>
      <c r="Z876">
        <v>0.99</v>
      </c>
      <c r="AA876">
        <v>0.97299999999999998</v>
      </c>
      <c r="AB876">
        <v>0.89300000000000002</v>
      </c>
      <c r="AC876">
        <v>0.78100000000000003</v>
      </c>
      <c r="AD876" s="18">
        <v>45824.876532037037</v>
      </c>
      <c r="AE876" t="s">
        <v>1942</v>
      </c>
    </row>
    <row r="877" spans="25:31" hidden="1" x14ac:dyDescent="0.35">
      <c r="Y877">
        <v>17.544</v>
      </c>
      <c r="Z877">
        <v>0.84699999999999998</v>
      </c>
      <c r="AA877" t="s">
        <v>858</v>
      </c>
      <c r="AB877" t="s">
        <v>858</v>
      </c>
      <c r="AC877">
        <v>0.6</v>
      </c>
      <c r="AD877" s="18">
        <v>45824.882879247685</v>
      </c>
      <c r="AE877" t="s">
        <v>1942</v>
      </c>
    </row>
    <row r="878" spans="25:31" x14ac:dyDescent="0.35">
      <c r="Y878">
        <v>2.4449999999999998</v>
      </c>
      <c r="Z878">
        <v>0.92300000000000004</v>
      </c>
      <c r="AA878">
        <v>0.89800000000000002</v>
      </c>
      <c r="AB878">
        <v>0.95</v>
      </c>
      <c r="AC878">
        <v>0.83099999999999996</v>
      </c>
      <c r="AD878" s="18">
        <v>45824.852394374997</v>
      </c>
      <c r="AE878" t="s">
        <v>1942</v>
      </c>
    </row>
    <row r="879" spans="25:31" hidden="1" x14ac:dyDescent="0.35">
      <c r="Y879" t="s">
        <v>858</v>
      </c>
      <c r="Z879" t="s">
        <v>858</v>
      </c>
      <c r="AA879" t="s">
        <v>858</v>
      </c>
      <c r="AB879">
        <v>0</v>
      </c>
      <c r="AC879" t="s">
        <v>858</v>
      </c>
      <c r="AD879" s="18">
        <v>45824.883073969904</v>
      </c>
      <c r="AE879" t="s">
        <v>1942</v>
      </c>
    </row>
    <row r="880" spans="25:31" x14ac:dyDescent="0.35">
      <c r="Y880">
        <v>5.3479999999999999</v>
      </c>
      <c r="Z880">
        <v>0.95099999999999996</v>
      </c>
      <c r="AA880">
        <v>0.97699999999999998</v>
      </c>
      <c r="AB880">
        <v>0.93700000000000006</v>
      </c>
      <c r="AC880">
        <v>0.93300000000000005</v>
      </c>
      <c r="AD880" s="18">
        <v>45825.118092986108</v>
      </c>
      <c r="AE880" t="s">
        <v>2117</v>
      </c>
    </row>
    <row r="881" spans="25:31" hidden="1" x14ac:dyDescent="0.35">
      <c r="Y881">
        <v>12.821</v>
      </c>
      <c r="Z881" t="s">
        <v>858</v>
      </c>
      <c r="AA881">
        <v>0.81200000000000006</v>
      </c>
      <c r="AB881">
        <v>1</v>
      </c>
      <c r="AC881">
        <v>0.93600000000000005</v>
      </c>
      <c r="AD881" s="18">
        <v>45824.883351574077</v>
      </c>
      <c r="AE881" t="s">
        <v>1942</v>
      </c>
    </row>
    <row r="882" spans="25:31" x14ac:dyDescent="0.35">
      <c r="Y882">
        <v>45.454999999999998</v>
      </c>
      <c r="Z882">
        <v>0</v>
      </c>
      <c r="AA882">
        <v>0.88300000000000001</v>
      </c>
      <c r="AB882">
        <v>0</v>
      </c>
      <c r="AC882">
        <v>0.7</v>
      </c>
      <c r="AD882" s="18">
        <v>45824.826681817132</v>
      </c>
      <c r="AE882" t="s">
        <v>1757</v>
      </c>
    </row>
    <row r="883" spans="25:31" hidden="1" x14ac:dyDescent="0.35">
      <c r="Y883" t="s">
        <v>858</v>
      </c>
      <c r="Z883" t="s">
        <v>858</v>
      </c>
      <c r="AA883">
        <v>0.85799999999999998</v>
      </c>
      <c r="AB883" t="s">
        <v>858</v>
      </c>
      <c r="AC883" t="s">
        <v>858</v>
      </c>
      <c r="AD883" s="18">
        <v>45824.883557766203</v>
      </c>
      <c r="AE883" t="s">
        <v>1942</v>
      </c>
    </row>
    <row r="884" spans="25:31" x14ac:dyDescent="0.35">
      <c r="Y884">
        <v>15.151999999999999</v>
      </c>
      <c r="Z884">
        <v>0.98799999999999999</v>
      </c>
      <c r="AA884">
        <v>0.98699999999999999</v>
      </c>
      <c r="AB884">
        <v>0.98</v>
      </c>
      <c r="AC884">
        <v>0.98699999999999999</v>
      </c>
      <c r="AD884" s="18">
        <v>45825.186010081015</v>
      </c>
      <c r="AE884" t="s">
        <v>2114</v>
      </c>
    </row>
    <row r="885" spans="25:31" hidden="1" x14ac:dyDescent="0.35">
      <c r="Y885" t="s">
        <v>858</v>
      </c>
      <c r="Z885" t="s">
        <v>858</v>
      </c>
      <c r="AA885" t="s">
        <v>858</v>
      </c>
      <c r="AB885" t="s">
        <v>858</v>
      </c>
      <c r="AC885" t="s">
        <v>858</v>
      </c>
      <c r="AD885" s="18">
        <v>45824.883762187499</v>
      </c>
      <c r="AE885" t="s">
        <v>1942</v>
      </c>
    </row>
    <row r="886" spans="25:31" x14ac:dyDescent="0.35">
      <c r="Y886">
        <v>45.454999999999998</v>
      </c>
      <c r="Z886">
        <v>0</v>
      </c>
      <c r="AA886">
        <v>0.88300000000000001</v>
      </c>
      <c r="AB886">
        <v>0</v>
      </c>
      <c r="AC886">
        <v>0.7</v>
      </c>
      <c r="AD886" s="18">
        <v>45825.150323726855</v>
      </c>
      <c r="AE886" t="s">
        <v>2117</v>
      </c>
    </row>
    <row r="887" spans="25:31" hidden="1" x14ac:dyDescent="0.35">
      <c r="Y887" t="s">
        <v>858</v>
      </c>
      <c r="Z887" t="s">
        <v>858</v>
      </c>
      <c r="AA887">
        <v>0.93200000000000005</v>
      </c>
      <c r="AB887" t="s">
        <v>858</v>
      </c>
      <c r="AC887" t="s">
        <v>858</v>
      </c>
      <c r="AD887" s="18">
        <v>45824.883981550927</v>
      </c>
      <c r="AE887" t="s">
        <v>1942</v>
      </c>
    </row>
    <row r="888" spans="25:31" x14ac:dyDescent="0.35">
      <c r="Y888">
        <v>58.823999999999998</v>
      </c>
      <c r="Z888">
        <v>0.73799999999999999</v>
      </c>
      <c r="AA888">
        <v>0.94299999999999995</v>
      </c>
      <c r="AB888">
        <v>0</v>
      </c>
      <c r="AC888">
        <v>0.94</v>
      </c>
      <c r="AD888" s="18">
        <v>45824.89119037037</v>
      </c>
      <c r="AE888" t="s">
        <v>1942</v>
      </c>
    </row>
    <row r="889" spans="25:31" hidden="1" x14ac:dyDescent="0.35">
      <c r="Y889" t="s">
        <v>858</v>
      </c>
      <c r="Z889" t="s">
        <v>858</v>
      </c>
      <c r="AA889" t="s">
        <v>858</v>
      </c>
      <c r="AB889" t="s">
        <v>858</v>
      </c>
      <c r="AC889" t="s">
        <v>858</v>
      </c>
      <c r="AD889" s="18">
        <v>45824.884182581016</v>
      </c>
      <c r="AE889" t="s">
        <v>1942</v>
      </c>
    </row>
    <row r="890" spans="25:31" hidden="1" x14ac:dyDescent="0.35">
      <c r="Y890">
        <v>10</v>
      </c>
      <c r="Z890" t="s">
        <v>858</v>
      </c>
      <c r="AA890">
        <v>0.81200000000000006</v>
      </c>
      <c r="AB890">
        <v>0.75</v>
      </c>
      <c r="AC890">
        <v>1</v>
      </c>
      <c r="AD890" s="18">
        <v>45824.884402430558</v>
      </c>
      <c r="AE890" t="s">
        <v>1942</v>
      </c>
    </row>
    <row r="891" spans="25:31" hidden="1" x14ac:dyDescent="0.35">
      <c r="Y891">
        <v>0.66700000000000004</v>
      </c>
      <c r="Z891">
        <v>1</v>
      </c>
      <c r="AA891">
        <v>1</v>
      </c>
      <c r="AB891" t="s">
        <v>858</v>
      </c>
      <c r="AC891">
        <v>0.75</v>
      </c>
      <c r="AD891" s="18">
        <v>45824.88461912037</v>
      </c>
      <c r="AE891" t="s">
        <v>1942</v>
      </c>
    </row>
    <row r="892" spans="25:31" hidden="1" x14ac:dyDescent="0.35">
      <c r="Y892" t="s">
        <v>858</v>
      </c>
      <c r="Z892" t="s">
        <v>858</v>
      </c>
      <c r="AA892" t="s">
        <v>858</v>
      </c>
      <c r="AB892" t="s">
        <v>858</v>
      </c>
      <c r="AC892" t="s">
        <v>858</v>
      </c>
      <c r="AD892" s="18">
        <v>45824.884828819442</v>
      </c>
      <c r="AE892" t="s">
        <v>1942</v>
      </c>
    </row>
    <row r="893" spans="25:31" hidden="1" x14ac:dyDescent="0.35">
      <c r="Y893" t="s">
        <v>858</v>
      </c>
      <c r="Z893" t="s">
        <v>858</v>
      </c>
      <c r="AA893">
        <v>0.79500000000000004</v>
      </c>
      <c r="AB893">
        <v>1</v>
      </c>
      <c r="AC893" t="s">
        <v>858</v>
      </c>
      <c r="AD893" s="18">
        <v>45824.885043576389</v>
      </c>
      <c r="AE893" t="s">
        <v>1942</v>
      </c>
    </row>
    <row r="894" spans="25:31" x14ac:dyDescent="0.35">
      <c r="Y894">
        <v>58.823999999999998</v>
      </c>
      <c r="Z894">
        <v>0.92200000000000004</v>
      </c>
      <c r="AA894" s="18">
        <v>0.98399999999999999</v>
      </c>
      <c r="AB894">
        <v>0.75</v>
      </c>
      <c r="AC894" s="21">
        <v>0.93799999999999994</v>
      </c>
      <c r="AD894" s="18">
        <v>45825.214312025462</v>
      </c>
      <c r="AE894" t="s">
        <v>2110</v>
      </c>
    </row>
    <row r="895" spans="25:31" hidden="1" x14ac:dyDescent="0.35">
      <c r="Y895">
        <v>1.2270000000000001</v>
      </c>
      <c r="Z895" t="s">
        <v>858</v>
      </c>
      <c r="AA895">
        <v>0.8</v>
      </c>
      <c r="AB895" t="s">
        <v>858</v>
      </c>
      <c r="AC895">
        <v>0.89600000000000002</v>
      </c>
      <c r="AD895" s="18">
        <v>45824.885254560184</v>
      </c>
      <c r="AE895" t="s">
        <v>1942</v>
      </c>
    </row>
    <row r="896" spans="25:31" hidden="1" x14ac:dyDescent="0.35">
      <c r="Y896">
        <v>12.821</v>
      </c>
      <c r="Z896">
        <v>1</v>
      </c>
      <c r="AA896">
        <v>0.82799999999999996</v>
      </c>
      <c r="AB896">
        <v>0.87</v>
      </c>
      <c r="AC896">
        <v>0.89400000000000002</v>
      </c>
      <c r="AD896" s="18">
        <v>45824.885544733799</v>
      </c>
      <c r="AE896" t="s">
        <v>1942</v>
      </c>
    </row>
    <row r="897" spans="25:31" hidden="1" x14ac:dyDescent="0.35">
      <c r="Y897" t="s">
        <v>858</v>
      </c>
      <c r="Z897" t="s">
        <v>858</v>
      </c>
      <c r="AA897">
        <v>0.88400000000000001</v>
      </c>
      <c r="AB897" t="s">
        <v>858</v>
      </c>
      <c r="AC897" t="s">
        <v>858</v>
      </c>
      <c r="AD897" s="18">
        <v>45824.885767106483</v>
      </c>
      <c r="AE897" t="s">
        <v>1942</v>
      </c>
    </row>
    <row r="898" spans="25:31" hidden="1" x14ac:dyDescent="0.35">
      <c r="Y898" t="s">
        <v>858</v>
      </c>
      <c r="Z898" t="s">
        <v>858</v>
      </c>
      <c r="AA898">
        <v>0.80400000000000005</v>
      </c>
      <c r="AB898" t="s">
        <v>858</v>
      </c>
      <c r="AC898" t="s">
        <v>858</v>
      </c>
      <c r="AD898" s="18">
        <v>45824.885973414355</v>
      </c>
      <c r="AE898" t="s">
        <v>1942</v>
      </c>
    </row>
    <row r="899" spans="25:31" hidden="1" x14ac:dyDescent="0.35">
      <c r="Y899">
        <v>6.9930000000000003</v>
      </c>
      <c r="Z899" t="s">
        <v>858</v>
      </c>
      <c r="AA899">
        <v>0.93700000000000006</v>
      </c>
      <c r="AB899" t="s">
        <v>858</v>
      </c>
      <c r="AC899">
        <v>0.4</v>
      </c>
      <c r="AD899" s="18">
        <v>45824.886200891204</v>
      </c>
      <c r="AE899" t="s">
        <v>1942</v>
      </c>
    </row>
    <row r="900" spans="25:31" x14ac:dyDescent="0.35">
      <c r="Y900">
        <v>5.2910000000000004</v>
      </c>
      <c r="Z900">
        <v>0.79600000000000004</v>
      </c>
      <c r="AA900">
        <v>0.78900000000000003</v>
      </c>
      <c r="AB900">
        <v>0.92700000000000005</v>
      </c>
      <c r="AC900">
        <v>0.80900000000000005</v>
      </c>
      <c r="AD900" s="18">
        <v>45825.093245706019</v>
      </c>
      <c r="AE900" t="s">
        <v>2117</v>
      </c>
    </row>
    <row r="901" spans="25:31" hidden="1" x14ac:dyDescent="0.35">
      <c r="Y901" t="s">
        <v>858</v>
      </c>
      <c r="Z901" t="s">
        <v>858</v>
      </c>
      <c r="AA901">
        <v>0.90700000000000003</v>
      </c>
      <c r="AB901" t="s">
        <v>858</v>
      </c>
      <c r="AC901" t="s">
        <v>858</v>
      </c>
      <c r="AD901" s="18">
        <v>45824.88641997685</v>
      </c>
      <c r="AE901" t="s">
        <v>1942</v>
      </c>
    </row>
    <row r="902" spans="25:31" x14ac:dyDescent="0.35">
      <c r="Y902">
        <v>83.332999999999998</v>
      </c>
      <c r="Z902">
        <v>0.91900000000000004</v>
      </c>
      <c r="AA902">
        <v>0.92700000000000005</v>
      </c>
      <c r="AB902">
        <v>0.63200000000000001</v>
      </c>
      <c r="AC902">
        <v>0.65600000000000003</v>
      </c>
      <c r="AD902" s="18">
        <v>45824.792546493052</v>
      </c>
      <c r="AE902" t="s">
        <v>1757</v>
      </c>
    </row>
    <row r="903" spans="25:31" hidden="1" x14ac:dyDescent="0.35">
      <c r="Y903" t="s">
        <v>858</v>
      </c>
      <c r="Z903" t="s">
        <v>858</v>
      </c>
      <c r="AA903" t="s">
        <v>858</v>
      </c>
      <c r="AB903" t="s">
        <v>858</v>
      </c>
      <c r="AC903" t="s">
        <v>858</v>
      </c>
      <c r="AD903" s="18">
        <v>45824.886642349535</v>
      </c>
      <c r="AE903" t="s">
        <v>1942</v>
      </c>
    </row>
    <row r="904" spans="25:31" x14ac:dyDescent="0.35">
      <c r="Y904">
        <v>23.256</v>
      </c>
      <c r="Z904">
        <v>0.91</v>
      </c>
      <c r="AA904">
        <v>0.96799999999999997</v>
      </c>
      <c r="AB904">
        <v>0.98299999999999998</v>
      </c>
      <c r="AC904">
        <v>0.89900000000000002</v>
      </c>
      <c r="AD904" s="18">
        <v>45824.867409432867</v>
      </c>
      <c r="AE904" t="s">
        <v>1942</v>
      </c>
    </row>
    <row r="905" spans="25:31" hidden="1" x14ac:dyDescent="0.35">
      <c r="Y905" t="s">
        <v>858</v>
      </c>
      <c r="Z905">
        <v>1</v>
      </c>
      <c r="AA905">
        <v>1</v>
      </c>
      <c r="AB905" t="s">
        <v>858</v>
      </c>
      <c r="AC905" t="s">
        <v>858</v>
      </c>
      <c r="AD905" s="18">
        <v>45824.886840798608</v>
      </c>
      <c r="AE905" t="s">
        <v>1942</v>
      </c>
    </row>
    <row r="906" spans="25:31" x14ac:dyDescent="0.35">
      <c r="Y906">
        <v>1.276</v>
      </c>
      <c r="Z906">
        <v>0.98099999999999998</v>
      </c>
      <c r="AA906">
        <v>0.9</v>
      </c>
      <c r="AB906">
        <v>0</v>
      </c>
      <c r="AC906">
        <v>0.99299999999999999</v>
      </c>
      <c r="AD906" s="18">
        <v>45825.251770717594</v>
      </c>
      <c r="AE906" t="s">
        <v>2106</v>
      </c>
    </row>
    <row r="907" spans="25:31" hidden="1" x14ac:dyDescent="0.35">
      <c r="Y907" t="s">
        <v>858</v>
      </c>
      <c r="Z907" t="s">
        <v>858</v>
      </c>
      <c r="AA907" t="s">
        <v>858</v>
      </c>
      <c r="AB907" t="s">
        <v>858</v>
      </c>
      <c r="AC907" t="s">
        <v>858</v>
      </c>
      <c r="AD907" s="18">
        <v>45824.887063240742</v>
      </c>
      <c r="AE907" t="s">
        <v>1942</v>
      </c>
    </row>
    <row r="908" spans="25:31" x14ac:dyDescent="0.35">
      <c r="Y908">
        <v>13.157999999999999</v>
      </c>
      <c r="Z908">
        <v>0.88600000000000001</v>
      </c>
      <c r="AA908">
        <v>0.95799999999999996</v>
      </c>
      <c r="AB908">
        <v>0.96599999999999997</v>
      </c>
      <c r="AC908">
        <v>0.91900000000000004</v>
      </c>
      <c r="AD908" s="18">
        <v>45825.06002769676</v>
      </c>
      <c r="AE908" t="s">
        <v>2117</v>
      </c>
    </row>
    <row r="909" spans="25:31" hidden="1" x14ac:dyDescent="0.35">
      <c r="Y909">
        <v>0.105</v>
      </c>
      <c r="Z909" t="s">
        <v>858</v>
      </c>
      <c r="AA909">
        <v>0.441</v>
      </c>
      <c r="AB909" t="s">
        <v>858</v>
      </c>
      <c r="AC909">
        <v>0.65</v>
      </c>
      <c r="AD909" s="18">
        <v>45824.887283206015</v>
      </c>
      <c r="AE909" t="s">
        <v>1942</v>
      </c>
    </row>
    <row r="910" spans="25:31" x14ac:dyDescent="0.35">
      <c r="Y910">
        <v>0.60299999999999998</v>
      </c>
      <c r="Z910">
        <v>0.96799999999999997</v>
      </c>
      <c r="AA910">
        <v>0.97099999999999997</v>
      </c>
      <c r="AB910">
        <v>0.96499999999999997</v>
      </c>
      <c r="AC910">
        <v>0.97699999999999998</v>
      </c>
      <c r="AD910" s="18">
        <v>45825.121199085646</v>
      </c>
      <c r="AE910" t="s">
        <v>2117</v>
      </c>
    </row>
    <row r="911" spans="25:31" hidden="1" x14ac:dyDescent="0.35">
      <c r="Y911" t="s">
        <v>858</v>
      </c>
      <c r="Z911" t="s">
        <v>858</v>
      </c>
      <c r="AA911" t="s">
        <v>858</v>
      </c>
      <c r="AB911" t="s">
        <v>858</v>
      </c>
      <c r="AC911" t="s">
        <v>858</v>
      </c>
      <c r="AD911" s="18">
        <v>45824.887494131945</v>
      </c>
      <c r="AE911" t="s">
        <v>1942</v>
      </c>
    </row>
    <row r="912" spans="25:31" x14ac:dyDescent="0.35">
      <c r="Y912">
        <v>1.8180000000000001</v>
      </c>
      <c r="Z912">
        <v>0.80100000000000005</v>
      </c>
      <c r="AA912" s="18">
        <v>0.66400000000000003</v>
      </c>
      <c r="AB912">
        <v>0.83599999999999997</v>
      </c>
      <c r="AC912" s="21">
        <v>0.80400000000000005</v>
      </c>
      <c r="AD912" s="18">
        <v>1.6899305555555553E-2</v>
      </c>
      <c r="AE912" t="s">
        <v>1092</v>
      </c>
    </row>
    <row r="913" spans="25:31" hidden="1" x14ac:dyDescent="0.35">
      <c r="Y913" t="s">
        <v>858</v>
      </c>
      <c r="Z913" t="s">
        <v>858</v>
      </c>
      <c r="AA913">
        <v>0.95799999999999996</v>
      </c>
      <c r="AB913" t="s">
        <v>858</v>
      </c>
      <c r="AC913" t="s">
        <v>858</v>
      </c>
      <c r="AD913" s="18">
        <v>45824.887717638892</v>
      </c>
      <c r="AE913" t="s">
        <v>1942</v>
      </c>
    </row>
    <row r="914" spans="25:31" hidden="1" x14ac:dyDescent="0.35">
      <c r="Y914" t="s">
        <v>858</v>
      </c>
      <c r="Z914" t="s">
        <v>858</v>
      </c>
      <c r="AA914">
        <v>0.95899999999999996</v>
      </c>
      <c r="AB914" t="s">
        <v>858</v>
      </c>
      <c r="AC914" t="s">
        <v>858</v>
      </c>
      <c r="AD914" s="18">
        <v>45824.887946527779</v>
      </c>
      <c r="AE914" t="s">
        <v>1942</v>
      </c>
    </row>
    <row r="915" spans="25:31" hidden="1" x14ac:dyDescent="0.35">
      <c r="Y915" t="s">
        <v>858</v>
      </c>
      <c r="Z915" t="s">
        <v>858</v>
      </c>
      <c r="AA915" t="s">
        <v>858</v>
      </c>
      <c r="AB915" t="s">
        <v>858</v>
      </c>
      <c r="AC915" t="s">
        <v>858</v>
      </c>
      <c r="AD915" s="18">
        <v>45824.888166631943</v>
      </c>
      <c r="AE915" t="s">
        <v>1942</v>
      </c>
    </row>
    <row r="916" spans="25:31" x14ac:dyDescent="0.35">
      <c r="Y916">
        <v>5.4950000000000001</v>
      </c>
      <c r="Z916">
        <v>0.93899999999999995</v>
      </c>
      <c r="AA916">
        <v>0.66500000000000004</v>
      </c>
      <c r="AB916">
        <v>0.79900000000000004</v>
      </c>
      <c r="AC916">
        <v>0.71899999999999997</v>
      </c>
      <c r="AD916" s="18">
        <v>45824.858857314815</v>
      </c>
      <c r="AE916" t="s">
        <v>1942</v>
      </c>
    </row>
    <row r="917" spans="25:31" hidden="1" x14ac:dyDescent="0.35">
      <c r="Y917" t="s">
        <v>858</v>
      </c>
      <c r="Z917" t="s">
        <v>858</v>
      </c>
      <c r="AA917">
        <v>0.90200000000000002</v>
      </c>
      <c r="AB917" t="s">
        <v>858</v>
      </c>
      <c r="AC917" t="s">
        <v>858</v>
      </c>
      <c r="AD917" s="18">
        <v>45824.888372118054</v>
      </c>
      <c r="AE917" t="s">
        <v>1942</v>
      </c>
    </row>
    <row r="918" spans="25:31" x14ac:dyDescent="0.35">
      <c r="Y918">
        <v>1.3089999999999999</v>
      </c>
      <c r="Z918">
        <v>0.98299999999999998</v>
      </c>
      <c r="AA918">
        <v>0.995</v>
      </c>
      <c r="AB918">
        <v>0.98299999999999998</v>
      </c>
      <c r="AC918">
        <v>0.99299999999999999</v>
      </c>
      <c r="AD918" s="18">
        <v>45824.926819745371</v>
      </c>
      <c r="AE918" t="s">
        <v>2096</v>
      </c>
    </row>
    <row r="919" spans="25:31" hidden="1" x14ac:dyDescent="0.35">
      <c r="Y919" t="s">
        <v>858</v>
      </c>
      <c r="Z919" t="s">
        <v>858</v>
      </c>
      <c r="AA919" t="s">
        <v>858</v>
      </c>
      <c r="AB919" t="s">
        <v>858</v>
      </c>
      <c r="AC919" t="s">
        <v>858</v>
      </c>
      <c r="AD919" s="18">
        <v>45824.888581828702</v>
      </c>
      <c r="AE919" t="s">
        <v>1942</v>
      </c>
    </row>
    <row r="920" spans="25:31" x14ac:dyDescent="0.35">
      <c r="Y920">
        <v>2.7930000000000001</v>
      </c>
      <c r="Z920">
        <v>0.92400000000000004</v>
      </c>
      <c r="AA920">
        <v>0.90200000000000002</v>
      </c>
      <c r="AB920">
        <v>0.93600000000000005</v>
      </c>
      <c r="AC920">
        <v>0.85499999999999998</v>
      </c>
      <c r="AD920" s="18">
        <v>45824.96181883102</v>
      </c>
      <c r="AE920" t="s">
        <v>2099</v>
      </c>
    </row>
    <row r="921" spans="25:31" hidden="1" x14ac:dyDescent="0.35">
      <c r="Y921" t="s">
        <v>858</v>
      </c>
      <c r="Z921" t="s">
        <v>858</v>
      </c>
      <c r="AA921" t="s">
        <v>858</v>
      </c>
      <c r="AB921" t="s">
        <v>858</v>
      </c>
      <c r="AC921" t="s">
        <v>858</v>
      </c>
      <c r="AD921" s="18">
        <v>45824.888785844909</v>
      </c>
      <c r="AE921" t="s">
        <v>1942</v>
      </c>
    </row>
    <row r="922" spans="25:31" x14ac:dyDescent="0.35">
      <c r="Y922">
        <v>7.8739999999999997</v>
      </c>
      <c r="Z922">
        <v>0.96299999999999997</v>
      </c>
      <c r="AA922">
        <v>0.86499999999999999</v>
      </c>
      <c r="AB922">
        <v>0</v>
      </c>
      <c r="AC922">
        <v>0.96899999999999997</v>
      </c>
      <c r="AD922" s="18">
        <v>45825.283360092595</v>
      </c>
      <c r="AE922" t="s">
        <v>2106</v>
      </c>
    </row>
    <row r="923" spans="25:31" hidden="1" x14ac:dyDescent="0.35">
      <c r="Y923">
        <v>16.949000000000002</v>
      </c>
      <c r="Z923" t="s">
        <v>858</v>
      </c>
      <c r="AA923" t="s">
        <v>858</v>
      </c>
      <c r="AB923" t="s">
        <v>858</v>
      </c>
      <c r="AC923">
        <v>1</v>
      </c>
      <c r="AD923" s="18">
        <v>45824.889008888887</v>
      </c>
      <c r="AE923" t="s">
        <v>1942</v>
      </c>
    </row>
    <row r="924" spans="25:31" x14ac:dyDescent="0.35">
      <c r="Y924">
        <v>142.857</v>
      </c>
      <c r="Z924">
        <v>0.77800000000000002</v>
      </c>
      <c r="AA924">
        <v>0.90400000000000003</v>
      </c>
      <c r="AB924">
        <v>0.94399999999999995</v>
      </c>
      <c r="AC924">
        <v>0.81200000000000006</v>
      </c>
      <c r="AD924" s="18">
        <v>45825.125486377314</v>
      </c>
      <c r="AE924" t="s">
        <v>2117</v>
      </c>
    </row>
    <row r="925" spans="25:31" hidden="1" x14ac:dyDescent="0.35">
      <c r="Y925" t="s">
        <v>858</v>
      </c>
      <c r="Z925" t="s">
        <v>858</v>
      </c>
      <c r="AA925" t="s">
        <v>858</v>
      </c>
      <c r="AB925" t="s">
        <v>858</v>
      </c>
      <c r="AC925" t="s">
        <v>858</v>
      </c>
      <c r="AD925" s="18">
        <v>45824.889209305555</v>
      </c>
      <c r="AE925" t="s">
        <v>1942</v>
      </c>
    </row>
    <row r="926" spans="25:31" x14ac:dyDescent="0.35">
      <c r="Y926">
        <v>2.9849999999999999</v>
      </c>
      <c r="Z926">
        <v>0.86599999999999999</v>
      </c>
      <c r="AA926">
        <v>0.80400000000000005</v>
      </c>
      <c r="AB926">
        <v>0.64200000000000002</v>
      </c>
      <c r="AC926">
        <v>0.75900000000000001</v>
      </c>
      <c r="AD926" s="18">
        <v>45824.775295081017</v>
      </c>
      <c r="AE926" t="s">
        <v>1757</v>
      </c>
    </row>
    <row r="927" spans="25:31" hidden="1" x14ac:dyDescent="0.35">
      <c r="Y927" t="s">
        <v>858</v>
      </c>
      <c r="Z927" t="s">
        <v>858</v>
      </c>
      <c r="AA927">
        <v>1</v>
      </c>
      <c r="AB927" t="s">
        <v>858</v>
      </c>
      <c r="AC927" t="s">
        <v>858</v>
      </c>
      <c r="AD927" s="18">
        <v>45824.889429027775</v>
      </c>
      <c r="AE927" t="s">
        <v>1942</v>
      </c>
    </row>
    <row r="928" spans="25:31" x14ac:dyDescent="0.35">
      <c r="Y928">
        <v>2.9849999999999999</v>
      </c>
      <c r="Z928">
        <v>0.86599999999999999</v>
      </c>
      <c r="AA928">
        <v>0.80400000000000005</v>
      </c>
      <c r="AB928">
        <v>0.64200000000000002</v>
      </c>
      <c r="AC928">
        <v>0.75900000000000001</v>
      </c>
      <c r="AD928" s="18">
        <v>45825.070105775463</v>
      </c>
      <c r="AE928" t="s">
        <v>2117</v>
      </c>
    </row>
    <row r="929" spans="25:31" hidden="1" x14ac:dyDescent="0.35">
      <c r="Y929" t="s">
        <v>858</v>
      </c>
      <c r="Z929" t="s">
        <v>858</v>
      </c>
      <c r="AA929" t="s">
        <v>858</v>
      </c>
      <c r="AB929" t="s">
        <v>858</v>
      </c>
      <c r="AC929" t="s">
        <v>858</v>
      </c>
      <c r="AD929" s="18">
        <v>45824.8896484375</v>
      </c>
      <c r="AE929" t="s">
        <v>1942</v>
      </c>
    </row>
    <row r="930" spans="25:31" x14ac:dyDescent="0.35">
      <c r="Y930">
        <v>2.3199999999999998</v>
      </c>
      <c r="Z930">
        <v>0.89100000000000001</v>
      </c>
      <c r="AA930">
        <v>0.78600000000000003</v>
      </c>
      <c r="AB930">
        <v>0</v>
      </c>
      <c r="AC930">
        <v>0.95099999999999996</v>
      </c>
      <c r="AD930" s="18">
        <v>45825.257200266205</v>
      </c>
      <c r="AE930" t="s">
        <v>2106</v>
      </c>
    </row>
    <row r="931" spans="25:31" hidden="1" x14ac:dyDescent="0.35">
      <c r="Y931">
        <v>100</v>
      </c>
      <c r="Z931" t="s">
        <v>858</v>
      </c>
      <c r="AA931" t="s">
        <v>858</v>
      </c>
      <c r="AB931">
        <v>0.3</v>
      </c>
      <c r="AC931">
        <v>1</v>
      </c>
      <c r="AD931" s="18">
        <v>45824.889866793979</v>
      </c>
      <c r="AE931" t="s">
        <v>1942</v>
      </c>
    </row>
    <row r="932" spans="25:31" x14ac:dyDescent="0.35">
      <c r="Y932">
        <v>3.5089999999999999</v>
      </c>
      <c r="Z932">
        <v>0.94699999999999995</v>
      </c>
      <c r="AA932">
        <v>0.91700000000000004</v>
      </c>
      <c r="AB932">
        <v>0.96299999999999997</v>
      </c>
      <c r="AC932">
        <v>0.90800000000000003</v>
      </c>
      <c r="AD932" s="18">
        <v>45824.781214120369</v>
      </c>
      <c r="AE932" t="s">
        <v>1757</v>
      </c>
    </row>
    <row r="933" spans="25:31" hidden="1" x14ac:dyDescent="0.35">
      <c r="Y933">
        <v>10.417</v>
      </c>
      <c r="Z933" t="s">
        <v>858</v>
      </c>
      <c r="AA933">
        <v>0.82099999999999995</v>
      </c>
      <c r="AB933">
        <v>0.97099999999999997</v>
      </c>
      <c r="AC933">
        <v>0.45</v>
      </c>
      <c r="AD933" s="18">
        <v>45824.890087638887</v>
      </c>
      <c r="AE933" t="s">
        <v>1942</v>
      </c>
    </row>
    <row r="934" spans="25:31" x14ac:dyDescent="0.35">
      <c r="Y934">
        <v>43.478000000000002</v>
      </c>
      <c r="Z934">
        <v>0.82699999999999996</v>
      </c>
      <c r="AA934" s="18">
        <v>0.89200000000000002</v>
      </c>
      <c r="AB934">
        <v>0.753</v>
      </c>
      <c r="AC934" s="21">
        <v>0.85199999999999998</v>
      </c>
      <c r="AD934" s="18">
        <v>45825.196038946757</v>
      </c>
      <c r="AE934" t="s">
        <v>2112</v>
      </c>
    </row>
    <row r="935" spans="25:31" hidden="1" x14ac:dyDescent="0.35">
      <c r="Y935">
        <v>4.484</v>
      </c>
      <c r="Z935">
        <v>0.90400000000000003</v>
      </c>
      <c r="AA935">
        <v>0.90600000000000003</v>
      </c>
      <c r="AB935" t="s">
        <v>858</v>
      </c>
      <c r="AC935">
        <v>0.82499999999999996</v>
      </c>
      <c r="AD935" s="18">
        <v>45824.890316018522</v>
      </c>
      <c r="AE935" t="s">
        <v>1942</v>
      </c>
    </row>
    <row r="936" spans="25:31" x14ac:dyDescent="0.35">
      <c r="Y936">
        <v>31.25</v>
      </c>
      <c r="Z936">
        <v>0.82699999999999996</v>
      </c>
      <c r="AA936">
        <v>0.97399999999999998</v>
      </c>
      <c r="AB936">
        <v>0.871</v>
      </c>
      <c r="AC936">
        <v>0.81699999999999995</v>
      </c>
      <c r="AD936" s="18">
        <v>45824.872406770832</v>
      </c>
      <c r="AE936" t="s">
        <v>1942</v>
      </c>
    </row>
    <row r="937" spans="25:31" hidden="1" x14ac:dyDescent="0.35">
      <c r="Y937" t="s">
        <v>858</v>
      </c>
      <c r="Z937" t="s">
        <v>858</v>
      </c>
      <c r="AA937">
        <v>0.84899999999999998</v>
      </c>
      <c r="AB937" t="s">
        <v>858</v>
      </c>
      <c r="AC937" t="s">
        <v>858</v>
      </c>
      <c r="AD937" s="18">
        <v>45824.890533923608</v>
      </c>
      <c r="AE937" t="s">
        <v>1942</v>
      </c>
    </row>
    <row r="938" spans="25:31" x14ac:dyDescent="0.35">
      <c r="Y938">
        <v>2.8490000000000002</v>
      </c>
      <c r="Z938">
        <v>0.879</v>
      </c>
      <c r="AA938">
        <v>0.79900000000000004</v>
      </c>
      <c r="AB938">
        <v>0.92900000000000005</v>
      </c>
      <c r="AC938">
        <v>0.89500000000000002</v>
      </c>
      <c r="AD938" s="18">
        <v>45824.764499247685</v>
      </c>
      <c r="AE938" t="s">
        <v>1757</v>
      </c>
    </row>
    <row r="939" spans="25:31" hidden="1" x14ac:dyDescent="0.35">
      <c r="Y939">
        <v>16.393000000000001</v>
      </c>
      <c r="Z939" t="s">
        <v>858</v>
      </c>
      <c r="AA939">
        <v>1</v>
      </c>
      <c r="AB939" t="s">
        <v>858</v>
      </c>
      <c r="AC939">
        <v>0.42899999999999999</v>
      </c>
      <c r="AD939" s="18">
        <v>45824.890753472224</v>
      </c>
      <c r="AE939" t="s">
        <v>1942</v>
      </c>
    </row>
    <row r="940" spans="25:31" x14ac:dyDescent="0.35">
      <c r="Y940">
        <v>1.083</v>
      </c>
      <c r="Z940">
        <v>0.996</v>
      </c>
      <c r="AA940" s="18">
        <v>0.996</v>
      </c>
      <c r="AB940">
        <v>0.96399999999999997</v>
      </c>
      <c r="AC940" s="21">
        <v>0.999</v>
      </c>
      <c r="AD940" s="18">
        <v>45825.213372708335</v>
      </c>
      <c r="AE940" t="s">
        <v>2111</v>
      </c>
    </row>
    <row r="941" spans="25:31" hidden="1" x14ac:dyDescent="0.35">
      <c r="Y941" t="s">
        <v>858</v>
      </c>
      <c r="Z941" t="s">
        <v>858</v>
      </c>
      <c r="AA941">
        <v>1</v>
      </c>
      <c r="AB941" t="s">
        <v>858</v>
      </c>
      <c r="AC941" t="s">
        <v>858</v>
      </c>
      <c r="AD941" s="18">
        <v>45824.890984143516</v>
      </c>
      <c r="AE941" t="s">
        <v>1942</v>
      </c>
    </row>
    <row r="942" spans="25:31" x14ac:dyDescent="0.35">
      <c r="Y942">
        <v>24.39</v>
      </c>
      <c r="Z942">
        <v>0.92900000000000005</v>
      </c>
      <c r="AA942">
        <v>0.98599999999999999</v>
      </c>
      <c r="AB942">
        <v>0.96899999999999997</v>
      </c>
      <c r="AC942">
        <v>0.96499999999999997</v>
      </c>
      <c r="AD942" s="18">
        <v>45825.141221805556</v>
      </c>
      <c r="AE942" t="s">
        <v>2117</v>
      </c>
    </row>
    <row r="943" spans="25:31" hidden="1" x14ac:dyDescent="0.35">
      <c r="Y943">
        <v>10.989000000000001</v>
      </c>
      <c r="Z943" t="s">
        <v>858</v>
      </c>
      <c r="AA943">
        <v>0.65900000000000003</v>
      </c>
      <c r="AB943" t="s">
        <v>858</v>
      </c>
      <c r="AC943">
        <v>0.8</v>
      </c>
      <c r="AD943" s="18">
        <v>45824.891190393515</v>
      </c>
      <c r="AE943" t="s">
        <v>1942</v>
      </c>
    </row>
    <row r="944" spans="25:31" x14ac:dyDescent="0.35">
      <c r="Y944">
        <v>5.1020000000000003</v>
      </c>
      <c r="Z944">
        <v>0.73</v>
      </c>
      <c r="AA944">
        <v>0.79300000000000004</v>
      </c>
      <c r="AB944">
        <v>0.70899999999999996</v>
      </c>
      <c r="AC944">
        <v>0.749</v>
      </c>
      <c r="AD944" s="18">
        <v>45825.162141886576</v>
      </c>
      <c r="AE944" t="s">
        <v>2117</v>
      </c>
    </row>
    <row r="945" spans="25:31" hidden="1" x14ac:dyDescent="0.35">
      <c r="Y945" t="s">
        <v>858</v>
      </c>
      <c r="Z945" t="s">
        <v>858</v>
      </c>
      <c r="AA945" t="s">
        <v>858</v>
      </c>
      <c r="AB945" t="s">
        <v>858</v>
      </c>
      <c r="AC945" t="s">
        <v>858</v>
      </c>
      <c r="AD945" s="18">
        <v>45824.891392407408</v>
      </c>
      <c r="AE945" t="s">
        <v>1942</v>
      </c>
    </row>
    <row r="946" spans="25:31" x14ac:dyDescent="0.35">
      <c r="Y946">
        <v>4.2190000000000003</v>
      </c>
      <c r="Z946">
        <v>0.88900000000000001</v>
      </c>
      <c r="AA946" s="18">
        <v>0.9</v>
      </c>
      <c r="AB946">
        <v>0.84</v>
      </c>
      <c r="AC946" s="21">
        <v>0.85899999999999999</v>
      </c>
      <c r="AD946" s="18">
        <v>2.5383101851851851E-2</v>
      </c>
      <c r="AE946" t="s">
        <v>1092</v>
      </c>
    </row>
    <row r="947" spans="25:31" hidden="1" x14ac:dyDescent="0.35">
      <c r="Y947">
        <v>7.194</v>
      </c>
      <c r="Z947" t="s">
        <v>858</v>
      </c>
      <c r="AA947">
        <v>1</v>
      </c>
      <c r="AB947" t="s">
        <v>858</v>
      </c>
      <c r="AC947">
        <v>0.5</v>
      </c>
      <c r="AD947" s="18">
        <v>45824.891611423613</v>
      </c>
      <c r="AE947" t="s">
        <v>1942</v>
      </c>
    </row>
    <row r="948" spans="25:31" x14ac:dyDescent="0.35">
      <c r="Y948">
        <v>55.555999999999997</v>
      </c>
      <c r="Z948">
        <v>0.82599999999999996</v>
      </c>
      <c r="AA948">
        <v>0.90100000000000002</v>
      </c>
      <c r="AB948">
        <v>0.82299999999999995</v>
      </c>
      <c r="AC948">
        <v>0.84</v>
      </c>
      <c r="AD948" s="18">
        <v>45824.864805520832</v>
      </c>
      <c r="AE948" t="s">
        <v>1942</v>
      </c>
    </row>
    <row r="949" spans="25:31" hidden="1" x14ac:dyDescent="0.35">
      <c r="Y949" t="s">
        <v>858</v>
      </c>
      <c r="Z949" t="s">
        <v>858</v>
      </c>
      <c r="AA949" t="s">
        <v>858</v>
      </c>
      <c r="AB949" t="s">
        <v>858</v>
      </c>
      <c r="AC949" t="s">
        <v>858</v>
      </c>
      <c r="AD949" s="18">
        <v>45824.891829513886</v>
      </c>
      <c r="AE949" t="s">
        <v>1942</v>
      </c>
    </row>
    <row r="950" spans="25:31" hidden="1" x14ac:dyDescent="0.35">
      <c r="Y950">
        <v>6.452</v>
      </c>
      <c r="Z950">
        <v>0.997</v>
      </c>
      <c r="AA950">
        <v>0.76900000000000002</v>
      </c>
      <c r="AB950">
        <v>0.95399999999999996</v>
      </c>
      <c r="AC950">
        <v>0.71099999999999997</v>
      </c>
      <c r="AD950" s="18">
        <v>45824.892105092593</v>
      </c>
      <c r="AE950" t="s">
        <v>1942</v>
      </c>
    </row>
    <row r="951" spans="25:31" hidden="1" x14ac:dyDescent="0.35">
      <c r="Y951">
        <v>1.1830000000000001</v>
      </c>
      <c r="Z951">
        <v>0.75</v>
      </c>
      <c r="AA951">
        <v>1</v>
      </c>
      <c r="AB951">
        <v>0.38</v>
      </c>
      <c r="AC951">
        <v>0.54</v>
      </c>
      <c r="AD951" s="18">
        <v>45824.892375717594</v>
      </c>
      <c r="AE951" t="s">
        <v>1942</v>
      </c>
    </row>
    <row r="952" spans="25:31" x14ac:dyDescent="0.35">
      <c r="Y952">
        <v>111.111</v>
      </c>
      <c r="Z952">
        <v>0.75800000000000001</v>
      </c>
      <c r="AA952" s="18">
        <v>0.96099999999999997</v>
      </c>
      <c r="AB952">
        <v>0</v>
      </c>
      <c r="AC952" s="21">
        <v>0.84399999999999997</v>
      </c>
      <c r="AD952" s="18">
        <v>45825.197175543981</v>
      </c>
      <c r="AE952" t="s">
        <v>2112</v>
      </c>
    </row>
    <row r="953" spans="25:31" hidden="1" x14ac:dyDescent="0.35">
      <c r="Y953">
        <v>66.667000000000002</v>
      </c>
      <c r="Z953" t="s">
        <v>858</v>
      </c>
      <c r="AA953">
        <v>0.95599999999999996</v>
      </c>
      <c r="AB953">
        <v>0.79</v>
      </c>
      <c r="AC953">
        <v>0.75700000000000001</v>
      </c>
      <c r="AD953" s="18">
        <v>45824.892595370373</v>
      </c>
      <c r="AE953" t="s">
        <v>1942</v>
      </c>
    </row>
    <row r="954" spans="25:31" x14ac:dyDescent="0.35">
      <c r="Y954">
        <v>0.79800000000000004</v>
      </c>
      <c r="Z954">
        <v>0.96899999999999997</v>
      </c>
      <c r="AA954">
        <v>0.98899999999999999</v>
      </c>
      <c r="AB954">
        <v>0.96</v>
      </c>
      <c r="AC954">
        <v>0.99099999999999999</v>
      </c>
      <c r="AD954" s="18">
        <v>45825.051265289352</v>
      </c>
      <c r="AE954" t="s">
        <v>2117</v>
      </c>
    </row>
    <row r="955" spans="25:31" hidden="1" x14ac:dyDescent="0.35">
      <c r="Y955" t="s">
        <v>858</v>
      </c>
      <c r="Z955" t="s">
        <v>858</v>
      </c>
      <c r="AA955" t="s">
        <v>858</v>
      </c>
      <c r="AB955" t="s">
        <v>858</v>
      </c>
      <c r="AC955" t="s">
        <v>858</v>
      </c>
      <c r="AD955" s="18">
        <v>45824.892817106484</v>
      </c>
      <c r="AE955" t="s">
        <v>1942</v>
      </c>
    </row>
    <row r="956" spans="25:31" x14ac:dyDescent="0.35">
      <c r="Y956">
        <v>0.88900000000000001</v>
      </c>
      <c r="Z956">
        <v>0.99299999999999999</v>
      </c>
      <c r="AA956">
        <v>0.95199999999999996</v>
      </c>
      <c r="AB956">
        <v>0.90200000000000002</v>
      </c>
      <c r="AC956">
        <v>0.96599999999999997</v>
      </c>
      <c r="AD956" s="18">
        <v>45824.775764166669</v>
      </c>
      <c r="AE956" t="s">
        <v>1757</v>
      </c>
    </row>
    <row r="957" spans="25:31" hidden="1" x14ac:dyDescent="0.35">
      <c r="Y957" t="s">
        <v>858</v>
      </c>
      <c r="Z957" t="s">
        <v>858</v>
      </c>
      <c r="AA957">
        <v>0.81</v>
      </c>
      <c r="AB957" t="s">
        <v>858</v>
      </c>
      <c r="AC957" t="s">
        <v>858</v>
      </c>
      <c r="AD957" s="18">
        <v>45824.893017083334</v>
      </c>
      <c r="AE957" t="s">
        <v>1942</v>
      </c>
    </row>
    <row r="958" spans="25:31" hidden="1" x14ac:dyDescent="0.35">
      <c r="Y958" t="s">
        <v>858</v>
      </c>
      <c r="Z958" t="s">
        <v>858</v>
      </c>
      <c r="AA958">
        <v>0.85899999999999999</v>
      </c>
      <c r="AB958" t="s">
        <v>858</v>
      </c>
      <c r="AC958" t="s">
        <v>858</v>
      </c>
      <c r="AD958" s="18">
        <v>45824.893236956021</v>
      </c>
      <c r="AE958" t="s">
        <v>1942</v>
      </c>
    </row>
    <row r="959" spans="25:31" hidden="1" x14ac:dyDescent="0.35">
      <c r="Y959" t="s">
        <v>858</v>
      </c>
      <c r="Z959" t="s">
        <v>858</v>
      </c>
      <c r="AA959" t="s">
        <v>858</v>
      </c>
      <c r="AB959" t="s">
        <v>858</v>
      </c>
      <c r="AC959" t="s">
        <v>858</v>
      </c>
      <c r="AD959" s="18">
        <v>45824.89343822917</v>
      </c>
      <c r="AE959" t="s">
        <v>1942</v>
      </c>
    </row>
    <row r="960" spans="25:31" hidden="1" x14ac:dyDescent="0.35">
      <c r="Y960" t="s">
        <v>858</v>
      </c>
      <c r="Z960" t="s">
        <v>858</v>
      </c>
      <c r="AA960" t="s">
        <v>858</v>
      </c>
      <c r="AB960" t="s">
        <v>858</v>
      </c>
      <c r="AC960" t="s">
        <v>858</v>
      </c>
      <c r="AD960" s="18">
        <v>45824.893640740738</v>
      </c>
      <c r="AE960" t="s">
        <v>1942</v>
      </c>
    </row>
    <row r="961" spans="25:31" hidden="1" x14ac:dyDescent="0.35">
      <c r="Y961" t="s">
        <v>858</v>
      </c>
      <c r="Z961" t="s">
        <v>858</v>
      </c>
      <c r="AA961" t="s">
        <v>858</v>
      </c>
      <c r="AB961" t="s">
        <v>858</v>
      </c>
      <c r="AC961" t="s">
        <v>858</v>
      </c>
      <c r="AD961" s="18">
        <v>45824.893849756947</v>
      </c>
      <c r="AE961" t="s">
        <v>1942</v>
      </c>
    </row>
    <row r="962" spans="25:31" x14ac:dyDescent="0.35">
      <c r="Y962">
        <v>10</v>
      </c>
      <c r="Z962">
        <v>0.93300000000000005</v>
      </c>
      <c r="AA962">
        <v>0.871</v>
      </c>
      <c r="AB962">
        <v>0.879</v>
      </c>
      <c r="AC962">
        <v>0.83599999999999997</v>
      </c>
      <c r="AD962" s="18">
        <v>45824.806419039349</v>
      </c>
      <c r="AE962" t="s">
        <v>1757</v>
      </c>
    </row>
    <row r="963" spans="25:31" hidden="1" x14ac:dyDescent="0.35">
      <c r="Y963">
        <v>1.0409999999999999</v>
      </c>
      <c r="Z963">
        <v>0.80100000000000005</v>
      </c>
      <c r="AA963">
        <v>0.99099999999999999</v>
      </c>
      <c r="AB963">
        <v>0.98299999999999998</v>
      </c>
      <c r="AC963">
        <v>0.98399999999999999</v>
      </c>
      <c r="AD963" s="18">
        <v>45824.894171087966</v>
      </c>
      <c r="AE963" t="s">
        <v>1942</v>
      </c>
    </row>
    <row r="964" spans="25:31" x14ac:dyDescent="0.35">
      <c r="Y964">
        <v>1.7270000000000001</v>
      </c>
      <c r="Z964">
        <v>0.80200000000000005</v>
      </c>
      <c r="AA964">
        <v>0.749</v>
      </c>
      <c r="AB964">
        <v>0.80800000000000005</v>
      </c>
      <c r="AC964">
        <v>0.83099999999999996</v>
      </c>
      <c r="AD964" s="18">
        <v>45825.286001388886</v>
      </c>
      <c r="AE964" t="s">
        <v>2106</v>
      </c>
    </row>
    <row r="965" spans="25:31" hidden="1" x14ac:dyDescent="0.35">
      <c r="Y965" t="s">
        <v>858</v>
      </c>
      <c r="Z965" t="s">
        <v>858</v>
      </c>
      <c r="AA965" t="s">
        <v>858</v>
      </c>
      <c r="AB965" t="s">
        <v>858</v>
      </c>
      <c r="AC965" t="s">
        <v>858</v>
      </c>
      <c r="AD965" s="18">
        <v>45824.89438125</v>
      </c>
      <c r="AE965" t="s">
        <v>1942</v>
      </c>
    </row>
    <row r="966" spans="25:31" x14ac:dyDescent="0.35">
      <c r="Y966">
        <v>10</v>
      </c>
      <c r="Z966">
        <v>0.93300000000000005</v>
      </c>
      <c r="AA966">
        <v>0.871</v>
      </c>
      <c r="AB966">
        <v>0.879</v>
      </c>
      <c r="AC966">
        <v>0.83599999999999997</v>
      </c>
      <c r="AD966" s="18">
        <v>45825.133313078702</v>
      </c>
      <c r="AE966" t="s">
        <v>2117</v>
      </c>
    </row>
    <row r="967" spans="25:31" hidden="1" x14ac:dyDescent="0.35">
      <c r="Y967">
        <v>9.9009999999999998</v>
      </c>
      <c r="Z967">
        <v>0.77600000000000002</v>
      </c>
      <c r="AA967">
        <v>0.94299999999999995</v>
      </c>
      <c r="AB967" t="s">
        <v>858</v>
      </c>
      <c r="AC967">
        <v>0.79700000000000004</v>
      </c>
      <c r="AD967" s="18">
        <v>45824.894605300928</v>
      </c>
      <c r="AE967" t="s">
        <v>1942</v>
      </c>
    </row>
    <row r="968" spans="25:31" x14ac:dyDescent="0.35">
      <c r="Y968">
        <v>1.429</v>
      </c>
      <c r="Z968">
        <v>0.96</v>
      </c>
      <c r="AA968" s="18">
        <v>0.96899999999999997</v>
      </c>
      <c r="AB968">
        <v>0.91300000000000003</v>
      </c>
      <c r="AC968" s="21">
        <v>0.96599999999999997</v>
      </c>
      <c r="AD968" s="18">
        <v>2.5739583333333333E-2</v>
      </c>
      <c r="AE968" t="s">
        <v>1092</v>
      </c>
    </row>
    <row r="969" spans="25:31" hidden="1" x14ac:dyDescent="0.35">
      <c r="Y969">
        <v>1.0680000000000001</v>
      </c>
      <c r="Z969">
        <v>0.82799999999999996</v>
      </c>
      <c r="AA969">
        <v>0.998</v>
      </c>
      <c r="AB969">
        <v>0.94899999999999995</v>
      </c>
      <c r="AC969">
        <v>0.94299999999999995</v>
      </c>
      <c r="AD969" s="18">
        <v>45824.894923865744</v>
      </c>
      <c r="AE969" t="s">
        <v>1942</v>
      </c>
    </row>
    <row r="970" spans="25:31" x14ac:dyDescent="0.35">
      <c r="Y970">
        <v>23.81</v>
      </c>
      <c r="Z970">
        <v>0.875</v>
      </c>
      <c r="AA970">
        <v>0.99199999999999999</v>
      </c>
      <c r="AB970">
        <v>0.93799999999999994</v>
      </c>
      <c r="AC970">
        <v>0.98399999999999999</v>
      </c>
      <c r="AD970" s="18">
        <v>45824.866267824073</v>
      </c>
      <c r="AE970" t="s">
        <v>1942</v>
      </c>
    </row>
    <row r="971" spans="25:31" hidden="1" x14ac:dyDescent="0.35">
      <c r="Y971">
        <v>2.2029999999999998</v>
      </c>
      <c r="Z971">
        <v>0.871</v>
      </c>
      <c r="AA971">
        <v>0.89500000000000002</v>
      </c>
      <c r="AB971" t="s">
        <v>858</v>
      </c>
      <c r="AC971">
        <v>0.96599999999999997</v>
      </c>
      <c r="AD971" s="18">
        <v>45824.895156423612</v>
      </c>
      <c r="AE971" t="s">
        <v>1942</v>
      </c>
    </row>
    <row r="972" spans="25:31" x14ac:dyDescent="0.35">
      <c r="Y972">
        <v>23.81</v>
      </c>
      <c r="Z972">
        <v>0.98499999999999999</v>
      </c>
      <c r="AA972">
        <v>0.75600000000000001</v>
      </c>
      <c r="AB972">
        <v>0.96399999999999997</v>
      </c>
      <c r="AC972">
        <v>0.89900000000000002</v>
      </c>
      <c r="AD972" s="18">
        <v>45824.954763564812</v>
      </c>
      <c r="AE972" t="s">
        <v>2096</v>
      </c>
    </row>
    <row r="973" spans="25:31" hidden="1" x14ac:dyDescent="0.35">
      <c r="Y973" t="s">
        <v>858</v>
      </c>
      <c r="Z973" t="s">
        <v>858</v>
      </c>
      <c r="AA973" t="s">
        <v>858</v>
      </c>
      <c r="AB973">
        <v>0</v>
      </c>
      <c r="AC973" t="s">
        <v>858</v>
      </c>
      <c r="AD973" s="18">
        <v>45824.89537071759</v>
      </c>
      <c r="AE973" t="s">
        <v>1942</v>
      </c>
    </row>
    <row r="974" spans="25:31" x14ac:dyDescent="0.35">
      <c r="Y974">
        <v>3.6230000000000002</v>
      </c>
      <c r="Z974">
        <v>0.35199999999999998</v>
      </c>
      <c r="AA974">
        <v>0.502</v>
      </c>
      <c r="AB974">
        <v>0.78300000000000003</v>
      </c>
      <c r="AC974">
        <v>0.53200000000000003</v>
      </c>
      <c r="AD974" s="18">
        <v>45824.960059976853</v>
      </c>
      <c r="AE974" t="s">
        <v>2099</v>
      </c>
    </row>
    <row r="975" spans="25:31" hidden="1" x14ac:dyDescent="0.35">
      <c r="Y975" t="s">
        <v>858</v>
      </c>
      <c r="Z975" t="s">
        <v>858</v>
      </c>
      <c r="AA975">
        <v>0.97399999999999998</v>
      </c>
      <c r="AB975" t="s">
        <v>858</v>
      </c>
      <c r="AC975" t="s">
        <v>858</v>
      </c>
      <c r="AD975" s="18">
        <v>45824.895586921295</v>
      </c>
      <c r="AE975" t="s">
        <v>1942</v>
      </c>
    </row>
    <row r="976" spans="25:31" x14ac:dyDescent="0.35">
      <c r="Y976">
        <v>3.7309999999999999</v>
      </c>
      <c r="Z976">
        <v>0.89200000000000002</v>
      </c>
      <c r="AA976">
        <v>0.79500000000000004</v>
      </c>
      <c r="AB976">
        <v>0.877</v>
      </c>
      <c r="AC976">
        <v>0.79700000000000004</v>
      </c>
      <c r="AD976" s="18">
        <v>45825.139374467595</v>
      </c>
      <c r="AE976" t="s">
        <v>2117</v>
      </c>
    </row>
    <row r="977" spans="25:31" hidden="1" x14ac:dyDescent="0.35">
      <c r="Y977">
        <v>5.4349999999999996</v>
      </c>
      <c r="Z977" t="s">
        <v>858</v>
      </c>
      <c r="AA977">
        <v>0.98899999999999999</v>
      </c>
      <c r="AB977" t="s">
        <v>858</v>
      </c>
      <c r="AC977">
        <v>0.90800000000000003</v>
      </c>
      <c r="AD977" s="18">
        <v>45824.895809155096</v>
      </c>
      <c r="AE977" t="s">
        <v>1942</v>
      </c>
    </row>
    <row r="978" spans="25:31" x14ac:dyDescent="0.35">
      <c r="Y978">
        <v>2.0369999999999999</v>
      </c>
      <c r="Z978">
        <v>0.98299999999999998</v>
      </c>
      <c r="AA978">
        <v>0.99299999999999999</v>
      </c>
      <c r="AB978">
        <v>0.97699999999999998</v>
      </c>
      <c r="AC978">
        <v>0.98499999999999999</v>
      </c>
      <c r="AD978" s="18">
        <v>45824.816217349537</v>
      </c>
      <c r="AE978" t="s">
        <v>1757</v>
      </c>
    </row>
    <row r="979" spans="25:31" hidden="1" x14ac:dyDescent="0.35">
      <c r="Y979" t="s">
        <v>858</v>
      </c>
      <c r="Z979" t="s">
        <v>858</v>
      </c>
      <c r="AA979">
        <v>0.80700000000000005</v>
      </c>
      <c r="AB979" t="s">
        <v>858</v>
      </c>
      <c r="AC979" t="s">
        <v>858</v>
      </c>
      <c r="AD979" s="18">
        <v>45824.896004571761</v>
      </c>
      <c r="AE979" t="s">
        <v>1942</v>
      </c>
    </row>
    <row r="980" spans="25:31" x14ac:dyDescent="0.35">
      <c r="Y980">
        <v>4.5869999999999997</v>
      </c>
      <c r="Z980">
        <v>0.52700000000000002</v>
      </c>
      <c r="AA980">
        <v>0.82699999999999996</v>
      </c>
      <c r="AB980">
        <v>0</v>
      </c>
      <c r="AC980">
        <v>0.83699999999999997</v>
      </c>
      <c r="AD980" s="18">
        <v>45824.89919236111</v>
      </c>
      <c r="AE980" t="s">
        <v>1942</v>
      </c>
    </row>
    <row r="981" spans="25:31" hidden="1" x14ac:dyDescent="0.35">
      <c r="Y981">
        <v>0.38900000000000001</v>
      </c>
      <c r="Z981">
        <v>0.92</v>
      </c>
      <c r="AA981">
        <v>0.98599999999999999</v>
      </c>
      <c r="AB981">
        <v>0.94699999999999995</v>
      </c>
      <c r="AC981">
        <v>0.94899999999999995</v>
      </c>
      <c r="AD981" s="18">
        <v>45824.896300370368</v>
      </c>
      <c r="AE981" t="s">
        <v>1942</v>
      </c>
    </row>
    <row r="982" spans="25:31" x14ac:dyDescent="0.35">
      <c r="Y982">
        <v>20</v>
      </c>
      <c r="Z982">
        <v>0.86799999999999999</v>
      </c>
      <c r="AA982">
        <v>0.75</v>
      </c>
      <c r="AB982">
        <v>0.68700000000000006</v>
      </c>
      <c r="AC982">
        <v>0.80900000000000005</v>
      </c>
      <c r="AD982" s="18">
        <v>45824.931874016205</v>
      </c>
      <c r="AE982" t="s">
        <v>2096</v>
      </c>
    </row>
    <row r="983" spans="25:31" hidden="1" x14ac:dyDescent="0.35">
      <c r="Y983" t="s">
        <v>858</v>
      </c>
      <c r="Z983" t="s">
        <v>858</v>
      </c>
      <c r="AA983" t="s">
        <v>858</v>
      </c>
      <c r="AB983">
        <v>0</v>
      </c>
      <c r="AC983" t="s">
        <v>858</v>
      </c>
      <c r="AD983" s="18">
        <v>45824.896496956018</v>
      </c>
      <c r="AE983" t="s">
        <v>1942</v>
      </c>
    </row>
    <row r="984" spans="25:31" x14ac:dyDescent="0.35">
      <c r="Y984">
        <v>5.8140000000000001</v>
      </c>
      <c r="Z984">
        <v>0.72699999999999998</v>
      </c>
      <c r="AA984" s="18">
        <v>0.82799999999999996</v>
      </c>
      <c r="AB984">
        <v>0.93</v>
      </c>
      <c r="AC984" s="21">
        <v>0.74299999999999999</v>
      </c>
      <c r="AD984" s="18">
        <v>45825.208359641205</v>
      </c>
      <c r="AE984" t="s">
        <v>2112</v>
      </c>
    </row>
    <row r="985" spans="25:31" hidden="1" x14ac:dyDescent="0.35">
      <c r="Y985" t="s">
        <v>858</v>
      </c>
      <c r="Z985" t="s">
        <v>858</v>
      </c>
      <c r="AA985" t="s">
        <v>858</v>
      </c>
      <c r="AB985" t="s">
        <v>858</v>
      </c>
      <c r="AC985" t="s">
        <v>858</v>
      </c>
      <c r="AD985" s="18">
        <v>45824.896720081022</v>
      </c>
      <c r="AE985" t="s">
        <v>1942</v>
      </c>
    </row>
    <row r="986" spans="25:31" x14ac:dyDescent="0.35">
      <c r="Y986">
        <v>76.923000000000002</v>
      </c>
      <c r="Z986">
        <v>0.91600000000000004</v>
      </c>
      <c r="AA986">
        <v>0.65300000000000002</v>
      </c>
      <c r="AB986">
        <v>0</v>
      </c>
      <c r="AC986">
        <v>0.57999999999999996</v>
      </c>
      <c r="AD986" s="18">
        <v>45825.070316307872</v>
      </c>
      <c r="AE986" t="s">
        <v>2117</v>
      </c>
    </row>
    <row r="987" spans="25:31" hidden="1" x14ac:dyDescent="0.35">
      <c r="Y987" t="s">
        <v>858</v>
      </c>
      <c r="Z987" t="s">
        <v>858</v>
      </c>
      <c r="AA987" t="s">
        <v>858</v>
      </c>
      <c r="AB987" t="s">
        <v>858</v>
      </c>
      <c r="AC987" t="s">
        <v>858</v>
      </c>
      <c r="AD987" s="18">
        <v>45824.896922881948</v>
      </c>
      <c r="AE987" t="s">
        <v>1942</v>
      </c>
    </row>
    <row r="988" spans="25:31" x14ac:dyDescent="0.35">
      <c r="Y988">
        <v>0.48</v>
      </c>
      <c r="Z988">
        <v>0.995</v>
      </c>
      <c r="AA988">
        <v>0.99199999999999999</v>
      </c>
      <c r="AB988">
        <v>0.98799999999999999</v>
      </c>
      <c r="AC988">
        <v>0.99</v>
      </c>
      <c r="AD988" s="18">
        <v>45825.095246273151</v>
      </c>
      <c r="AE988" t="s">
        <v>2117</v>
      </c>
    </row>
    <row r="989" spans="25:31" hidden="1" x14ac:dyDescent="0.35">
      <c r="Y989">
        <v>13.888999999999999</v>
      </c>
      <c r="Z989">
        <v>1</v>
      </c>
      <c r="AA989">
        <v>0.89300000000000002</v>
      </c>
      <c r="AB989">
        <v>0.75</v>
      </c>
      <c r="AC989">
        <v>0.78200000000000003</v>
      </c>
      <c r="AD989" s="18">
        <v>45824.897194444442</v>
      </c>
      <c r="AE989" t="s">
        <v>1942</v>
      </c>
    </row>
    <row r="990" spans="25:31" x14ac:dyDescent="0.35">
      <c r="Y990">
        <v>3.1150000000000002</v>
      </c>
      <c r="Z990">
        <v>0.89800000000000002</v>
      </c>
      <c r="AA990">
        <v>0.88800000000000001</v>
      </c>
      <c r="AB990">
        <v>0.86399999999999999</v>
      </c>
      <c r="AC990">
        <v>0.90200000000000002</v>
      </c>
      <c r="AD990" s="18">
        <v>45825.126227233799</v>
      </c>
      <c r="AE990" t="s">
        <v>2117</v>
      </c>
    </row>
    <row r="991" spans="25:31" hidden="1" x14ac:dyDescent="0.35">
      <c r="Y991" t="s">
        <v>858</v>
      </c>
      <c r="Z991" t="s">
        <v>858</v>
      </c>
      <c r="AA991" t="s">
        <v>858</v>
      </c>
      <c r="AB991" t="s">
        <v>858</v>
      </c>
      <c r="AC991" t="s">
        <v>858</v>
      </c>
      <c r="AD991" s="18">
        <v>45824.897406863427</v>
      </c>
      <c r="AE991" t="s">
        <v>1942</v>
      </c>
    </row>
    <row r="992" spans="25:31" x14ac:dyDescent="0.35">
      <c r="Y992">
        <v>7.6340000000000003</v>
      </c>
      <c r="Z992">
        <v>0.91700000000000004</v>
      </c>
      <c r="AA992">
        <v>0.88900000000000001</v>
      </c>
      <c r="AB992">
        <v>0.86099999999999999</v>
      </c>
      <c r="AC992">
        <v>0.85599999999999998</v>
      </c>
      <c r="AD992" s="18">
        <v>45824.834209340275</v>
      </c>
      <c r="AE992" t="s">
        <v>1757</v>
      </c>
    </row>
    <row r="993" spans="25:31" hidden="1" x14ac:dyDescent="0.35">
      <c r="Y993">
        <v>1.7889999999999999</v>
      </c>
      <c r="Z993" t="s">
        <v>858</v>
      </c>
      <c r="AA993">
        <v>0.92400000000000004</v>
      </c>
      <c r="AB993">
        <v>0.84699999999999998</v>
      </c>
      <c r="AC993">
        <v>0.90300000000000002</v>
      </c>
      <c r="AD993" s="18">
        <v>45824.897671377315</v>
      </c>
      <c r="AE993" t="s">
        <v>1942</v>
      </c>
    </row>
    <row r="994" spans="25:31" hidden="1" x14ac:dyDescent="0.35">
      <c r="Y994" t="s">
        <v>858</v>
      </c>
      <c r="Z994" t="s">
        <v>858</v>
      </c>
      <c r="AA994">
        <v>0.86099999999999999</v>
      </c>
      <c r="AB994" t="s">
        <v>858</v>
      </c>
      <c r="AC994" t="s">
        <v>858</v>
      </c>
      <c r="AD994" s="18">
        <v>45824.897889224536</v>
      </c>
      <c r="AE994" t="s">
        <v>1942</v>
      </c>
    </row>
    <row r="995" spans="25:31" hidden="1" x14ac:dyDescent="0.35">
      <c r="Y995" t="s">
        <v>858</v>
      </c>
      <c r="Z995" t="s">
        <v>858</v>
      </c>
      <c r="AA995">
        <v>0.94099999999999995</v>
      </c>
      <c r="AB995" t="s">
        <v>858</v>
      </c>
      <c r="AC995" t="s">
        <v>858</v>
      </c>
      <c r="AD995" s="18">
        <v>45824.898098668978</v>
      </c>
      <c r="AE995" t="s">
        <v>1942</v>
      </c>
    </row>
    <row r="996" spans="25:31" hidden="1" x14ac:dyDescent="0.35">
      <c r="Y996">
        <v>19.231000000000002</v>
      </c>
      <c r="Z996">
        <v>1</v>
      </c>
      <c r="AA996">
        <v>0.97299999999999998</v>
      </c>
      <c r="AB996" t="s">
        <v>858</v>
      </c>
      <c r="AC996">
        <v>0.42899999999999999</v>
      </c>
      <c r="AD996" s="18">
        <v>45824.898323506946</v>
      </c>
      <c r="AE996" t="s">
        <v>1942</v>
      </c>
    </row>
    <row r="997" spans="25:31" hidden="1" x14ac:dyDescent="0.35">
      <c r="Y997">
        <v>10.417</v>
      </c>
      <c r="Z997" t="s">
        <v>858</v>
      </c>
      <c r="AA997">
        <v>0.82299999999999995</v>
      </c>
      <c r="AB997" t="s">
        <v>858</v>
      </c>
      <c r="AC997">
        <v>0.94099999999999995</v>
      </c>
      <c r="AD997" s="18">
        <v>45824.898544780095</v>
      </c>
      <c r="AE997" t="s">
        <v>1942</v>
      </c>
    </row>
    <row r="998" spans="25:31" x14ac:dyDescent="0.35">
      <c r="Y998">
        <v>3.0670000000000002</v>
      </c>
      <c r="Z998">
        <v>0.79700000000000004</v>
      </c>
      <c r="AA998">
        <v>0.84399999999999997</v>
      </c>
      <c r="AB998">
        <v>0.87</v>
      </c>
      <c r="AC998">
        <v>0.78800000000000003</v>
      </c>
      <c r="AD998" s="18">
        <v>45825.09002462963</v>
      </c>
      <c r="AE998" t="s">
        <v>2117</v>
      </c>
    </row>
    <row r="999" spans="25:31" hidden="1" x14ac:dyDescent="0.35">
      <c r="Y999" t="s">
        <v>858</v>
      </c>
      <c r="Z999" t="s">
        <v>858</v>
      </c>
      <c r="AA999">
        <v>0.79600000000000004</v>
      </c>
      <c r="AB999" t="s">
        <v>858</v>
      </c>
      <c r="AC999" t="s">
        <v>858</v>
      </c>
      <c r="AD999" s="18">
        <v>45824.898767511571</v>
      </c>
      <c r="AE999" t="s">
        <v>1942</v>
      </c>
    </row>
    <row r="1000" spans="25:31" x14ac:dyDescent="0.35">
      <c r="Y1000">
        <v>11.364000000000001</v>
      </c>
      <c r="Z1000">
        <v>0.92700000000000005</v>
      </c>
      <c r="AA1000">
        <v>0.995</v>
      </c>
      <c r="AB1000">
        <v>0.90700000000000003</v>
      </c>
      <c r="AC1000">
        <v>0.97099999999999997</v>
      </c>
      <c r="AD1000" s="18">
        <v>45824.765919421297</v>
      </c>
      <c r="AE1000" t="s">
        <v>1757</v>
      </c>
    </row>
    <row r="1001" spans="25:31" hidden="1" x14ac:dyDescent="0.35">
      <c r="Y1001">
        <v>19.231000000000002</v>
      </c>
      <c r="Z1001">
        <v>0.69899999999999995</v>
      </c>
      <c r="AA1001">
        <v>0.85599999999999998</v>
      </c>
      <c r="AB1001" t="s">
        <v>858</v>
      </c>
      <c r="AC1001">
        <v>0.92100000000000004</v>
      </c>
      <c r="AD1001" s="18">
        <v>45824.898983553241</v>
      </c>
      <c r="AE1001" t="s">
        <v>1942</v>
      </c>
    </row>
    <row r="1002" spans="25:31" x14ac:dyDescent="0.35">
      <c r="Y1002">
        <v>43.478000000000002</v>
      </c>
      <c r="Z1002">
        <v>0.98499999999999999</v>
      </c>
      <c r="AA1002">
        <v>0.89100000000000001</v>
      </c>
      <c r="AB1002">
        <v>0.84099999999999997</v>
      </c>
      <c r="AC1002">
        <v>0.86599999999999999</v>
      </c>
      <c r="AD1002" s="18">
        <v>45824.890533900463</v>
      </c>
      <c r="AE1002" t="s">
        <v>1942</v>
      </c>
    </row>
    <row r="1003" spans="25:31" hidden="1" x14ac:dyDescent="0.35">
      <c r="Y1003">
        <v>8.7720000000000002</v>
      </c>
      <c r="Z1003" t="s">
        <v>858</v>
      </c>
      <c r="AA1003">
        <v>0.95199999999999996</v>
      </c>
      <c r="AB1003">
        <v>0</v>
      </c>
      <c r="AC1003">
        <v>0.61399999999999999</v>
      </c>
      <c r="AD1003" s="18">
        <v>45824.899192384262</v>
      </c>
      <c r="AE1003" t="s">
        <v>1942</v>
      </c>
    </row>
    <row r="1004" spans="25:31" hidden="1" x14ac:dyDescent="0.35">
      <c r="Y1004" t="s">
        <v>858</v>
      </c>
      <c r="Z1004" t="s">
        <v>858</v>
      </c>
      <c r="AA1004" t="s">
        <v>858</v>
      </c>
      <c r="AB1004" t="s">
        <v>858</v>
      </c>
      <c r="AC1004" t="s">
        <v>858</v>
      </c>
      <c r="AD1004" s="18">
        <v>45824.899393888889</v>
      </c>
      <c r="AE1004" t="s">
        <v>1942</v>
      </c>
    </row>
    <row r="1005" spans="25:31" hidden="1" x14ac:dyDescent="0.35">
      <c r="Y1005">
        <v>0.66700000000000004</v>
      </c>
      <c r="Z1005" t="s">
        <v>858</v>
      </c>
      <c r="AA1005" t="s">
        <v>858</v>
      </c>
      <c r="AB1005" t="s">
        <v>858</v>
      </c>
      <c r="AC1005">
        <v>0.75</v>
      </c>
      <c r="AD1005" s="18">
        <v>45824.899597488424</v>
      </c>
      <c r="AE1005" t="s">
        <v>1942</v>
      </c>
    </row>
    <row r="1006" spans="25:31" hidden="1" x14ac:dyDescent="0.35">
      <c r="Y1006">
        <v>55.555999999999997</v>
      </c>
      <c r="Z1006" t="s">
        <v>858</v>
      </c>
      <c r="AA1006">
        <v>0.872</v>
      </c>
      <c r="AB1006" t="s">
        <v>858</v>
      </c>
      <c r="AC1006">
        <v>1</v>
      </c>
      <c r="AD1006" s="18">
        <v>45824.899813935182</v>
      </c>
      <c r="AE1006" t="s">
        <v>1942</v>
      </c>
    </row>
    <row r="1007" spans="25:31" hidden="1" x14ac:dyDescent="0.35">
      <c r="Y1007" t="s">
        <v>858</v>
      </c>
      <c r="Z1007" t="s">
        <v>858</v>
      </c>
      <c r="AA1007" t="s">
        <v>858</v>
      </c>
      <c r="AB1007" t="s">
        <v>858</v>
      </c>
      <c r="AC1007" t="s">
        <v>858</v>
      </c>
      <c r="AD1007" s="18">
        <v>45824.900006377313</v>
      </c>
      <c r="AE1007" t="s">
        <v>1942</v>
      </c>
    </row>
    <row r="1008" spans="25:31" x14ac:dyDescent="0.35">
      <c r="Y1008">
        <v>43.478000000000002</v>
      </c>
      <c r="Z1008">
        <v>0.38900000000000001</v>
      </c>
      <c r="AA1008">
        <v>0.79800000000000004</v>
      </c>
      <c r="AB1008">
        <v>0.65</v>
      </c>
      <c r="AC1008">
        <v>0.32</v>
      </c>
      <c r="AD1008" s="18">
        <v>45824.926575196761</v>
      </c>
      <c r="AE1008" t="s">
        <v>2096</v>
      </c>
    </row>
    <row r="1009" spans="25:31" hidden="1" x14ac:dyDescent="0.35">
      <c r="Y1009">
        <v>17.241</v>
      </c>
      <c r="Z1009" t="s">
        <v>858</v>
      </c>
      <c r="AA1009">
        <v>1</v>
      </c>
      <c r="AB1009" t="s">
        <v>858</v>
      </c>
      <c r="AC1009">
        <v>0.871</v>
      </c>
      <c r="AD1009" s="18">
        <v>45824.900225069447</v>
      </c>
      <c r="AE1009" t="s">
        <v>1942</v>
      </c>
    </row>
    <row r="1010" spans="25:31" x14ac:dyDescent="0.35">
      <c r="Y1010">
        <v>1.4330000000000001</v>
      </c>
      <c r="Z1010">
        <v>0.96499999999999997</v>
      </c>
      <c r="AA1010">
        <v>0.97799999999999998</v>
      </c>
      <c r="AB1010">
        <v>0</v>
      </c>
      <c r="AC1010">
        <v>0.98599999999999999</v>
      </c>
      <c r="AD1010" s="18">
        <v>45825.243084340276</v>
      </c>
      <c r="AE1010" t="s">
        <v>2106</v>
      </c>
    </row>
    <row r="1011" spans="25:31" hidden="1" x14ac:dyDescent="0.35">
      <c r="Y1011">
        <v>6.452</v>
      </c>
      <c r="Z1011" t="s">
        <v>858</v>
      </c>
      <c r="AA1011">
        <v>0.94299999999999995</v>
      </c>
      <c r="AB1011">
        <v>0.93799999999999994</v>
      </c>
      <c r="AC1011">
        <v>0.94499999999999995</v>
      </c>
      <c r="AD1011" s="18">
        <v>45824.900457199074</v>
      </c>
      <c r="AE1011" t="s">
        <v>1942</v>
      </c>
    </row>
    <row r="1012" spans="25:31" x14ac:dyDescent="0.35">
      <c r="Y1012">
        <v>4.673</v>
      </c>
      <c r="Z1012">
        <v>0.76800000000000002</v>
      </c>
      <c r="AA1012" s="18">
        <v>0.995</v>
      </c>
      <c r="AB1012">
        <v>0.97499999999999998</v>
      </c>
      <c r="AC1012" s="21">
        <v>0.96399999999999997</v>
      </c>
      <c r="AD1012" s="18">
        <v>45825.231043495369</v>
      </c>
      <c r="AE1012" t="s">
        <v>2107</v>
      </c>
    </row>
    <row r="1013" spans="25:31" hidden="1" x14ac:dyDescent="0.35">
      <c r="Y1013" t="s">
        <v>858</v>
      </c>
      <c r="Z1013" t="s">
        <v>858</v>
      </c>
      <c r="AA1013" t="s">
        <v>858</v>
      </c>
      <c r="AB1013" t="s">
        <v>858</v>
      </c>
      <c r="AC1013" t="s">
        <v>858</v>
      </c>
      <c r="AD1013" s="18">
        <v>45824.900667060188</v>
      </c>
      <c r="AE1013" t="s">
        <v>1942</v>
      </c>
    </row>
    <row r="1014" spans="25:31" x14ac:dyDescent="0.35">
      <c r="Y1014">
        <v>5.0759999999999996</v>
      </c>
      <c r="Z1014">
        <v>0.91600000000000004</v>
      </c>
      <c r="AA1014">
        <v>0.88800000000000001</v>
      </c>
      <c r="AB1014">
        <v>0</v>
      </c>
      <c r="AC1014">
        <v>0.96399999999999997</v>
      </c>
      <c r="AD1014" s="18">
        <v>45825.281091111108</v>
      </c>
      <c r="AE1014" t="s">
        <v>2106</v>
      </c>
    </row>
    <row r="1015" spans="25:31" hidden="1" x14ac:dyDescent="0.35">
      <c r="Y1015" t="s">
        <v>858</v>
      </c>
      <c r="Z1015" t="s">
        <v>858</v>
      </c>
      <c r="AA1015" t="s">
        <v>858</v>
      </c>
      <c r="AB1015" t="s">
        <v>858</v>
      </c>
      <c r="AC1015" t="s">
        <v>858</v>
      </c>
      <c r="AD1015" s="18">
        <v>45824.900872893515</v>
      </c>
      <c r="AE1015" t="s">
        <v>1942</v>
      </c>
    </row>
    <row r="1016" spans="25:31" x14ac:dyDescent="0.35">
      <c r="Y1016">
        <v>6.1349999999999998</v>
      </c>
      <c r="Z1016">
        <v>0.98099999999999998</v>
      </c>
      <c r="AA1016">
        <v>0.98399999999999999</v>
      </c>
      <c r="AB1016">
        <v>0.88400000000000001</v>
      </c>
      <c r="AC1016">
        <v>0.92600000000000005</v>
      </c>
      <c r="AD1016" s="18">
        <v>45824.830926736111</v>
      </c>
      <c r="AE1016" t="s">
        <v>1757</v>
      </c>
    </row>
    <row r="1017" spans="25:31" hidden="1" x14ac:dyDescent="0.35">
      <c r="Y1017">
        <v>100</v>
      </c>
      <c r="Z1017" t="s">
        <v>858</v>
      </c>
      <c r="AA1017" t="s">
        <v>858</v>
      </c>
      <c r="AB1017" t="s">
        <v>858</v>
      </c>
      <c r="AC1017">
        <v>1</v>
      </c>
      <c r="AD1017" s="18">
        <v>45824.901077824077</v>
      </c>
      <c r="AE1017" t="s">
        <v>1942</v>
      </c>
    </row>
    <row r="1018" spans="25:31" hidden="1" x14ac:dyDescent="0.35">
      <c r="Y1018" t="s">
        <v>858</v>
      </c>
      <c r="Z1018" t="s">
        <v>858</v>
      </c>
      <c r="AA1018" t="s">
        <v>858</v>
      </c>
      <c r="AB1018" t="s">
        <v>858</v>
      </c>
      <c r="AC1018" t="s">
        <v>858</v>
      </c>
      <c r="AD1018" s="18">
        <v>45824.901279502315</v>
      </c>
      <c r="AE1018" t="s">
        <v>1942</v>
      </c>
    </row>
    <row r="1019" spans="25:31" hidden="1" x14ac:dyDescent="0.35">
      <c r="Y1019" t="s">
        <v>858</v>
      </c>
      <c r="Z1019" t="s">
        <v>858</v>
      </c>
      <c r="AA1019">
        <v>1</v>
      </c>
      <c r="AB1019" t="s">
        <v>858</v>
      </c>
      <c r="AC1019" t="s">
        <v>858</v>
      </c>
      <c r="AD1019" s="18">
        <v>45824.90148241898</v>
      </c>
      <c r="AE1019" t="s">
        <v>1942</v>
      </c>
    </row>
    <row r="1020" spans="25:31" x14ac:dyDescent="0.35">
      <c r="Y1020">
        <v>27.027000000000001</v>
      </c>
      <c r="Z1020">
        <v>0.34599999999999997</v>
      </c>
      <c r="AA1020">
        <v>0.38600000000000001</v>
      </c>
      <c r="AB1020">
        <v>0.622</v>
      </c>
      <c r="AC1020">
        <v>0.32</v>
      </c>
      <c r="AD1020" s="18">
        <v>45824.854000856481</v>
      </c>
      <c r="AE1020" t="s">
        <v>1942</v>
      </c>
    </row>
    <row r="1021" spans="25:31" hidden="1" x14ac:dyDescent="0.35">
      <c r="Y1021">
        <v>1</v>
      </c>
      <c r="Z1021" t="s">
        <v>858</v>
      </c>
      <c r="AA1021" t="s">
        <v>858</v>
      </c>
      <c r="AB1021" t="s">
        <v>858</v>
      </c>
      <c r="AC1021">
        <v>1</v>
      </c>
      <c r="AD1021" s="18">
        <v>45824.901680162038</v>
      </c>
      <c r="AE1021" t="s">
        <v>1942</v>
      </c>
    </row>
    <row r="1022" spans="25:31" x14ac:dyDescent="0.35">
      <c r="Y1022">
        <v>27.027000000000001</v>
      </c>
      <c r="Z1022">
        <v>0.72599999999999998</v>
      </c>
      <c r="AA1022">
        <v>0.77</v>
      </c>
      <c r="AB1022">
        <v>0.76400000000000001</v>
      </c>
      <c r="AC1022">
        <v>0.93</v>
      </c>
      <c r="AD1022" s="18">
        <v>45824.87695859954</v>
      </c>
      <c r="AE1022" t="s">
        <v>1942</v>
      </c>
    </row>
    <row r="1023" spans="25:31" hidden="1" x14ac:dyDescent="0.35">
      <c r="Y1023" t="s">
        <v>858</v>
      </c>
      <c r="Z1023" t="s">
        <v>858</v>
      </c>
      <c r="AA1023" t="s">
        <v>858</v>
      </c>
      <c r="AB1023" t="s">
        <v>858</v>
      </c>
      <c r="AC1023" t="s">
        <v>858</v>
      </c>
      <c r="AD1023" s="18">
        <v>45824.901883645834</v>
      </c>
      <c r="AE1023" t="s">
        <v>1942</v>
      </c>
    </row>
    <row r="1024" spans="25:31" x14ac:dyDescent="0.35">
      <c r="Y1024">
        <v>27.027000000000001</v>
      </c>
      <c r="Z1024">
        <v>0.79500000000000004</v>
      </c>
      <c r="AA1024">
        <v>0.96199999999999997</v>
      </c>
      <c r="AB1024">
        <v>0.86</v>
      </c>
      <c r="AC1024">
        <v>0.89800000000000002</v>
      </c>
      <c r="AD1024" s="18">
        <v>45824.932126006941</v>
      </c>
      <c r="AE1024" t="s">
        <v>2096</v>
      </c>
    </row>
    <row r="1025" spans="25:31" hidden="1" x14ac:dyDescent="0.35">
      <c r="Y1025" t="s">
        <v>858</v>
      </c>
      <c r="Z1025" t="s">
        <v>858</v>
      </c>
      <c r="AA1025">
        <v>0.42899999999999999</v>
      </c>
      <c r="AB1025" t="s">
        <v>858</v>
      </c>
      <c r="AC1025" t="s">
        <v>858</v>
      </c>
      <c r="AD1025" s="18">
        <v>45824.902103078704</v>
      </c>
      <c r="AE1025" t="s">
        <v>1942</v>
      </c>
    </row>
    <row r="1026" spans="25:31" hidden="1" x14ac:dyDescent="0.35">
      <c r="Y1026">
        <v>1.456</v>
      </c>
      <c r="Z1026">
        <v>0.93400000000000005</v>
      </c>
      <c r="AA1026">
        <v>0.98199999999999998</v>
      </c>
      <c r="AB1026">
        <v>0.92500000000000004</v>
      </c>
      <c r="AC1026">
        <v>0.94399999999999995</v>
      </c>
      <c r="AD1026" s="18">
        <v>45824.902397071761</v>
      </c>
      <c r="AE1026" t="s">
        <v>1942</v>
      </c>
    </row>
    <row r="1027" spans="25:31" hidden="1" x14ac:dyDescent="0.35">
      <c r="Y1027" t="s">
        <v>858</v>
      </c>
      <c r="Z1027" t="s">
        <v>858</v>
      </c>
      <c r="AA1027">
        <v>0.75</v>
      </c>
      <c r="AB1027" t="s">
        <v>858</v>
      </c>
      <c r="AC1027" t="s">
        <v>858</v>
      </c>
      <c r="AD1027" s="18">
        <v>45824.902618946762</v>
      </c>
      <c r="AE1027" t="s">
        <v>1942</v>
      </c>
    </row>
    <row r="1028" spans="25:31" x14ac:dyDescent="0.35">
      <c r="Y1028">
        <v>5.6180000000000003</v>
      </c>
      <c r="Z1028">
        <v>0.83099999999999996</v>
      </c>
      <c r="AA1028">
        <v>0.77200000000000002</v>
      </c>
      <c r="AB1028">
        <v>0.79400000000000004</v>
      </c>
      <c r="AC1028">
        <v>0.70699999999999996</v>
      </c>
      <c r="AD1028" s="18">
        <v>45824.881176516203</v>
      </c>
      <c r="AE1028" t="s">
        <v>1942</v>
      </c>
    </row>
    <row r="1029" spans="25:31" hidden="1" x14ac:dyDescent="0.35">
      <c r="Y1029" t="s">
        <v>858</v>
      </c>
      <c r="Z1029" t="s">
        <v>858</v>
      </c>
      <c r="AA1029" t="s">
        <v>858</v>
      </c>
      <c r="AB1029" t="s">
        <v>858</v>
      </c>
      <c r="AC1029" t="s">
        <v>858</v>
      </c>
      <c r="AD1029" s="18">
        <v>45824.90281709491</v>
      </c>
      <c r="AE1029" t="s">
        <v>1942</v>
      </c>
    </row>
    <row r="1030" spans="25:31" x14ac:dyDescent="0.35">
      <c r="Y1030">
        <v>1.901</v>
      </c>
      <c r="Z1030">
        <v>0.95799999999999996</v>
      </c>
      <c r="AA1030">
        <v>0.98299999999999998</v>
      </c>
      <c r="AB1030">
        <v>0.99</v>
      </c>
      <c r="AC1030">
        <v>0.98099999999999998</v>
      </c>
      <c r="AD1030" s="18">
        <v>45825.075862268517</v>
      </c>
      <c r="AE1030" t="s">
        <v>2117</v>
      </c>
    </row>
    <row r="1031" spans="25:31" hidden="1" x14ac:dyDescent="0.35">
      <c r="Y1031" t="s">
        <v>858</v>
      </c>
      <c r="Z1031" t="s">
        <v>858</v>
      </c>
      <c r="AA1031">
        <v>0.95399999999999996</v>
      </c>
      <c r="AB1031" t="s">
        <v>858</v>
      </c>
      <c r="AC1031" t="s">
        <v>858</v>
      </c>
      <c r="AD1031" s="18">
        <v>45824.903082083336</v>
      </c>
      <c r="AE1031" t="s">
        <v>1942</v>
      </c>
    </row>
    <row r="1032" spans="25:31" x14ac:dyDescent="0.35">
      <c r="Y1032">
        <v>3.1059999999999999</v>
      </c>
      <c r="Z1032">
        <v>0.73599999999999999</v>
      </c>
      <c r="AA1032">
        <v>0.63100000000000001</v>
      </c>
      <c r="AB1032">
        <v>0.47299999999999998</v>
      </c>
      <c r="AC1032">
        <v>0.59899999999999998</v>
      </c>
      <c r="AD1032" s="18">
        <v>45825.293853425923</v>
      </c>
      <c r="AE1032" t="s">
        <v>2104</v>
      </c>
    </row>
    <row r="1033" spans="25:31" hidden="1" x14ac:dyDescent="0.35">
      <c r="Y1033">
        <v>16.949000000000002</v>
      </c>
      <c r="Z1033">
        <v>0.83899999999999997</v>
      </c>
      <c r="AA1033">
        <v>0.81899999999999995</v>
      </c>
      <c r="AB1033">
        <v>1</v>
      </c>
      <c r="AC1033">
        <v>0.86399999999999999</v>
      </c>
      <c r="AD1033" s="18">
        <v>45824.903394317131</v>
      </c>
      <c r="AE1033" t="s">
        <v>1958</v>
      </c>
    </row>
    <row r="1034" spans="25:31" hidden="1" x14ac:dyDescent="0.35">
      <c r="Y1034">
        <v>1.984</v>
      </c>
      <c r="Z1034">
        <v>0.90100000000000002</v>
      </c>
      <c r="AA1034">
        <v>0.97299999999999998</v>
      </c>
      <c r="AB1034">
        <v>0.875</v>
      </c>
      <c r="AC1034">
        <v>0.79500000000000004</v>
      </c>
      <c r="AD1034" s="18">
        <v>45824.903678854163</v>
      </c>
      <c r="AE1034" t="s">
        <v>1958</v>
      </c>
    </row>
    <row r="1035" spans="25:31" hidden="1" x14ac:dyDescent="0.35">
      <c r="Y1035">
        <v>0.42899999999999999</v>
      </c>
      <c r="Z1035">
        <v>0.97399999999999998</v>
      </c>
      <c r="AA1035">
        <v>0.99</v>
      </c>
      <c r="AB1035">
        <v>0.79800000000000004</v>
      </c>
      <c r="AC1035">
        <v>0.95299999999999996</v>
      </c>
      <c r="AD1035" s="18">
        <v>45824.904021064816</v>
      </c>
      <c r="AE1035" t="s">
        <v>1958</v>
      </c>
    </row>
    <row r="1036" spans="25:31" x14ac:dyDescent="0.35">
      <c r="Y1036">
        <v>1.7609999999999999</v>
      </c>
      <c r="Z1036">
        <v>0.98099999999999998</v>
      </c>
      <c r="AA1036">
        <v>0.98799999999999999</v>
      </c>
      <c r="AB1036">
        <v>0.98399999999999999</v>
      </c>
      <c r="AC1036">
        <v>0.98799999999999999</v>
      </c>
      <c r="AD1036" s="18">
        <v>45825.078516307869</v>
      </c>
      <c r="AE1036" t="s">
        <v>2117</v>
      </c>
    </row>
    <row r="1037" spans="25:31" hidden="1" x14ac:dyDescent="0.35">
      <c r="Y1037" t="s">
        <v>858</v>
      </c>
      <c r="Z1037" t="s">
        <v>858</v>
      </c>
      <c r="AA1037" t="s">
        <v>858</v>
      </c>
      <c r="AB1037" t="s">
        <v>858</v>
      </c>
      <c r="AC1037" t="s">
        <v>858</v>
      </c>
      <c r="AD1037" s="18">
        <v>45824.904233437497</v>
      </c>
      <c r="AE1037" t="s">
        <v>1958</v>
      </c>
    </row>
    <row r="1038" spans="25:31" x14ac:dyDescent="0.35">
      <c r="Y1038">
        <v>9.7089999999999996</v>
      </c>
      <c r="Z1038">
        <v>0.82899999999999996</v>
      </c>
      <c r="AA1038">
        <v>0.51200000000000001</v>
      </c>
      <c r="AB1038">
        <v>0.85199999999999998</v>
      </c>
      <c r="AC1038">
        <v>0.60199999999999998</v>
      </c>
      <c r="AD1038" s="18">
        <v>45825.057335729165</v>
      </c>
      <c r="AE1038" t="s">
        <v>2117</v>
      </c>
    </row>
    <row r="1039" spans="25:31" hidden="1" x14ac:dyDescent="0.35">
      <c r="Y1039" t="s">
        <v>858</v>
      </c>
      <c r="Z1039" t="s">
        <v>858</v>
      </c>
      <c r="AA1039">
        <v>0.80700000000000005</v>
      </c>
      <c r="AB1039">
        <v>0.92500000000000004</v>
      </c>
      <c r="AC1039" t="s">
        <v>858</v>
      </c>
      <c r="AD1039" s="18">
        <v>45824.904459699072</v>
      </c>
      <c r="AE1039" t="s">
        <v>1958</v>
      </c>
    </row>
    <row r="1040" spans="25:31" x14ac:dyDescent="0.35">
      <c r="Y1040">
        <v>2.6949999999999998</v>
      </c>
      <c r="Z1040">
        <v>0.98299999999999998</v>
      </c>
      <c r="AA1040" s="18">
        <v>0.96899999999999997</v>
      </c>
      <c r="AB1040">
        <v>0.95599999999999996</v>
      </c>
      <c r="AC1040" s="21">
        <v>0.96799999999999997</v>
      </c>
      <c r="AD1040" s="18">
        <v>1.5908564814814816E-2</v>
      </c>
      <c r="AE1040" t="s">
        <v>1092</v>
      </c>
    </row>
    <row r="1041" spans="25:31" hidden="1" x14ac:dyDescent="0.35">
      <c r="Y1041">
        <v>4.9749999999999996</v>
      </c>
      <c r="Z1041" t="s">
        <v>858</v>
      </c>
      <c r="AA1041">
        <v>0.96299999999999997</v>
      </c>
      <c r="AB1041">
        <v>0.89100000000000001</v>
      </c>
      <c r="AC1041">
        <v>0.79900000000000004</v>
      </c>
      <c r="AD1041" s="18">
        <v>45824.904685613423</v>
      </c>
      <c r="AE1041" t="s">
        <v>1958</v>
      </c>
    </row>
    <row r="1042" spans="25:31" hidden="1" x14ac:dyDescent="0.35">
      <c r="Y1042" t="s">
        <v>858</v>
      </c>
      <c r="Z1042">
        <v>1</v>
      </c>
      <c r="AA1042">
        <v>0.91500000000000004</v>
      </c>
      <c r="AB1042" t="s">
        <v>858</v>
      </c>
      <c r="AC1042" t="s">
        <v>858</v>
      </c>
      <c r="AD1042" s="18">
        <v>45824.90490559028</v>
      </c>
      <c r="AE1042" t="s">
        <v>1958</v>
      </c>
    </row>
    <row r="1043" spans="25:31" hidden="1" x14ac:dyDescent="0.35">
      <c r="Y1043">
        <v>23.256</v>
      </c>
      <c r="Z1043" t="s">
        <v>858</v>
      </c>
      <c r="AA1043" t="s">
        <v>858</v>
      </c>
      <c r="AB1043">
        <v>0.875</v>
      </c>
      <c r="AC1043">
        <v>1</v>
      </c>
      <c r="AD1043" s="18">
        <v>45824.905135474539</v>
      </c>
      <c r="AE1043" t="s">
        <v>1958</v>
      </c>
    </row>
    <row r="1044" spans="25:31" x14ac:dyDescent="0.35">
      <c r="Y1044">
        <v>3.165</v>
      </c>
      <c r="Z1044">
        <v>0.96699999999999997</v>
      </c>
      <c r="AA1044" s="18">
        <v>0.92200000000000004</v>
      </c>
      <c r="AB1044">
        <v>0.78800000000000003</v>
      </c>
      <c r="AC1044" s="21">
        <v>0.90500000000000003</v>
      </c>
      <c r="AD1044" s="18">
        <v>1.5128472222222222E-2</v>
      </c>
      <c r="AE1044" t="s">
        <v>1092</v>
      </c>
    </row>
    <row r="1045" spans="25:31" hidden="1" x14ac:dyDescent="0.35">
      <c r="Y1045">
        <v>1.629</v>
      </c>
      <c r="Z1045">
        <v>0.82499999999999996</v>
      </c>
      <c r="AA1045">
        <v>0.85799999999999998</v>
      </c>
      <c r="AB1045">
        <v>0.65900000000000003</v>
      </c>
      <c r="AC1045">
        <v>0.76800000000000002</v>
      </c>
      <c r="AD1045" s="18">
        <v>45824.905420208335</v>
      </c>
      <c r="AE1045" t="s">
        <v>1958</v>
      </c>
    </row>
    <row r="1046" spans="25:31" x14ac:dyDescent="0.35">
      <c r="Y1046">
        <v>1.704</v>
      </c>
      <c r="Z1046">
        <v>0.96299999999999997</v>
      </c>
      <c r="AA1046">
        <v>0.95499999999999996</v>
      </c>
      <c r="AB1046">
        <v>0.97099999999999997</v>
      </c>
      <c r="AC1046">
        <v>0.95799999999999996</v>
      </c>
      <c r="AD1046" s="18">
        <v>45824.766194085649</v>
      </c>
      <c r="AE1046" t="s">
        <v>1757</v>
      </c>
    </row>
    <row r="1047" spans="25:31" hidden="1" x14ac:dyDescent="0.35">
      <c r="Y1047">
        <v>10.87</v>
      </c>
      <c r="Z1047">
        <v>0.75</v>
      </c>
      <c r="AA1047">
        <v>0.64700000000000002</v>
      </c>
      <c r="AB1047">
        <v>0.76</v>
      </c>
      <c r="AC1047">
        <v>0.76</v>
      </c>
      <c r="AD1047" s="18">
        <v>45824.905690914355</v>
      </c>
      <c r="AE1047" t="s">
        <v>1958</v>
      </c>
    </row>
    <row r="1048" spans="25:31" x14ac:dyDescent="0.35">
      <c r="Y1048">
        <v>0.85199999999999998</v>
      </c>
      <c r="Z1048">
        <v>0.77200000000000002</v>
      </c>
      <c r="AA1048">
        <v>0.98599999999999999</v>
      </c>
      <c r="AB1048">
        <v>0.94799999999999995</v>
      </c>
      <c r="AC1048">
        <v>0.96699999999999997</v>
      </c>
      <c r="AD1048" s="18">
        <v>45825.087416898146</v>
      </c>
      <c r="AE1048" t="s">
        <v>2117</v>
      </c>
    </row>
    <row r="1049" spans="25:31" hidden="1" x14ac:dyDescent="0.35">
      <c r="Y1049">
        <v>2.577</v>
      </c>
      <c r="Z1049">
        <v>0.90100000000000002</v>
      </c>
      <c r="AA1049">
        <v>0.87</v>
      </c>
      <c r="AB1049">
        <v>0.998</v>
      </c>
      <c r="AC1049">
        <v>0.92300000000000004</v>
      </c>
      <c r="AD1049" s="18">
        <v>45824.905966087965</v>
      </c>
      <c r="AE1049" t="s">
        <v>1958</v>
      </c>
    </row>
    <row r="1050" spans="25:31" hidden="1" x14ac:dyDescent="0.35">
      <c r="Y1050">
        <v>38.462000000000003</v>
      </c>
      <c r="Z1050">
        <v>1</v>
      </c>
      <c r="AA1050" t="s">
        <v>858</v>
      </c>
      <c r="AB1050" t="s">
        <v>858</v>
      </c>
      <c r="AC1050">
        <v>0.66800000000000004</v>
      </c>
      <c r="AD1050" s="18">
        <v>45824.906183784726</v>
      </c>
      <c r="AE1050" t="s">
        <v>1958</v>
      </c>
    </row>
    <row r="1051" spans="25:31" hidden="1" x14ac:dyDescent="0.35">
      <c r="Y1051" t="s">
        <v>858</v>
      </c>
      <c r="Z1051" t="s">
        <v>858</v>
      </c>
      <c r="AA1051" t="s">
        <v>858</v>
      </c>
      <c r="AB1051" t="s">
        <v>858</v>
      </c>
      <c r="AC1051" t="s">
        <v>858</v>
      </c>
      <c r="AD1051" s="18">
        <v>45824.90638990741</v>
      </c>
      <c r="AE1051" t="s">
        <v>1958</v>
      </c>
    </row>
    <row r="1052" spans="25:31" x14ac:dyDescent="0.35">
      <c r="Y1052">
        <v>13.888999999999999</v>
      </c>
      <c r="Z1052">
        <v>0.83</v>
      </c>
      <c r="AA1052">
        <v>0.98299999999999998</v>
      </c>
      <c r="AB1052">
        <v>0.91</v>
      </c>
      <c r="AC1052">
        <v>0.98199999999999998</v>
      </c>
      <c r="AD1052" s="18">
        <v>45824.828061469911</v>
      </c>
      <c r="AE1052" t="s">
        <v>1757</v>
      </c>
    </row>
    <row r="1053" spans="25:31" hidden="1" x14ac:dyDescent="0.35">
      <c r="Y1053" t="s">
        <v>858</v>
      </c>
      <c r="Z1053" t="s">
        <v>858</v>
      </c>
      <c r="AA1053">
        <v>1</v>
      </c>
      <c r="AB1053" t="s">
        <v>858</v>
      </c>
      <c r="AC1053" t="s">
        <v>858</v>
      </c>
      <c r="AD1053" s="18">
        <v>45824.90658693287</v>
      </c>
      <c r="AE1053" t="s">
        <v>1958</v>
      </c>
    </row>
    <row r="1054" spans="25:31" x14ac:dyDescent="0.35">
      <c r="Y1054">
        <v>83.332999999999998</v>
      </c>
      <c r="Z1054">
        <v>0.80100000000000005</v>
      </c>
      <c r="AA1054">
        <v>0.89900000000000002</v>
      </c>
      <c r="AB1054">
        <v>0</v>
      </c>
      <c r="AC1054">
        <v>0.70599999999999996</v>
      </c>
      <c r="AD1054" s="18">
        <v>45824.868045138886</v>
      </c>
      <c r="AE1054" t="s">
        <v>1942</v>
      </c>
    </row>
    <row r="1055" spans="25:31" hidden="1" x14ac:dyDescent="0.35">
      <c r="Y1055">
        <v>9.3460000000000001</v>
      </c>
      <c r="Z1055">
        <v>1</v>
      </c>
      <c r="AA1055">
        <v>0.78100000000000003</v>
      </c>
      <c r="AB1055" t="s">
        <v>858</v>
      </c>
      <c r="AC1055">
        <v>0.747</v>
      </c>
      <c r="AD1055" s="18">
        <v>45824.906800949073</v>
      </c>
      <c r="AE1055" t="s">
        <v>1958</v>
      </c>
    </row>
    <row r="1056" spans="25:31" x14ac:dyDescent="0.35">
      <c r="Y1056">
        <v>71.429000000000002</v>
      </c>
      <c r="Z1056">
        <v>0.94199999999999995</v>
      </c>
      <c r="AA1056">
        <v>0.95499999999999996</v>
      </c>
      <c r="AB1056">
        <v>0.97</v>
      </c>
      <c r="AC1056">
        <v>0.94</v>
      </c>
      <c r="AD1056" s="18">
        <v>45824.88335152778</v>
      </c>
      <c r="AE1056" t="s">
        <v>1942</v>
      </c>
    </row>
    <row r="1057" spans="25:31" hidden="1" x14ac:dyDescent="0.35">
      <c r="Y1057">
        <v>12.048</v>
      </c>
      <c r="Z1057">
        <v>0.89500000000000002</v>
      </c>
      <c r="AA1057">
        <v>0.57699999999999996</v>
      </c>
      <c r="AB1057" t="s">
        <v>858</v>
      </c>
      <c r="AC1057">
        <v>0.83</v>
      </c>
      <c r="AD1057" s="18">
        <v>45824.9070741088</v>
      </c>
      <c r="AE1057" t="s">
        <v>1958</v>
      </c>
    </row>
    <row r="1058" spans="25:31" x14ac:dyDescent="0.35">
      <c r="Y1058">
        <v>83.332999999999998</v>
      </c>
      <c r="Z1058">
        <v>0.89600000000000002</v>
      </c>
      <c r="AA1058">
        <v>0.82299999999999995</v>
      </c>
      <c r="AB1058">
        <v>0.83599999999999997</v>
      </c>
      <c r="AC1058">
        <v>0.88800000000000001</v>
      </c>
      <c r="AD1058" s="18">
        <v>45824.891392384263</v>
      </c>
      <c r="AE1058" t="s">
        <v>1942</v>
      </c>
    </row>
    <row r="1059" spans="25:31" hidden="1" x14ac:dyDescent="0.35">
      <c r="Y1059" t="s">
        <v>858</v>
      </c>
      <c r="Z1059" t="s">
        <v>858</v>
      </c>
      <c r="AA1059" t="s">
        <v>858</v>
      </c>
      <c r="AB1059" t="s">
        <v>858</v>
      </c>
      <c r="AC1059" t="s">
        <v>858</v>
      </c>
      <c r="AD1059" s="18">
        <v>45824.90727560185</v>
      </c>
      <c r="AE1059" t="s">
        <v>1958</v>
      </c>
    </row>
    <row r="1060" spans="25:31" x14ac:dyDescent="0.35">
      <c r="Y1060">
        <v>71.429000000000002</v>
      </c>
      <c r="Z1060">
        <v>0.85599999999999998</v>
      </c>
      <c r="AA1060">
        <v>0.98499999999999999</v>
      </c>
      <c r="AB1060">
        <v>0.92100000000000004</v>
      </c>
      <c r="AC1060">
        <v>0.93600000000000005</v>
      </c>
      <c r="AD1060" s="18">
        <v>45824.8932369213</v>
      </c>
      <c r="AE1060" t="s">
        <v>1942</v>
      </c>
    </row>
    <row r="1061" spans="25:31" hidden="1" x14ac:dyDescent="0.35">
      <c r="Y1061">
        <v>2.6389999999999998</v>
      </c>
      <c r="Z1061">
        <v>0.93799999999999994</v>
      </c>
      <c r="AA1061">
        <v>0.97</v>
      </c>
      <c r="AB1061" t="s">
        <v>858</v>
      </c>
      <c r="AC1061">
        <v>0.63800000000000001</v>
      </c>
      <c r="AD1061" s="18">
        <v>45824.907530925928</v>
      </c>
      <c r="AE1061" t="s">
        <v>2096</v>
      </c>
    </row>
    <row r="1062" spans="25:31" x14ac:dyDescent="0.35">
      <c r="Y1062">
        <v>13.157999999999999</v>
      </c>
      <c r="Z1062">
        <v>0.22500000000000001</v>
      </c>
      <c r="AA1062">
        <v>0.52400000000000002</v>
      </c>
      <c r="AB1062">
        <v>0.79100000000000004</v>
      </c>
      <c r="AC1062">
        <v>0.41099999999999998</v>
      </c>
      <c r="AD1062" s="18">
        <v>45824.899813900462</v>
      </c>
      <c r="AE1062" t="s">
        <v>1942</v>
      </c>
    </row>
    <row r="1063" spans="25:31" hidden="1" x14ac:dyDescent="0.35">
      <c r="Y1063">
        <v>0.191</v>
      </c>
      <c r="Z1063">
        <v>0.99199999999999999</v>
      </c>
      <c r="AA1063">
        <v>0.97499999999999998</v>
      </c>
      <c r="AB1063">
        <v>0.98199999999999998</v>
      </c>
      <c r="AC1063">
        <v>0.97699999999999998</v>
      </c>
      <c r="AD1063" s="18">
        <v>45824.907916053242</v>
      </c>
      <c r="AE1063" t="s">
        <v>2096</v>
      </c>
    </row>
    <row r="1064" spans="25:31" x14ac:dyDescent="0.35">
      <c r="Y1064">
        <v>25</v>
      </c>
      <c r="Z1064">
        <v>0.23699999999999999</v>
      </c>
      <c r="AA1064">
        <v>0.81</v>
      </c>
      <c r="AB1064">
        <v>0.94399999999999995</v>
      </c>
      <c r="AC1064">
        <v>0.63900000000000001</v>
      </c>
      <c r="AD1064" s="18">
        <v>45824.968767453705</v>
      </c>
      <c r="AE1064" t="s">
        <v>2099</v>
      </c>
    </row>
    <row r="1065" spans="25:31" hidden="1" x14ac:dyDescent="0.35">
      <c r="Y1065">
        <v>8.4030000000000005</v>
      </c>
      <c r="Z1065">
        <v>0.88300000000000001</v>
      </c>
      <c r="AA1065">
        <v>0.98199999999999998</v>
      </c>
      <c r="AB1065" t="s">
        <v>858</v>
      </c>
      <c r="AC1065">
        <v>0.84299999999999997</v>
      </c>
      <c r="AD1065" s="18">
        <v>45824.908171574076</v>
      </c>
      <c r="AE1065" t="s">
        <v>2096</v>
      </c>
    </row>
    <row r="1066" spans="25:31" x14ac:dyDescent="0.35">
      <c r="Y1066">
        <v>0.41899999999999998</v>
      </c>
      <c r="Z1066">
        <v>0</v>
      </c>
      <c r="AA1066">
        <v>0.98299999999999998</v>
      </c>
      <c r="AB1066">
        <v>0.93600000000000005</v>
      </c>
      <c r="AC1066">
        <v>0.98099999999999998</v>
      </c>
      <c r="AD1066" s="18">
        <v>45825.039850092595</v>
      </c>
      <c r="AE1066" t="s">
        <v>1750</v>
      </c>
    </row>
    <row r="1067" spans="25:31" hidden="1" x14ac:dyDescent="0.35">
      <c r="Y1067">
        <v>0.94299999999999995</v>
      </c>
      <c r="Z1067">
        <v>0.95799999999999996</v>
      </c>
      <c r="AA1067">
        <v>0.84299999999999997</v>
      </c>
      <c r="AB1067">
        <v>0.52700000000000002</v>
      </c>
      <c r="AC1067">
        <v>0.97099999999999997</v>
      </c>
      <c r="AD1067" s="18">
        <v>45824.90846496528</v>
      </c>
      <c r="AE1067" t="s">
        <v>2096</v>
      </c>
    </row>
    <row r="1068" spans="25:31" x14ac:dyDescent="0.35">
      <c r="Y1068">
        <v>26.315999999999999</v>
      </c>
      <c r="Z1068">
        <v>0.98699999999999999</v>
      </c>
      <c r="AA1068" s="18">
        <v>0.97899999999999998</v>
      </c>
      <c r="AB1068">
        <v>0.89200000000000002</v>
      </c>
      <c r="AC1068" s="21">
        <v>0.97599999999999998</v>
      </c>
      <c r="AD1068" s="18">
        <v>45825.214530613426</v>
      </c>
      <c r="AE1068" t="s">
        <v>2110</v>
      </c>
    </row>
    <row r="1069" spans="25:31" hidden="1" x14ac:dyDescent="0.35">
      <c r="Y1069" t="s">
        <v>858</v>
      </c>
      <c r="Z1069" t="s">
        <v>858</v>
      </c>
      <c r="AA1069" t="s">
        <v>858</v>
      </c>
      <c r="AB1069">
        <v>1</v>
      </c>
      <c r="AC1069" t="s">
        <v>858</v>
      </c>
      <c r="AD1069" s="18">
        <v>45824.908683900459</v>
      </c>
      <c r="AE1069" t="s">
        <v>2096</v>
      </c>
    </row>
    <row r="1070" spans="25:31" x14ac:dyDescent="0.35">
      <c r="Y1070">
        <v>250</v>
      </c>
      <c r="Z1070">
        <v>0.47799999999999998</v>
      </c>
      <c r="AA1070" s="18">
        <v>0.94299999999999995</v>
      </c>
      <c r="AB1070">
        <v>0.877</v>
      </c>
      <c r="AC1070" s="21">
        <v>0.81299999999999994</v>
      </c>
      <c r="AD1070" s="18">
        <v>45825.205724988424</v>
      </c>
      <c r="AE1070" t="s">
        <v>2112</v>
      </c>
    </row>
    <row r="1071" spans="25:31" hidden="1" x14ac:dyDescent="0.35">
      <c r="Y1071">
        <v>3.4249999999999998</v>
      </c>
      <c r="Z1071">
        <v>0.95599999999999996</v>
      </c>
      <c r="AA1071">
        <v>0.95</v>
      </c>
      <c r="AB1071">
        <v>0.92300000000000004</v>
      </c>
      <c r="AC1071">
        <v>0.93500000000000005</v>
      </c>
      <c r="AD1071" s="18">
        <v>45824.908961018518</v>
      </c>
      <c r="AE1071" t="s">
        <v>2096</v>
      </c>
    </row>
    <row r="1072" spans="25:31" x14ac:dyDescent="0.35">
      <c r="Y1072">
        <v>166.667</v>
      </c>
      <c r="Z1072">
        <v>0.90600000000000003</v>
      </c>
      <c r="AA1072">
        <v>0.88800000000000001</v>
      </c>
      <c r="AB1072">
        <v>1</v>
      </c>
      <c r="AC1072">
        <v>0.94599999999999995</v>
      </c>
      <c r="AD1072" s="18">
        <v>45825.184980416663</v>
      </c>
      <c r="AE1072" t="s">
        <v>2114</v>
      </c>
    </row>
    <row r="1073" spans="25:31" hidden="1" x14ac:dyDescent="0.35">
      <c r="Y1073">
        <v>16.667000000000002</v>
      </c>
      <c r="Z1073" t="s">
        <v>858</v>
      </c>
      <c r="AA1073">
        <v>0.96099999999999997</v>
      </c>
      <c r="AB1073" t="s">
        <v>858</v>
      </c>
      <c r="AC1073">
        <v>0.85499999999999998</v>
      </c>
      <c r="AD1073" s="18">
        <v>45824.909177048612</v>
      </c>
      <c r="AE1073" t="s">
        <v>2096</v>
      </c>
    </row>
    <row r="1074" spans="25:31" x14ac:dyDescent="0.35">
      <c r="Y1074">
        <v>12.5</v>
      </c>
      <c r="Z1074">
        <v>0.97799999999999998</v>
      </c>
      <c r="AA1074">
        <v>0.99</v>
      </c>
      <c r="AB1074">
        <v>0.93300000000000005</v>
      </c>
      <c r="AC1074">
        <v>0.99</v>
      </c>
      <c r="AD1074" s="18">
        <v>45825.058213275464</v>
      </c>
      <c r="AE1074" t="s">
        <v>2117</v>
      </c>
    </row>
    <row r="1075" spans="25:31" hidden="1" x14ac:dyDescent="0.35">
      <c r="Y1075">
        <v>1.2769999999999999</v>
      </c>
      <c r="Z1075">
        <v>0.84099999999999997</v>
      </c>
      <c r="AA1075">
        <v>0.97499999999999998</v>
      </c>
      <c r="AB1075">
        <v>0.91</v>
      </c>
      <c r="AC1075">
        <v>0.96899999999999997</v>
      </c>
      <c r="AD1075" s="18">
        <v>45824.909472534724</v>
      </c>
      <c r="AE1075" t="s">
        <v>2096</v>
      </c>
    </row>
    <row r="1076" spans="25:31" hidden="1" x14ac:dyDescent="0.35">
      <c r="Y1076">
        <v>23.256</v>
      </c>
      <c r="Z1076">
        <v>0.69299999999999995</v>
      </c>
      <c r="AA1076">
        <v>0</v>
      </c>
      <c r="AB1076" t="s">
        <v>858</v>
      </c>
      <c r="AC1076">
        <v>0.68600000000000005</v>
      </c>
      <c r="AD1076" s="18">
        <v>45824.909683784725</v>
      </c>
      <c r="AE1076" t="s">
        <v>2096</v>
      </c>
    </row>
    <row r="1077" spans="25:31" hidden="1" x14ac:dyDescent="0.35">
      <c r="Y1077">
        <v>1.37</v>
      </c>
      <c r="Z1077">
        <v>0.79800000000000004</v>
      </c>
      <c r="AA1077">
        <v>0.78800000000000003</v>
      </c>
      <c r="AB1077">
        <v>0.46400000000000002</v>
      </c>
      <c r="AC1077">
        <v>0.91</v>
      </c>
      <c r="AD1077" s="18">
        <v>45824.909994467591</v>
      </c>
      <c r="AE1077" t="s">
        <v>2096</v>
      </c>
    </row>
    <row r="1078" spans="25:31" x14ac:dyDescent="0.35">
      <c r="Y1078">
        <v>0.60399999999999998</v>
      </c>
      <c r="Z1078">
        <v>0.97399999999999998</v>
      </c>
      <c r="AA1078">
        <v>0.98099999999999998</v>
      </c>
      <c r="AB1078">
        <v>0.97199999999999998</v>
      </c>
      <c r="AC1078">
        <v>0.98299999999999998</v>
      </c>
      <c r="AD1078" s="18">
        <v>45825.07206111111</v>
      </c>
      <c r="AE1078" t="s">
        <v>2117</v>
      </c>
    </row>
    <row r="1079" spans="25:31" hidden="1" x14ac:dyDescent="0.35">
      <c r="Y1079" t="s">
        <v>858</v>
      </c>
      <c r="Z1079" t="s">
        <v>858</v>
      </c>
      <c r="AA1079" t="s">
        <v>858</v>
      </c>
      <c r="AB1079" t="s">
        <v>858</v>
      </c>
      <c r="AC1079" t="s">
        <v>858</v>
      </c>
      <c r="AD1079" s="18">
        <v>45824.910213425923</v>
      </c>
      <c r="AE1079" t="s">
        <v>2096</v>
      </c>
    </row>
    <row r="1080" spans="25:31" x14ac:dyDescent="0.35">
      <c r="Y1080">
        <v>1.8049999999999999</v>
      </c>
      <c r="Z1080">
        <v>0.92900000000000005</v>
      </c>
      <c r="AA1080">
        <v>0.89900000000000002</v>
      </c>
      <c r="AB1080">
        <v>0.90500000000000003</v>
      </c>
      <c r="AC1080">
        <v>0.89600000000000002</v>
      </c>
      <c r="AD1080" s="18">
        <v>45825.125941689817</v>
      </c>
      <c r="AE1080" t="s">
        <v>2117</v>
      </c>
    </row>
    <row r="1081" spans="25:31" hidden="1" x14ac:dyDescent="0.35">
      <c r="Y1081">
        <v>0.69399999999999995</v>
      </c>
      <c r="Z1081">
        <v>0.91100000000000003</v>
      </c>
      <c r="AA1081">
        <v>0.96899999999999997</v>
      </c>
      <c r="AB1081">
        <v>8.3000000000000004E-2</v>
      </c>
      <c r="AC1081">
        <v>0.38600000000000001</v>
      </c>
      <c r="AD1081" s="18">
        <v>45824.910503159721</v>
      </c>
      <c r="AE1081" t="s">
        <v>2096</v>
      </c>
    </row>
    <row r="1082" spans="25:31" x14ac:dyDescent="0.35">
      <c r="Y1082">
        <v>1.5149999999999999</v>
      </c>
      <c r="Z1082">
        <v>0.96899999999999997</v>
      </c>
      <c r="AA1082">
        <v>0.99</v>
      </c>
      <c r="AB1082">
        <v>0.95699999999999996</v>
      </c>
      <c r="AC1082">
        <v>0.98599999999999999</v>
      </c>
      <c r="AD1082" s="18">
        <v>45824.811646643517</v>
      </c>
      <c r="AE1082" t="s">
        <v>1757</v>
      </c>
    </row>
    <row r="1083" spans="25:31" hidden="1" x14ac:dyDescent="0.35">
      <c r="Y1083">
        <v>17.856999999999999</v>
      </c>
      <c r="Z1083">
        <v>0.999</v>
      </c>
      <c r="AA1083">
        <v>0.89200000000000002</v>
      </c>
      <c r="AB1083">
        <v>0.39300000000000002</v>
      </c>
      <c r="AC1083">
        <v>0.96399999999999997</v>
      </c>
      <c r="AD1083" s="18">
        <v>45824.910811388887</v>
      </c>
      <c r="AE1083" t="s">
        <v>2096</v>
      </c>
    </row>
    <row r="1084" spans="25:31" x14ac:dyDescent="0.35">
      <c r="Y1084">
        <v>0.54200000000000004</v>
      </c>
      <c r="Z1084">
        <v>0.997</v>
      </c>
      <c r="AA1084">
        <v>0.99399999999999999</v>
      </c>
      <c r="AB1084">
        <v>0.96299999999999997</v>
      </c>
      <c r="AC1084">
        <v>0.99399999999999999</v>
      </c>
      <c r="AD1084" s="18">
        <v>45824.894871331016</v>
      </c>
      <c r="AE1084" t="s">
        <v>1942</v>
      </c>
    </row>
    <row r="1085" spans="25:31" hidden="1" x14ac:dyDescent="0.35">
      <c r="Y1085" t="s">
        <v>858</v>
      </c>
      <c r="Z1085" t="s">
        <v>858</v>
      </c>
      <c r="AA1085" t="s">
        <v>858</v>
      </c>
      <c r="AB1085" t="s">
        <v>858</v>
      </c>
      <c r="AC1085" t="s">
        <v>858</v>
      </c>
      <c r="AD1085" s="18">
        <v>45824.911022893517</v>
      </c>
      <c r="AE1085" t="s">
        <v>2096</v>
      </c>
    </row>
    <row r="1086" spans="25:31" x14ac:dyDescent="0.35">
      <c r="Y1086">
        <v>11.765000000000001</v>
      </c>
      <c r="Z1086">
        <v>0.88900000000000001</v>
      </c>
      <c r="AA1086">
        <v>0.85199999999999998</v>
      </c>
      <c r="AB1086">
        <v>0.79800000000000004</v>
      </c>
      <c r="AC1086">
        <v>0.89500000000000002</v>
      </c>
      <c r="AD1086" s="18">
        <v>45824.948390543985</v>
      </c>
      <c r="AE1086" t="s">
        <v>2096</v>
      </c>
    </row>
    <row r="1087" spans="25:31" hidden="1" x14ac:dyDescent="0.35">
      <c r="Y1087">
        <v>3.891</v>
      </c>
      <c r="Z1087">
        <v>0.71199999999999997</v>
      </c>
      <c r="AA1087">
        <v>1</v>
      </c>
      <c r="AB1087" t="s">
        <v>858</v>
      </c>
      <c r="AC1087">
        <v>0.66700000000000004</v>
      </c>
      <c r="AD1087" s="18">
        <v>45824.911244965275</v>
      </c>
      <c r="AE1087" t="s">
        <v>2096</v>
      </c>
    </row>
    <row r="1088" spans="25:31" x14ac:dyDescent="0.35">
      <c r="Y1088">
        <v>2</v>
      </c>
      <c r="Z1088">
        <v>0.91300000000000003</v>
      </c>
      <c r="AA1088">
        <v>0.89900000000000002</v>
      </c>
      <c r="AB1088">
        <v>0.89</v>
      </c>
      <c r="AC1088">
        <v>0.90800000000000003</v>
      </c>
      <c r="AD1088" s="18">
        <v>45825.061214849535</v>
      </c>
      <c r="AE1088" t="s">
        <v>2117</v>
      </c>
    </row>
    <row r="1089" spans="25:31" hidden="1" x14ac:dyDescent="0.35">
      <c r="Y1089">
        <v>1.032</v>
      </c>
      <c r="Z1089">
        <v>0.96899999999999997</v>
      </c>
      <c r="AA1089">
        <v>0.98499999999999999</v>
      </c>
      <c r="AB1089">
        <v>0.91100000000000003</v>
      </c>
      <c r="AC1089">
        <v>0.98499999999999999</v>
      </c>
      <c r="AD1089" s="18">
        <v>45824.911530150464</v>
      </c>
      <c r="AE1089" t="s">
        <v>2096</v>
      </c>
    </row>
    <row r="1090" spans="25:31" x14ac:dyDescent="0.35">
      <c r="Y1090">
        <v>2.7170000000000001</v>
      </c>
      <c r="Z1090">
        <v>0.96099999999999997</v>
      </c>
      <c r="AA1090">
        <v>0.98899999999999999</v>
      </c>
      <c r="AB1090">
        <v>0.98099999999999998</v>
      </c>
      <c r="AC1090">
        <v>0.96799999999999997</v>
      </c>
      <c r="AD1090" s="18">
        <v>45825.170117928239</v>
      </c>
      <c r="AE1090" t="s">
        <v>2117</v>
      </c>
    </row>
    <row r="1091" spans="25:31" hidden="1" x14ac:dyDescent="0.35">
      <c r="Y1091">
        <v>30.303000000000001</v>
      </c>
      <c r="Z1091" t="s">
        <v>858</v>
      </c>
      <c r="AA1091" t="s">
        <v>858</v>
      </c>
      <c r="AB1091" t="s">
        <v>858</v>
      </c>
      <c r="AC1091">
        <v>0.63800000000000001</v>
      </c>
      <c r="AD1091" s="18">
        <v>45824.911752187501</v>
      </c>
      <c r="AE1091" t="s">
        <v>2096</v>
      </c>
    </row>
    <row r="1092" spans="25:31" x14ac:dyDescent="0.35">
      <c r="Y1092">
        <v>4.2549999999999999</v>
      </c>
      <c r="Z1092">
        <v>0.69</v>
      </c>
      <c r="AA1092">
        <v>0.76800000000000002</v>
      </c>
      <c r="AB1092">
        <v>0.75800000000000001</v>
      </c>
      <c r="AC1092">
        <v>0.78300000000000003</v>
      </c>
      <c r="AD1092" s="18">
        <v>45824.862180555552</v>
      </c>
      <c r="AE1092" t="s">
        <v>1942</v>
      </c>
    </row>
    <row r="1093" spans="25:31" hidden="1" x14ac:dyDescent="0.35">
      <c r="Y1093">
        <v>0.67200000000000004</v>
      </c>
      <c r="Z1093">
        <v>0.96199999999999997</v>
      </c>
      <c r="AA1093">
        <v>0.93600000000000005</v>
      </c>
      <c r="AB1093">
        <v>0.96599999999999997</v>
      </c>
      <c r="AC1093">
        <v>0.99099999999999999</v>
      </c>
      <c r="AD1093" s="18">
        <v>45824.912034317131</v>
      </c>
      <c r="AE1093" t="s">
        <v>2096</v>
      </c>
    </row>
    <row r="1094" spans="25:31" x14ac:dyDescent="0.35">
      <c r="Y1094">
        <v>0.41799999999999998</v>
      </c>
      <c r="Z1094">
        <v>0</v>
      </c>
      <c r="AA1094">
        <v>0.98499999999999999</v>
      </c>
      <c r="AB1094">
        <v>0.93400000000000005</v>
      </c>
      <c r="AC1094">
        <v>0.97799999999999998</v>
      </c>
      <c r="AD1094" s="18">
        <v>45825.189394166664</v>
      </c>
      <c r="AE1094" t="s">
        <v>2113</v>
      </c>
    </row>
    <row r="1095" spans="25:31" hidden="1" x14ac:dyDescent="0.35">
      <c r="Y1095" t="s">
        <v>858</v>
      </c>
      <c r="Z1095" t="s">
        <v>858</v>
      </c>
      <c r="AA1095" t="s">
        <v>858</v>
      </c>
      <c r="AB1095" t="s">
        <v>858</v>
      </c>
      <c r="AC1095" t="s">
        <v>858</v>
      </c>
      <c r="AD1095" s="18">
        <v>45824.912273101851</v>
      </c>
      <c r="AE1095" t="s">
        <v>2096</v>
      </c>
    </row>
    <row r="1096" spans="25:31" x14ac:dyDescent="0.35">
      <c r="Y1096">
        <v>3.9529999999999998</v>
      </c>
      <c r="Z1096">
        <v>0.91400000000000003</v>
      </c>
      <c r="AA1096">
        <v>0.95</v>
      </c>
      <c r="AB1096">
        <v>0.96199999999999997</v>
      </c>
      <c r="AC1096">
        <v>0.91</v>
      </c>
      <c r="AD1096" s="18">
        <v>45824.855835972223</v>
      </c>
      <c r="AE1096" t="s">
        <v>1942</v>
      </c>
    </row>
    <row r="1097" spans="25:31" hidden="1" x14ac:dyDescent="0.35">
      <c r="Y1097" t="s">
        <v>858</v>
      </c>
      <c r="Z1097" t="s">
        <v>858</v>
      </c>
      <c r="AA1097">
        <v>0.75</v>
      </c>
      <c r="AB1097" t="s">
        <v>858</v>
      </c>
      <c r="AC1097" t="s">
        <v>858</v>
      </c>
      <c r="AD1097" s="18">
        <v>45824.912489872688</v>
      </c>
      <c r="AE1097" t="s">
        <v>2096</v>
      </c>
    </row>
    <row r="1098" spans="25:31" x14ac:dyDescent="0.35">
      <c r="Y1098">
        <v>13.888999999999999</v>
      </c>
      <c r="Z1098">
        <v>0.79400000000000004</v>
      </c>
      <c r="AA1098">
        <v>0.96199999999999997</v>
      </c>
      <c r="AB1098">
        <v>0.80800000000000005</v>
      </c>
      <c r="AC1098">
        <v>0.93899999999999995</v>
      </c>
      <c r="AD1098" s="18">
        <v>45824.92418130787</v>
      </c>
      <c r="AE1098" t="s">
        <v>2096</v>
      </c>
    </row>
    <row r="1099" spans="25:31" hidden="1" x14ac:dyDescent="0.35">
      <c r="Y1099">
        <v>2.2269999999999999</v>
      </c>
      <c r="Z1099">
        <v>0.86</v>
      </c>
      <c r="AA1099">
        <v>0.97899999999999998</v>
      </c>
      <c r="AB1099">
        <v>0.92500000000000004</v>
      </c>
      <c r="AC1099">
        <v>0.93400000000000005</v>
      </c>
      <c r="AD1099" s="18">
        <v>45824.912770532406</v>
      </c>
      <c r="AE1099" t="s">
        <v>2096</v>
      </c>
    </row>
    <row r="1100" spans="25:31" x14ac:dyDescent="0.35">
      <c r="Y1100">
        <v>13.888999999999999</v>
      </c>
      <c r="Z1100">
        <v>0.88300000000000001</v>
      </c>
      <c r="AA1100">
        <v>0.90800000000000003</v>
      </c>
      <c r="AB1100">
        <v>0.92500000000000004</v>
      </c>
      <c r="AC1100">
        <v>0.872</v>
      </c>
      <c r="AD1100" s="18">
        <v>45825.299214363426</v>
      </c>
      <c r="AE1100" t="s">
        <v>2102</v>
      </c>
    </row>
    <row r="1101" spans="25:31" hidden="1" x14ac:dyDescent="0.35">
      <c r="Y1101">
        <v>6.3289999999999997</v>
      </c>
      <c r="Z1101">
        <v>0.95499999999999996</v>
      </c>
      <c r="AA1101">
        <v>0.86799999999999999</v>
      </c>
      <c r="AB1101">
        <v>0.82299999999999995</v>
      </c>
      <c r="AC1101">
        <v>0.94</v>
      </c>
      <c r="AD1101" s="18">
        <v>45824.913040694446</v>
      </c>
      <c r="AE1101" t="s">
        <v>2096</v>
      </c>
    </row>
    <row r="1102" spans="25:31" x14ac:dyDescent="0.35">
      <c r="Y1102">
        <v>2.7170000000000001</v>
      </c>
      <c r="Z1102">
        <v>0.99299999999999999</v>
      </c>
      <c r="AA1102">
        <v>0</v>
      </c>
      <c r="AB1102">
        <v>0</v>
      </c>
      <c r="AC1102">
        <v>0.98699999999999999</v>
      </c>
      <c r="AD1102" s="18">
        <v>45825.245166597226</v>
      </c>
      <c r="AE1102" t="s">
        <v>2106</v>
      </c>
    </row>
    <row r="1103" spans="25:31" hidden="1" x14ac:dyDescent="0.35">
      <c r="Y1103">
        <v>9.0090000000000003</v>
      </c>
      <c r="Z1103" t="s">
        <v>858</v>
      </c>
      <c r="AA1103">
        <v>0.78800000000000003</v>
      </c>
      <c r="AB1103" t="s">
        <v>858</v>
      </c>
      <c r="AC1103">
        <v>1</v>
      </c>
      <c r="AD1103" s="18">
        <v>45824.913265648145</v>
      </c>
      <c r="AE1103" t="s">
        <v>2096</v>
      </c>
    </row>
    <row r="1104" spans="25:31" x14ac:dyDescent="0.35">
      <c r="Y1104">
        <v>1.383</v>
      </c>
      <c r="Z1104">
        <v>0.98099999999999998</v>
      </c>
      <c r="AA1104">
        <v>0.98199999999999998</v>
      </c>
      <c r="AB1104">
        <v>0.92300000000000004</v>
      </c>
      <c r="AC1104">
        <v>0.97499999999999998</v>
      </c>
      <c r="AD1104" s="18">
        <v>45824.797052800925</v>
      </c>
      <c r="AE1104" t="s">
        <v>1757</v>
      </c>
    </row>
    <row r="1105" spans="25:31" hidden="1" x14ac:dyDescent="0.35">
      <c r="Y1105">
        <v>18.518999999999998</v>
      </c>
      <c r="Z1105" t="s">
        <v>858</v>
      </c>
      <c r="AA1105" t="s">
        <v>858</v>
      </c>
      <c r="AB1105" t="s">
        <v>858</v>
      </c>
      <c r="AC1105">
        <v>0.96</v>
      </c>
      <c r="AD1105" s="18">
        <v>45824.913518043984</v>
      </c>
      <c r="AE1105" t="s">
        <v>2096</v>
      </c>
    </row>
    <row r="1106" spans="25:31" x14ac:dyDescent="0.35">
      <c r="Y1106">
        <v>5.5869999999999997</v>
      </c>
      <c r="Z1106">
        <v>0.75</v>
      </c>
      <c r="AA1106">
        <v>0.77900000000000003</v>
      </c>
      <c r="AB1106">
        <v>0.86599999999999999</v>
      </c>
      <c r="AC1106">
        <v>0.78900000000000003</v>
      </c>
      <c r="AD1106" s="18">
        <v>45824.797337870368</v>
      </c>
      <c r="AE1106" t="s">
        <v>1757</v>
      </c>
    </row>
    <row r="1107" spans="25:31" hidden="1" x14ac:dyDescent="0.35">
      <c r="Y1107">
        <v>4.2370000000000001</v>
      </c>
      <c r="Z1107">
        <v>0.873</v>
      </c>
      <c r="AA1107">
        <v>0.89300000000000002</v>
      </c>
      <c r="AB1107">
        <v>0.94599999999999995</v>
      </c>
      <c r="AC1107">
        <v>0.78800000000000003</v>
      </c>
      <c r="AD1107" s="18">
        <v>45824.913793854168</v>
      </c>
      <c r="AE1107" t="s">
        <v>2096</v>
      </c>
    </row>
    <row r="1108" spans="25:31" x14ac:dyDescent="0.35">
      <c r="Y1108">
        <v>9.6150000000000002</v>
      </c>
      <c r="Z1108">
        <v>0.91200000000000003</v>
      </c>
      <c r="AA1108">
        <v>0.93200000000000005</v>
      </c>
      <c r="AB1108">
        <v>0</v>
      </c>
      <c r="AC1108">
        <v>0.91400000000000003</v>
      </c>
      <c r="AD1108" s="18">
        <v>45824.970809224535</v>
      </c>
      <c r="AE1108" t="s">
        <v>2099</v>
      </c>
    </row>
    <row r="1109" spans="25:31" hidden="1" x14ac:dyDescent="0.35">
      <c r="Y1109">
        <v>1.595</v>
      </c>
      <c r="Z1109">
        <v>0.93700000000000006</v>
      </c>
      <c r="AA1109">
        <v>0.96099999999999997</v>
      </c>
      <c r="AB1109">
        <v>0.75</v>
      </c>
      <c r="AC1109">
        <v>0.95299999999999996</v>
      </c>
      <c r="AD1109" s="18">
        <v>45824.914064375</v>
      </c>
      <c r="AE1109" t="s">
        <v>2096</v>
      </c>
    </row>
    <row r="1110" spans="25:31" x14ac:dyDescent="0.35">
      <c r="Y1110">
        <v>2.141</v>
      </c>
      <c r="Z1110">
        <v>0.84799999999999998</v>
      </c>
      <c r="AA1110">
        <v>0.879</v>
      </c>
      <c r="AB1110">
        <v>0.76400000000000001</v>
      </c>
      <c r="AC1110">
        <v>0.86899999999999999</v>
      </c>
      <c r="AD1110" s="18">
        <v>45824.800612997686</v>
      </c>
      <c r="AE1110" t="s">
        <v>1757</v>
      </c>
    </row>
    <row r="1111" spans="25:31" hidden="1" x14ac:dyDescent="0.35">
      <c r="Y1111">
        <v>2.4039999999999999</v>
      </c>
      <c r="Z1111">
        <v>0.96</v>
      </c>
      <c r="AA1111">
        <v>0.92600000000000005</v>
      </c>
      <c r="AB1111">
        <v>0.19400000000000001</v>
      </c>
      <c r="AC1111">
        <v>0.877</v>
      </c>
      <c r="AD1111" s="18">
        <v>45824.914344930556</v>
      </c>
      <c r="AE1111" t="s">
        <v>2096</v>
      </c>
    </row>
    <row r="1112" spans="25:31" hidden="1" x14ac:dyDescent="0.35">
      <c r="Y1112">
        <v>0.66700000000000004</v>
      </c>
      <c r="Z1112">
        <v>0.999</v>
      </c>
      <c r="AA1112">
        <v>0.71299999999999997</v>
      </c>
      <c r="AB1112" t="s">
        <v>858</v>
      </c>
      <c r="AC1112">
        <v>0.75</v>
      </c>
      <c r="AD1112" s="18">
        <v>45824.914563564816</v>
      </c>
      <c r="AE1112" t="s">
        <v>2096</v>
      </c>
    </row>
    <row r="1113" spans="25:31" hidden="1" x14ac:dyDescent="0.35">
      <c r="Y1113">
        <v>0.64100000000000001</v>
      </c>
      <c r="Z1113">
        <v>0.99099999999999999</v>
      </c>
      <c r="AA1113">
        <v>0.97</v>
      </c>
      <c r="AB1113">
        <v>0.97199999999999998</v>
      </c>
      <c r="AC1113">
        <v>0.98299999999999998</v>
      </c>
      <c r="AD1113" s="18">
        <v>45824.914915208334</v>
      </c>
      <c r="AE1113" t="s">
        <v>2096</v>
      </c>
    </row>
    <row r="1114" spans="25:31" x14ac:dyDescent="0.35">
      <c r="Y1114">
        <v>40</v>
      </c>
      <c r="Z1114">
        <v>0.80200000000000005</v>
      </c>
      <c r="AA1114">
        <v>0.92800000000000005</v>
      </c>
      <c r="AB1114">
        <v>1</v>
      </c>
      <c r="AC1114">
        <v>0.92</v>
      </c>
      <c r="AD1114" s="18">
        <v>45824.889008865743</v>
      </c>
      <c r="AE1114" t="s">
        <v>1942</v>
      </c>
    </row>
    <row r="1115" spans="25:31" hidden="1" x14ac:dyDescent="0.35">
      <c r="Y1115">
        <v>1.127</v>
      </c>
      <c r="Z1115">
        <v>0.95899999999999996</v>
      </c>
      <c r="AA1115">
        <v>0.91500000000000004</v>
      </c>
      <c r="AB1115">
        <v>0.91500000000000004</v>
      </c>
      <c r="AC1115">
        <v>0.94599999999999995</v>
      </c>
      <c r="AD1115" s="18">
        <v>45824.915204444442</v>
      </c>
      <c r="AE1115" t="s">
        <v>2096</v>
      </c>
    </row>
    <row r="1116" spans="25:31" x14ac:dyDescent="0.35">
      <c r="Y1116">
        <v>40</v>
      </c>
      <c r="Z1116">
        <v>0.878</v>
      </c>
      <c r="AA1116">
        <v>0.98699999999999999</v>
      </c>
      <c r="AB1116">
        <v>0.93400000000000005</v>
      </c>
      <c r="AC1116">
        <v>0.96</v>
      </c>
      <c r="AD1116" s="18">
        <v>45824.889866759258</v>
      </c>
      <c r="AE1116" t="s">
        <v>1942</v>
      </c>
    </row>
    <row r="1117" spans="25:31" hidden="1" x14ac:dyDescent="0.35">
      <c r="Y1117">
        <v>0.99399999999999999</v>
      </c>
      <c r="Z1117">
        <v>0.99199999999999999</v>
      </c>
      <c r="AA1117">
        <v>0.99299999999999999</v>
      </c>
      <c r="AB1117">
        <v>0.96799999999999997</v>
      </c>
      <c r="AC1117">
        <v>0.995</v>
      </c>
      <c r="AD1117" s="18">
        <v>45824.915501932868</v>
      </c>
      <c r="AE1117" t="s">
        <v>2096</v>
      </c>
    </row>
    <row r="1118" spans="25:31" x14ac:dyDescent="0.35">
      <c r="Y1118">
        <v>43.478000000000002</v>
      </c>
      <c r="Z1118">
        <v>0.57199999999999995</v>
      </c>
      <c r="AA1118">
        <v>0.93899999999999995</v>
      </c>
      <c r="AB1118">
        <v>0.95599999999999996</v>
      </c>
      <c r="AC1118">
        <v>0.92900000000000005</v>
      </c>
      <c r="AD1118" s="18">
        <v>45824.891829490742</v>
      </c>
      <c r="AE1118" t="s">
        <v>1942</v>
      </c>
    </row>
    <row r="1119" spans="25:31" hidden="1" x14ac:dyDescent="0.35">
      <c r="Y1119">
        <v>0.64800000000000002</v>
      </c>
      <c r="Z1119">
        <v>0.98199999999999998</v>
      </c>
      <c r="AA1119">
        <v>0.98299999999999998</v>
      </c>
      <c r="AB1119">
        <v>0.77400000000000002</v>
      </c>
      <c r="AC1119">
        <v>0.98</v>
      </c>
      <c r="AD1119" s="18">
        <v>45824.915794432869</v>
      </c>
      <c r="AE1119" t="s">
        <v>2096</v>
      </c>
    </row>
    <row r="1120" spans="25:31" x14ac:dyDescent="0.35">
      <c r="Y1120">
        <v>4.8310000000000004</v>
      </c>
      <c r="Z1120">
        <v>0.65600000000000003</v>
      </c>
      <c r="AA1120">
        <v>0.82399999999999995</v>
      </c>
      <c r="AB1120">
        <v>0.88800000000000001</v>
      </c>
      <c r="AC1120">
        <v>0.69099999999999995</v>
      </c>
      <c r="AD1120" s="18">
        <v>45825.127319722225</v>
      </c>
      <c r="AE1120" t="s">
        <v>2117</v>
      </c>
    </row>
    <row r="1121" spans="25:31" hidden="1" x14ac:dyDescent="0.35">
      <c r="Y1121">
        <v>0.67500000000000004</v>
      </c>
      <c r="Z1121">
        <v>0.93500000000000005</v>
      </c>
      <c r="AA1121">
        <v>0.93300000000000005</v>
      </c>
      <c r="AB1121">
        <v>0.70199999999999996</v>
      </c>
      <c r="AC1121">
        <v>0.89700000000000002</v>
      </c>
      <c r="AD1121" s="18">
        <v>45824.916101423609</v>
      </c>
      <c r="AE1121" t="s">
        <v>2096</v>
      </c>
    </row>
    <row r="1122" spans="25:31" x14ac:dyDescent="0.35">
      <c r="Y1122">
        <v>6.3689999999999998</v>
      </c>
      <c r="Z1122">
        <v>0.97599999999999998</v>
      </c>
      <c r="AA1122">
        <v>0.98799999999999999</v>
      </c>
      <c r="AB1122">
        <v>0.98399999999999999</v>
      </c>
      <c r="AC1122">
        <v>0.96799999999999997</v>
      </c>
      <c r="AD1122" s="18">
        <v>45824.779332164355</v>
      </c>
      <c r="AE1122" t="s">
        <v>1757</v>
      </c>
    </row>
    <row r="1123" spans="25:31" hidden="1" x14ac:dyDescent="0.35">
      <c r="Y1123">
        <v>5.1020000000000003</v>
      </c>
      <c r="Z1123">
        <v>0.93500000000000005</v>
      </c>
      <c r="AA1123">
        <v>0.79600000000000004</v>
      </c>
      <c r="AB1123">
        <v>0.75</v>
      </c>
      <c r="AC1123">
        <v>0.80500000000000005</v>
      </c>
      <c r="AD1123" s="18">
        <v>45824.916379120368</v>
      </c>
      <c r="AE1123" t="s">
        <v>2096</v>
      </c>
    </row>
    <row r="1124" spans="25:31" x14ac:dyDescent="0.35">
      <c r="Y1124">
        <v>0.318</v>
      </c>
      <c r="Z1124">
        <v>0.995</v>
      </c>
      <c r="AA1124">
        <v>0.97599999999999998</v>
      </c>
      <c r="AB1124">
        <v>0.97399999999999998</v>
      </c>
      <c r="AC1124">
        <v>0.97299999999999998</v>
      </c>
      <c r="AD1124" s="18">
        <v>45825.133893726852</v>
      </c>
      <c r="AE1124" t="s">
        <v>2117</v>
      </c>
    </row>
    <row r="1125" spans="25:31" hidden="1" x14ac:dyDescent="0.35">
      <c r="Y1125">
        <v>1.8320000000000001</v>
      </c>
      <c r="Z1125">
        <v>0.98499999999999999</v>
      </c>
      <c r="AA1125">
        <v>0.98099999999999998</v>
      </c>
      <c r="AB1125" t="s">
        <v>858</v>
      </c>
      <c r="AC1125">
        <v>0.99</v>
      </c>
      <c r="AD1125" s="18">
        <v>45824.916598171294</v>
      </c>
      <c r="AE1125" t="s">
        <v>2096</v>
      </c>
    </row>
    <row r="1126" spans="25:31" x14ac:dyDescent="0.35">
      <c r="Y1126">
        <v>3.7450000000000001</v>
      </c>
      <c r="Z1126">
        <v>0.99399999999999999</v>
      </c>
      <c r="AA1126">
        <v>0.997</v>
      </c>
      <c r="AB1126">
        <v>0.99</v>
      </c>
      <c r="AC1126">
        <v>0.98799999999999999</v>
      </c>
      <c r="AD1126" s="18">
        <v>45825.137599710652</v>
      </c>
      <c r="AE1126" t="s">
        <v>2117</v>
      </c>
    </row>
    <row r="1127" spans="25:31" hidden="1" x14ac:dyDescent="0.35">
      <c r="Y1127">
        <v>10.417</v>
      </c>
      <c r="Z1127">
        <v>0.96599999999999997</v>
      </c>
      <c r="AA1127">
        <v>0.92700000000000005</v>
      </c>
      <c r="AB1127">
        <v>0.999</v>
      </c>
      <c r="AC1127">
        <v>0.96899999999999997</v>
      </c>
      <c r="AD1127" s="18">
        <v>45824.916872800924</v>
      </c>
      <c r="AE1127" t="s">
        <v>2096</v>
      </c>
    </row>
    <row r="1128" spans="25:31" x14ac:dyDescent="0.35">
      <c r="Y1128">
        <v>5.2080000000000002</v>
      </c>
      <c r="Z1128">
        <v>0.79200000000000004</v>
      </c>
      <c r="AA1128" s="18">
        <v>0.97499999999999998</v>
      </c>
      <c r="AB1128">
        <v>0.97899999999999998</v>
      </c>
      <c r="AC1128" s="21">
        <v>0.95699999999999996</v>
      </c>
      <c r="AD1128" s="18">
        <v>1.4006944444444445E-2</v>
      </c>
      <c r="AE1128" t="s">
        <v>1092</v>
      </c>
    </row>
    <row r="1129" spans="25:31" hidden="1" x14ac:dyDescent="0.35">
      <c r="Y1129" t="s">
        <v>858</v>
      </c>
      <c r="Z1129" t="s">
        <v>858</v>
      </c>
      <c r="AA1129" t="s">
        <v>858</v>
      </c>
      <c r="AB1129" t="s">
        <v>858</v>
      </c>
      <c r="AC1129" t="s">
        <v>858</v>
      </c>
      <c r="AD1129" s="18">
        <v>45824.917093923614</v>
      </c>
      <c r="AE1129" t="s">
        <v>2096</v>
      </c>
    </row>
    <row r="1130" spans="25:31" x14ac:dyDescent="0.35">
      <c r="Y1130">
        <v>12.195</v>
      </c>
      <c r="Z1130">
        <v>0.71599999999999997</v>
      </c>
      <c r="AA1130" s="18">
        <v>0</v>
      </c>
      <c r="AB1130">
        <v>0.94299999999999995</v>
      </c>
      <c r="AC1130" s="21">
        <v>0.73399999999999999</v>
      </c>
      <c r="AD1130" s="18">
        <v>1.6072916666666666E-2</v>
      </c>
      <c r="AE1130" t="s">
        <v>1092</v>
      </c>
    </row>
    <row r="1131" spans="25:31" hidden="1" x14ac:dyDescent="0.35">
      <c r="Y1131">
        <v>0.22900000000000001</v>
      </c>
      <c r="Z1131">
        <v>0.99399999999999999</v>
      </c>
      <c r="AA1131">
        <v>0.99199999999999999</v>
      </c>
      <c r="AB1131">
        <v>0.98799999999999999</v>
      </c>
      <c r="AC1131">
        <v>0.99399999999999999</v>
      </c>
      <c r="AD1131" s="18">
        <v>45824.91739318287</v>
      </c>
      <c r="AE1131" t="s">
        <v>2096</v>
      </c>
    </row>
    <row r="1132" spans="25:31" x14ac:dyDescent="0.35">
      <c r="Y1132">
        <v>52.631999999999998</v>
      </c>
      <c r="Z1132">
        <v>0.80700000000000005</v>
      </c>
      <c r="AA1132">
        <v>0.93100000000000005</v>
      </c>
      <c r="AB1132">
        <v>0.84799999999999998</v>
      </c>
      <c r="AC1132">
        <v>0.85399999999999998</v>
      </c>
      <c r="AD1132" s="18">
        <v>45824.891611400461</v>
      </c>
      <c r="AE1132" t="s">
        <v>1942</v>
      </c>
    </row>
    <row r="1133" spans="25:31" hidden="1" x14ac:dyDescent="0.35">
      <c r="Y1133">
        <v>2.1320000000000001</v>
      </c>
      <c r="Z1133">
        <v>0.88600000000000001</v>
      </c>
      <c r="AA1133">
        <v>0.98499999999999999</v>
      </c>
      <c r="AB1133">
        <v>0.94799999999999995</v>
      </c>
      <c r="AC1133">
        <v>0.95799999999999996</v>
      </c>
      <c r="AD1133" s="18">
        <v>45824.917673206015</v>
      </c>
      <c r="AE1133" t="s">
        <v>2096</v>
      </c>
    </row>
    <row r="1134" spans="25:31" x14ac:dyDescent="0.35">
      <c r="Y1134">
        <v>0.88200000000000001</v>
      </c>
      <c r="Z1134">
        <v>0</v>
      </c>
      <c r="AA1134">
        <v>0.97799999999999998</v>
      </c>
      <c r="AB1134">
        <v>0.95399999999999996</v>
      </c>
      <c r="AC1134">
        <v>0.96299999999999997</v>
      </c>
      <c r="AD1134" s="18">
        <v>45825.193419386575</v>
      </c>
      <c r="AE1134" t="s">
        <v>2113</v>
      </c>
    </row>
    <row r="1135" spans="25:31" hidden="1" x14ac:dyDescent="0.35">
      <c r="Y1135">
        <v>21.277000000000001</v>
      </c>
      <c r="Z1135">
        <v>0.999</v>
      </c>
      <c r="AA1135">
        <v>1</v>
      </c>
      <c r="AB1135">
        <v>0.69599999999999995</v>
      </c>
      <c r="AC1135">
        <v>0.6</v>
      </c>
      <c r="AD1135" s="18">
        <v>45824.917938645835</v>
      </c>
      <c r="AE1135" t="s">
        <v>2096</v>
      </c>
    </row>
    <row r="1136" spans="25:31" hidden="1" x14ac:dyDescent="0.35">
      <c r="Y1136">
        <v>2.41</v>
      </c>
      <c r="Z1136">
        <v>0.72099999999999997</v>
      </c>
      <c r="AA1136">
        <v>0.94099999999999995</v>
      </c>
      <c r="AB1136">
        <v>0.60699999999999998</v>
      </c>
      <c r="AC1136">
        <v>0.86199999999999999</v>
      </c>
      <c r="AD1136" s="18">
        <v>45824.918203182868</v>
      </c>
      <c r="AE1136" t="s">
        <v>2096</v>
      </c>
    </row>
    <row r="1137" spans="25:31" hidden="1" x14ac:dyDescent="0.35">
      <c r="Y1137">
        <v>16.129000000000001</v>
      </c>
      <c r="Z1137" t="s">
        <v>858</v>
      </c>
      <c r="AA1137" t="s">
        <v>858</v>
      </c>
      <c r="AB1137" t="s">
        <v>858</v>
      </c>
      <c r="AC1137">
        <v>1</v>
      </c>
      <c r="AD1137" s="18">
        <v>45824.918418298614</v>
      </c>
      <c r="AE1137" t="s">
        <v>2096</v>
      </c>
    </row>
    <row r="1138" spans="25:31" hidden="1" x14ac:dyDescent="0.35">
      <c r="Y1138">
        <v>4.6509999999999998</v>
      </c>
      <c r="Z1138">
        <v>0.89600000000000002</v>
      </c>
      <c r="AA1138">
        <v>0.67300000000000004</v>
      </c>
      <c r="AB1138" t="s">
        <v>858</v>
      </c>
      <c r="AC1138">
        <v>0.73699999999999999</v>
      </c>
      <c r="AD1138" s="18">
        <v>45824.918637951392</v>
      </c>
      <c r="AE1138" t="s">
        <v>2096</v>
      </c>
    </row>
    <row r="1139" spans="25:31" hidden="1" x14ac:dyDescent="0.35">
      <c r="Y1139" t="s">
        <v>858</v>
      </c>
      <c r="Z1139" t="s">
        <v>858</v>
      </c>
      <c r="AA1139" t="s">
        <v>858</v>
      </c>
      <c r="AB1139" t="s">
        <v>858</v>
      </c>
      <c r="AC1139" t="s">
        <v>858</v>
      </c>
      <c r="AD1139" s="18">
        <v>45824.918842662039</v>
      </c>
      <c r="AE1139" t="s">
        <v>2096</v>
      </c>
    </row>
    <row r="1140" spans="25:31" x14ac:dyDescent="0.35">
      <c r="Y1140">
        <v>26.315999999999999</v>
      </c>
      <c r="Z1140">
        <v>0.81299999999999994</v>
      </c>
      <c r="AA1140" s="18">
        <v>0.98799999999999999</v>
      </c>
      <c r="AB1140">
        <v>0.88300000000000001</v>
      </c>
      <c r="AC1140" s="21">
        <v>0.92900000000000005</v>
      </c>
      <c r="AD1140" s="18">
        <v>3.0648148148148147E-2</v>
      </c>
      <c r="AE1140" t="s">
        <v>1092</v>
      </c>
    </row>
    <row r="1141" spans="25:31" hidden="1" x14ac:dyDescent="0.35">
      <c r="Y1141" t="s">
        <v>858</v>
      </c>
      <c r="Z1141">
        <v>1</v>
      </c>
      <c r="AA1141" t="s">
        <v>858</v>
      </c>
      <c r="AB1141" t="s">
        <v>858</v>
      </c>
      <c r="AC1141" t="s">
        <v>858</v>
      </c>
      <c r="AD1141" s="18">
        <v>45824.919042118054</v>
      </c>
      <c r="AE1141" t="s">
        <v>2096</v>
      </c>
    </row>
    <row r="1142" spans="25:31" x14ac:dyDescent="0.35">
      <c r="Y1142">
        <v>4.2190000000000003</v>
      </c>
      <c r="Z1142">
        <v>0.76900000000000002</v>
      </c>
      <c r="AA1142">
        <v>0.754</v>
      </c>
      <c r="AB1142">
        <v>0.90900000000000003</v>
      </c>
      <c r="AC1142">
        <v>0.75600000000000001</v>
      </c>
      <c r="AD1142" s="18">
        <v>45825.296381319444</v>
      </c>
      <c r="AE1142" t="s">
        <v>2102</v>
      </c>
    </row>
    <row r="1143" spans="25:31" hidden="1" x14ac:dyDescent="0.35">
      <c r="Y1143">
        <v>3.5459999999999998</v>
      </c>
      <c r="Z1143">
        <v>0.95499999999999996</v>
      </c>
      <c r="AA1143">
        <v>0.84799999999999998</v>
      </c>
      <c r="AB1143">
        <v>0.88500000000000001</v>
      </c>
      <c r="AC1143">
        <v>0.95399999999999996</v>
      </c>
      <c r="AD1143" s="18">
        <v>45824.919313969905</v>
      </c>
      <c r="AE1143" t="s">
        <v>2096</v>
      </c>
    </row>
    <row r="1144" spans="25:31" x14ac:dyDescent="0.35">
      <c r="Y1144">
        <v>66.667000000000002</v>
      </c>
      <c r="Z1144">
        <v>0.316</v>
      </c>
      <c r="AA1144">
        <v>0.88200000000000001</v>
      </c>
      <c r="AB1144">
        <v>0.86399999999999999</v>
      </c>
      <c r="AC1144">
        <v>0.77600000000000002</v>
      </c>
      <c r="AD1144" s="18">
        <v>45824.868250497682</v>
      </c>
      <c r="AE1144" t="s">
        <v>1942</v>
      </c>
    </row>
    <row r="1145" spans="25:31" hidden="1" x14ac:dyDescent="0.35">
      <c r="Y1145">
        <v>2.1789999999999998</v>
      </c>
      <c r="Z1145">
        <v>0.91700000000000004</v>
      </c>
      <c r="AA1145">
        <v>0.95699999999999996</v>
      </c>
      <c r="AB1145">
        <v>0.83599999999999997</v>
      </c>
      <c r="AC1145">
        <v>0.96099999999999997</v>
      </c>
      <c r="AD1145" s="18">
        <v>45824.91958494213</v>
      </c>
      <c r="AE1145" t="s">
        <v>2096</v>
      </c>
    </row>
    <row r="1146" spans="25:31" hidden="1" x14ac:dyDescent="0.35">
      <c r="Y1146">
        <v>0.49199999999999999</v>
      </c>
      <c r="Z1146">
        <v>0.92700000000000005</v>
      </c>
      <c r="AA1146">
        <v>0.96199999999999997</v>
      </c>
      <c r="AB1146">
        <v>0.96399999999999997</v>
      </c>
      <c r="AC1146">
        <v>0.95899999999999996</v>
      </c>
      <c r="AD1146" s="18">
        <v>45824.919859027781</v>
      </c>
      <c r="AE1146" t="s">
        <v>2096</v>
      </c>
    </row>
    <row r="1147" spans="25:31" hidden="1" x14ac:dyDescent="0.35">
      <c r="Y1147">
        <v>0.53400000000000003</v>
      </c>
      <c r="Z1147">
        <v>0.68899999999999995</v>
      </c>
      <c r="AA1147">
        <v>0.747</v>
      </c>
      <c r="AB1147">
        <v>0.88700000000000001</v>
      </c>
      <c r="AC1147">
        <v>0.78</v>
      </c>
      <c r="AD1147" s="18">
        <v>45824.920146562501</v>
      </c>
      <c r="AE1147" t="s">
        <v>2096</v>
      </c>
    </row>
    <row r="1148" spans="25:31" hidden="1" x14ac:dyDescent="0.35">
      <c r="Y1148">
        <v>1.631</v>
      </c>
      <c r="Z1148">
        <v>0.86399999999999999</v>
      </c>
      <c r="AA1148">
        <v>0.93600000000000005</v>
      </c>
      <c r="AB1148">
        <v>0.94</v>
      </c>
      <c r="AC1148">
        <v>0.97</v>
      </c>
      <c r="AD1148" s="18">
        <v>45824.920433576386</v>
      </c>
      <c r="AE1148" t="s">
        <v>2096</v>
      </c>
    </row>
    <row r="1149" spans="25:31" hidden="1" x14ac:dyDescent="0.35">
      <c r="Y1149" t="s">
        <v>858</v>
      </c>
      <c r="Z1149" t="s">
        <v>858</v>
      </c>
      <c r="AA1149" t="s">
        <v>858</v>
      </c>
      <c r="AB1149" t="s">
        <v>858</v>
      </c>
      <c r="AC1149" t="s">
        <v>858</v>
      </c>
      <c r="AD1149" s="18">
        <v>45824.920641689816</v>
      </c>
      <c r="AE1149" t="s">
        <v>2096</v>
      </c>
    </row>
    <row r="1150" spans="25:31" x14ac:dyDescent="0.35">
      <c r="Y1150">
        <v>33.332999999999998</v>
      </c>
      <c r="Z1150">
        <v>0.93200000000000005</v>
      </c>
      <c r="AA1150" s="18">
        <v>0.96</v>
      </c>
      <c r="AB1150">
        <v>0.89400000000000002</v>
      </c>
      <c r="AC1150" s="21">
        <v>0.95699999999999996</v>
      </c>
      <c r="AD1150" s="18">
        <v>45825.210428587961</v>
      </c>
      <c r="AE1150" t="s">
        <v>2112</v>
      </c>
    </row>
    <row r="1151" spans="25:31" hidden="1" x14ac:dyDescent="0.35">
      <c r="Y1151" t="s">
        <v>858</v>
      </c>
      <c r="Z1151" t="s">
        <v>858</v>
      </c>
      <c r="AA1151">
        <v>0.75</v>
      </c>
      <c r="AB1151" t="s">
        <v>858</v>
      </c>
      <c r="AC1151" t="s">
        <v>858</v>
      </c>
      <c r="AD1151" s="18">
        <v>45824.920858020836</v>
      </c>
      <c r="AE1151" t="s">
        <v>2096</v>
      </c>
    </row>
    <row r="1152" spans="25:31" x14ac:dyDescent="0.35">
      <c r="Y1152">
        <v>33.332999999999998</v>
      </c>
      <c r="Z1152">
        <v>0.97499999999999998</v>
      </c>
      <c r="AA1152">
        <v>0.98499999999999999</v>
      </c>
      <c r="AB1152">
        <v>0.94099999999999995</v>
      </c>
      <c r="AC1152">
        <v>0.97399999999999998</v>
      </c>
      <c r="AD1152" s="18">
        <v>45825.185601087964</v>
      </c>
      <c r="AE1152" t="s">
        <v>2114</v>
      </c>
    </row>
    <row r="1153" spans="25:31" hidden="1" x14ac:dyDescent="0.35">
      <c r="Y1153" t="s">
        <v>858</v>
      </c>
      <c r="Z1153">
        <v>1</v>
      </c>
      <c r="AA1153" t="s">
        <v>858</v>
      </c>
      <c r="AB1153" t="s">
        <v>858</v>
      </c>
      <c r="AC1153" t="s">
        <v>858</v>
      </c>
      <c r="AD1153" s="18">
        <v>45824.921073715275</v>
      </c>
      <c r="AE1153" t="s">
        <v>2096</v>
      </c>
    </row>
    <row r="1154" spans="25:31" x14ac:dyDescent="0.35">
      <c r="Y1154">
        <v>8.7720000000000002</v>
      </c>
      <c r="Z1154">
        <v>0.89800000000000002</v>
      </c>
      <c r="AA1154">
        <v>0.83499999999999996</v>
      </c>
      <c r="AB1154">
        <v>0.94299999999999995</v>
      </c>
      <c r="AC1154">
        <v>0.9</v>
      </c>
      <c r="AD1154" s="18">
        <v>45824.818382175923</v>
      </c>
      <c r="AE1154" t="s">
        <v>1757</v>
      </c>
    </row>
    <row r="1155" spans="25:31" hidden="1" x14ac:dyDescent="0.35">
      <c r="Y1155">
        <v>7.4630000000000001</v>
      </c>
      <c r="Z1155">
        <v>0.75</v>
      </c>
      <c r="AA1155" t="s">
        <v>858</v>
      </c>
      <c r="AB1155" t="s">
        <v>858</v>
      </c>
      <c r="AC1155">
        <v>0.45800000000000002</v>
      </c>
      <c r="AD1155" s="18">
        <v>45824.921288368052</v>
      </c>
      <c r="AE1155" t="s">
        <v>2096</v>
      </c>
    </row>
    <row r="1156" spans="25:31" x14ac:dyDescent="0.35">
      <c r="Y1156">
        <v>10.526</v>
      </c>
      <c r="Z1156">
        <v>0.84199999999999997</v>
      </c>
      <c r="AA1156">
        <v>0.91900000000000004</v>
      </c>
      <c r="AB1156">
        <v>0.746</v>
      </c>
      <c r="AC1156">
        <v>0.57399999999999995</v>
      </c>
      <c r="AD1156" s="18">
        <v>45825.168080567128</v>
      </c>
      <c r="AE1156" t="s">
        <v>2117</v>
      </c>
    </row>
    <row r="1157" spans="25:31" hidden="1" x14ac:dyDescent="0.35">
      <c r="Y1157">
        <v>21.739000000000001</v>
      </c>
      <c r="Z1157">
        <v>1</v>
      </c>
      <c r="AA1157">
        <v>0.89900000000000002</v>
      </c>
      <c r="AB1157" t="s">
        <v>858</v>
      </c>
      <c r="AC1157">
        <v>0.90800000000000003</v>
      </c>
      <c r="AD1157" s="18">
        <v>45824.921515462964</v>
      </c>
      <c r="AE1157" t="s">
        <v>2096</v>
      </c>
    </row>
    <row r="1158" spans="25:31" x14ac:dyDescent="0.35">
      <c r="Y1158">
        <v>76.923000000000002</v>
      </c>
      <c r="Z1158">
        <v>0.84099999999999997</v>
      </c>
      <c r="AA1158">
        <v>0.78700000000000003</v>
      </c>
      <c r="AB1158">
        <v>0.92600000000000005</v>
      </c>
      <c r="AC1158">
        <v>0.69699999999999995</v>
      </c>
      <c r="AD1158" s="18">
        <v>45825.088812893518</v>
      </c>
      <c r="AE1158" t="s">
        <v>2117</v>
      </c>
    </row>
    <row r="1159" spans="25:31" hidden="1" x14ac:dyDescent="0.35">
      <c r="Y1159" t="s">
        <v>858</v>
      </c>
      <c r="Z1159" t="s">
        <v>858</v>
      </c>
      <c r="AA1159">
        <v>1</v>
      </c>
      <c r="AB1159" t="s">
        <v>858</v>
      </c>
      <c r="AC1159" t="s">
        <v>858</v>
      </c>
      <c r="AD1159" s="18">
        <v>45824.921739039353</v>
      </c>
      <c r="AE1159" t="s">
        <v>2096</v>
      </c>
    </row>
    <row r="1160" spans="25:31" x14ac:dyDescent="0.35">
      <c r="Y1160">
        <v>5.6820000000000004</v>
      </c>
      <c r="Z1160">
        <v>0.95899999999999996</v>
      </c>
      <c r="AA1160">
        <v>0.98</v>
      </c>
      <c r="AB1160">
        <v>0.96499999999999997</v>
      </c>
      <c r="AC1160">
        <v>0.96699999999999997</v>
      </c>
      <c r="AD1160" s="18">
        <v>45824.873946782405</v>
      </c>
      <c r="AE1160" t="s">
        <v>1942</v>
      </c>
    </row>
    <row r="1161" spans="25:31" hidden="1" x14ac:dyDescent="0.35">
      <c r="Y1161">
        <v>4.4640000000000004</v>
      </c>
      <c r="Z1161">
        <v>0.93700000000000006</v>
      </c>
      <c r="AA1161">
        <v>0.90900000000000003</v>
      </c>
      <c r="AB1161">
        <v>0.78800000000000003</v>
      </c>
      <c r="AC1161">
        <v>0.95099999999999996</v>
      </c>
      <c r="AD1161" s="18">
        <v>45824.922022847219</v>
      </c>
      <c r="AE1161" t="s">
        <v>2096</v>
      </c>
    </row>
    <row r="1162" spans="25:31" x14ac:dyDescent="0.35">
      <c r="Y1162">
        <v>41.667000000000002</v>
      </c>
      <c r="Z1162">
        <v>0.875</v>
      </c>
      <c r="AA1162">
        <v>0.98399999999999999</v>
      </c>
      <c r="AB1162">
        <v>0.91500000000000004</v>
      </c>
      <c r="AC1162">
        <v>0.94499999999999995</v>
      </c>
      <c r="AD1162" s="18">
        <v>45824.887063217589</v>
      </c>
      <c r="AE1162" t="s">
        <v>1942</v>
      </c>
    </row>
    <row r="1163" spans="25:31" hidden="1" x14ac:dyDescent="0.35">
      <c r="Y1163">
        <v>21.277000000000001</v>
      </c>
      <c r="Z1163">
        <v>0.751</v>
      </c>
      <c r="AA1163">
        <v>0.82599999999999996</v>
      </c>
      <c r="AB1163" t="s">
        <v>858</v>
      </c>
      <c r="AC1163">
        <v>0.86599999999999999</v>
      </c>
      <c r="AD1163" s="18">
        <v>45824.922242037035</v>
      </c>
      <c r="AE1163" t="s">
        <v>2096</v>
      </c>
    </row>
    <row r="1164" spans="25:31" x14ac:dyDescent="0.35">
      <c r="Y1164">
        <v>13.888999999999999</v>
      </c>
      <c r="Z1164">
        <v>0.94399999999999995</v>
      </c>
      <c r="AA1164">
        <v>0.76200000000000001</v>
      </c>
      <c r="AB1164">
        <v>0.873</v>
      </c>
      <c r="AC1164">
        <v>0.92200000000000004</v>
      </c>
      <c r="AD1164" s="18">
        <v>45824.924796932872</v>
      </c>
      <c r="AE1164" t="s">
        <v>2096</v>
      </c>
    </row>
    <row r="1165" spans="25:31" hidden="1" x14ac:dyDescent="0.35">
      <c r="Y1165">
        <v>8.1969999999999992</v>
      </c>
      <c r="Z1165">
        <v>0.42</v>
      </c>
      <c r="AA1165">
        <v>0.81</v>
      </c>
      <c r="AB1165" t="s">
        <v>858</v>
      </c>
      <c r="AC1165">
        <v>0.95599999999999996</v>
      </c>
      <c r="AD1165" s="18">
        <v>45824.922453425927</v>
      </c>
      <c r="AE1165" t="s">
        <v>2096</v>
      </c>
    </row>
    <row r="1166" spans="25:31" x14ac:dyDescent="0.35">
      <c r="Y1166">
        <v>0.67800000000000005</v>
      </c>
      <c r="Z1166">
        <v>0</v>
      </c>
      <c r="AA1166">
        <v>0.98499999999999999</v>
      </c>
      <c r="AB1166">
        <v>0.88800000000000001</v>
      </c>
      <c r="AC1166">
        <v>0.98099999999999998</v>
      </c>
      <c r="AD1166" s="18">
        <v>45825.040888981479</v>
      </c>
      <c r="AE1166" t="s">
        <v>1750</v>
      </c>
    </row>
    <row r="1167" spans="25:31" hidden="1" x14ac:dyDescent="0.35">
      <c r="Y1167">
        <v>35.713999999999999</v>
      </c>
      <c r="Z1167">
        <v>0.76400000000000001</v>
      </c>
      <c r="AA1167">
        <v>1</v>
      </c>
      <c r="AB1167" t="s">
        <v>858</v>
      </c>
      <c r="AC1167">
        <v>0.75</v>
      </c>
      <c r="AD1167" s="18">
        <v>45824.922668831015</v>
      </c>
      <c r="AE1167" t="s">
        <v>2096</v>
      </c>
    </row>
    <row r="1168" spans="25:31" x14ac:dyDescent="0.35">
      <c r="Y1168">
        <v>41.667000000000002</v>
      </c>
      <c r="Z1168">
        <v>0.749</v>
      </c>
      <c r="AA1168">
        <v>0.74399999999999999</v>
      </c>
      <c r="AB1168">
        <v>0.77100000000000002</v>
      </c>
      <c r="AC1168">
        <v>0.51700000000000002</v>
      </c>
      <c r="AD1168" s="18">
        <v>45825.055051631942</v>
      </c>
      <c r="AE1168" t="s">
        <v>2117</v>
      </c>
    </row>
    <row r="1169" spans="25:31" hidden="1" x14ac:dyDescent="0.35">
      <c r="Y1169">
        <v>26.315999999999999</v>
      </c>
      <c r="Z1169">
        <v>0.84799999999999998</v>
      </c>
      <c r="AA1169">
        <v>1</v>
      </c>
      <c r="AB1169" t="s">
        <v>858</v>
      </c>
      <c r="AC1169">
        <v>0.79</v>
      </c>
      <c r="AD1169" s="18">
        <v>45824.922888749999</v>
      </c>
      <c r="AE1169" t="s">
        <v>2096</v>
      </c>
    </row>
    <row r="1170" spans="25:31" x14ac:dyDescent="0.35">
      <c r="Y1170">
        <v>1.613</v>
      </c>
      <c r="Z1170">
        <v>0.94199999999999995</v>
      </c>
      <c r="AA1170">
        <v>0.98099999999999998</v>
      </c>
      <c r="AB1170">
        <v>0.93200000000000005</v>
      </c>
      <c r="AC1170">
        <v>0.98099999999999998</v>
      </c>
      <c r="AD1170" s="18">
        <v>45824.782074039351</v>
      </c>
      <c r="AE1170" t="s">
        <v>1757</v>
      </c>
    </row>
    <row r="1171" spans="25:31" hidden="1" x14ac:dyDescent="0.35">
      <c r="Y1171">
        <v>8.0649999999999995</v>
      </c>
      <c r="Z1171">
        <v>0.73499999999999999</v>
      </c>
      <c r="AA1171">
        <v>0.876</v>
      </c>
      <c r="AB1171" t="s">
        <v>858</v>
      </c>
      <c r="AC1171">
        <v>0.83599999999999997</v>
      </c>
      <c r="AD1171" s="18">
        <v>45824.923110868054</v>
      </c>
      <c r="AE1171" t="s">
        <v>2096</v>
      </c>
    </row>
    <row r="1172" spans="25:31" x14ac:dyDescent="0.35">
      <c r="Y1172">
        <v>3.65</v>
      </c>
      <c r="Z1172">
        <v>0.97899999999999998</v>
      </c>
      <c r="AA1172">
        <v>0.998</v>
      </c>
      <c r="AB1172">
        <v>0.96499999999999997</v>
      </c>
      <c r="AC1172">
        <v>0.99099999999999999</v>
      </c>
      <c r="AD1172" s="18">
        <v>45824.929960138892</v>
      </c>
      <c r="AE1172" t="s">
        <v>2096</v>
      </c>
    </row>
    <row r="1173" spans="25:31" hidden="1" x14ac:dyDescent="0.35">
      <c r="Y1173" t="s">
        <v>858</v>
      </c>
      <c r="Z1173" t="s">
        <v>858</v>
      </c>
      <c r="AA1173" t="s">
        <v>858</v>
      </c>
      <c r="AB1173" t="s">
        <v>858</v>
      </c>
      <c r="AC1173" t="s">
        <v>858</v>
      </c>
      <c r="AD1173" s="18">
        <v>45824.923328935183</v>
      </c>
      <c r="AE1173" t="s">
        <v>2096</v>
      </c>
    </row>
    <row r="1174" spans="25:31" x14ac:dyDescent="0.35">
      <c r="Y1174">
        <v>14.706</v>
      </c>
      <c r="Z1174">
        <v>0.98699999999999999</v>
      </c>
      <c r="AA1174">
        <v>0.97799999999999998</v>
      </c>
      <c r="AB1174">
        <v>0.95</v>
      </c>
      <c r="AC1174">
        <v>0.98799999999999999</v>
      </c>
      <c r="AD1174" s="18">
        <v>45825.074229918981</v>
      </c>
      <c r="AE1174" t="s">
        <v>2117</v>
      </c>
    </row>
    <row r="1175" spans="25:31" hidden="1" x14ac:dyDescent="0.35">
      <c r="Y1175" t="s">
        <v>858</v>
      </c>
      <c r="Z1175" t="s">
        <v>858</v>
      </c>
      <c r="AA1175" t="s">
        <v>858</v>
      </c>
      <c r="AB1175" t="s">
        <v>858</v>
      </c>
      <c r="AC1175" t="s">
        <v>858</v>
      </c>
      <c r="AD1175" s="18">
        <v>45824.923528865744</v>
      </c>
      <c r="AE1175" t="s">
        <v>2096</v>
      </c>
    </row>
    <row r="1176" spans="25:31" hidden="1" x14ac:dyDescent="0.35">
      <c r="Y1176">
        <v>6.7110000000000003</v>
      </c>
      <c r="Z1176" t="s">
        <v>858</v>
      </c>
      <c r="AA1176">
        <v>0.81799999999999995</v>
      </c>
      <c r="AB1176" t="s">
        <v>858</v>
      </c>
      <c r="AC1176">
        <v>0.88600000000000001</v>
      </c>
      <c r="AD1176" s="18">
        <v>45824.923747534725</v>
      </c>
      <c r="AE1176" t="s">
        <v>2096</v>
      </c>
    </row>
    <row r="1177" spans="25:31" hidden="1" x14ac:dyDescent="0.35">
      <c r="Y1177">
        <v>6.0979999999999999</v>
      </c>
      <c r="Z1177">
        <v>0.995</v>
      </c>
      <c r="AA1177">
        <v>0.80500000000000005</v>
      </c>
      <c r="AB1177" t="s">
        <v>858</v>
      </c>
      <c r="AC1177">
        <v>0.68500000000000005</v>
      </c>
      <c r="AD1177" s="18">
        <v>45824.923967175928</v>
      </c>
      <c r="AE1177" t="s">
        <v>2096</v>
      </c>
    </row>
    <row r="1178" spans="25:31" x14ac:dyDescent="0.35">
      <c r="Y1178">
        <v>90.909000000000006</v>
      </c>
      <c r="Z1178">
        <v>0.97399999999999998</v>
      </c>
      <c r="AA1178">
        <v>0.96599999999999997</v>
      </c>
      <c r="AB1178">
        <v>0.91100000000000003</v>
      </c>
      <c r="AC1178">
        <v>0.83699999999999997</v>
      </c>
      <c r="AD1178" s="18">
        <v>45824.870822997684</v>
      </c>
      <c r="AE1178" t="s">
        <v>1942</v>
      </c>
    </row>
    <row r="1179" spans="25:31" hidden="1" x14ac:dyDescent="0.35">
      <c r="Y1179">
        <v>34.482999999999997</v>
      </c>
      <c r="Z1179">
        <v>1</v>
      </c>
      <c r="AA1179">
        <v>1</v>
      </c>
      <c r="AB1179" t="s">
        <v>858</v>
      </c>
      <c r="AC1179">
        <v>0.89100000000000001</v>
      </c>
      <c r="AD1179" s="18">
        <v>45824.924181342591</v>
      </c>
      <c r="AE1179" t="s">
        <v>2096</v>
      </c>
    </row>
    <row r="1180" spans="25:31" x14ac:dyDescent="0.35">
      <c r="Y1180">
        <v>90.909000000000006</v>
      </c>
      <c r="Z1180">
        <v>0.78900000000000003</v>
      </c>
      <c r="AA1180">
        <v>0.84099999999999997</v>
      </c>
      <c r="AB1180">
        <v>0.98499999999999999</v>
      </c>
      <c r="AC1180">
        <v>0.72099999999999997</v>
      </c>
      <c r="AD1180" s="18">
        <v>45825.102381192133</v>
      </c>
      <c r="AE1180" t="s">
        <v>2117</v>
      </c>
    </row>
    <row r="1181" spans="25:31" hidden="1" x14ac:dyDescent="0.35">
      <c r="Y1181" t="s">
        <v>858</v>
      </c>
      <c r="Z1181" t="s">
        <v>858</v>
      </c>
      <c r="AA1181" t="s">
        <v>858</v>
      </c>
      <c r="AB1181" t="s">
        <v>858</v>
      </c>
      <c r="AC1181" t="s">
        <v>858</v>
      </c>
      <c r="AD1181" s="18">
        <v>45824.924380370372</v>
      </c>
      <c r="AE1181" t="s">
        <v>2096</v>
      </c>
    </row>
    <row r="1182" spans="25:31" x14ac:dyDescent="0.35">
      <c r="Y1182">
        <v>1.9119999999999999</v>
      </c>
      <c r="Z1182">
        <v>0.81599999999999995</v>
      </c>
      <c r="AA1182">
        <v>0.88500000000000001</v>
      </c>
      <c r="AB1182">
        <v>0.83399999999999996</v>
      </c>
      <c r="AC1182">
        <v>0.83799999999999997</v>
      </c>
      <c r="AD1182" s="18">
        <v>45825.158008888888</v>
      </c>
      <c r="AE1182" t="s">
        <v>2117</v>
      </c>
    </row>
    <row r="1183" spans="25:31" hidden="1" x14ac:dyDescent="0.35">
      <c r="Y1183" t="s">
        <v>858</v>
      </c>
      <c r="Z1183" t="s">
        <v>858</v>
      </c>
      <c r="AA1183" t="s">
        <v>858</v>
      </c>
      <c r="AB1183">
        <v>0.42899999999999999</v>
      </c>
      <c r="AC1183" t="s">
        <v>858</v>
      </c>
      <c r="AD1183" s="18">
        <v>45824.924582199077</v>
      </c>
      <c r="AE1183" t="s">
        <v>2096</v>
      </c>
    </row>
    <row r="1184" spans="25:31" x14ac:dyDescent="0.35">
      <c r="Y1184">
        <v>4.9749999999999996</v>
      </c>
      <c r="Z1184">
        <v>0.94</v>
      </c>
      <c r="AA1184" s="18">
        <v>0.94299999999999995</v>
      </c>
      <c r="AB1184">
        <v>0.81399999999999995</v>
      </c>
      <c r="AC1184" s="21">
        <v>0.97699999999999998</v>
      </c>
      <c r="AD1184" s="18">
        <v>8.1006944444444434E-3</v>
      </c>
      <c r="AE1184" t="s">
        <v>1092</v>
      </c>
    </row>
    <row r="1185" spans="25:31" hidden="1" x14ac:dyDescent="0.35">
      <c r="Y1185" t="s">
        <v>858</v>
      </c>
      <c r="Z1185" t="s">
        <v>858</v>
      </c>
      <c r="AA1185">
        <v>1</v>
      </c>
      <c r="AB1185" t="s">
        <v>858</v>
      </c>
      <c r="AC1185" t="s">
        <v>858</v>
      </c>
      <c r="AD1185" s="18">
        <v>45824.924796956017</v>
      </c>
      <c r="AE1185" t="s">
        <v>2096</v>
      </c>
    </row>
    <row r="1186" spans="25:31" x14ac:dyDescent="0.35">
      <c r="Y1186">
        <v>3.6629999999999998</v>
      </c>
      <c r="Z1186">
        <v>0.88</v>
      </c>
      <c r="AA1186">
        <v>0.97099999999999997</v>
      </c>
      <c r="AB1186">
        <v>0.98199999999999998</v>
      </c>
      <c r="AC1186">
        <v>0.94299999999999995</v>
      </c>
      <c r="AD1186" s="18">
        <v>45824.890315972225</v>
      </c>
      <c r="AE1186" t="s">
        <v>1942</v>
      </c>
    </row>
    <row r="1187" spans="25:31" hidden="1" x14ac:dyDescent="0.35">
      <c r="Y1187" t="s">
        <v>858</v>
      </c>
      <c r="Z1187" t="s">
        <v>858</v>
      </c>
      <c r="AA1187" t="s">
        <v>858</v>
      </c>
      <c r="AB1187" t="s">
        <v>858</v>
      </c>
      <c r="AC1187" t="s">
        <v>858</v>
      </c>
      <c r="AD1187" s="18">
        <v>45824.925020868053</v>
      </c>
      <c r="AE1187" t="s">
        <v>2096</v>
      </c>
    </row>
    <row r="1188" spans="25:31" x14ac:dyDescent="0.35">
      <c r="Y1188">
        <v>3.1749999999999998</v>
      </c>
      <c r="Z1188">
        <v>0.879</v>
      </c>
      <c r="AA1188">
        <v>0.70399999999999996</v>
      </c>
      <c r="AB1188">
        <v>0.78800000000000003</v>
      </c>
      <c r="AC1188">
        <v>0.83399999999999996</v>
      </c>
      <c r="AD1188" s="18">
        <v>45825.063178599536</v>
      </c>
      <c r="AE1188" t="s">
        <v>2117</v>
      </c>
    </row>
    <row r="1189" spans="25:31" hidden="1" x14ac:dyDescent="0.35">
      <c r="Y1189" t="s">
        <v>858</v>
      </c>
      <c r="Z1189" t="s">
        <v>858</v>
      </c>
      <c r="AA1189" t="s">
        <v>858</v>
      </c>
      <c r="AB1189" t="s">
        <v>858</v>
      </c>
      <c r="AC1189" t="s">
        <v>858</v>
      </c>
      <c r="AD1189" s="18">
        <v>45824.925242199075</v>
      </c>
      <c r="AE1189" t="s">
        <v>2096</v>
      </c>
    </row>
    <row r="1190" spans="25:31" x14ac:dyDescent="0.35">
      <c r="Y1190">
        <v>1.2470000000000001</v>
      </c>
      <c r="Z1190">
        <v>0.86899999999999999</v>
      </c>
      <c r="AA1190">
        <v>0.83799999999999997</v>
      </c>
      <c r="AB1190">
        <v>0.83799999999999997</v>
      </c>
      <c r="AC1190">
        <v>0.83699999999999997</v>
      </c>
      <c r="AD1190" s="18">
        <v>45825.06492203704</v>
      </c>
      <c r="AE1190" t="s">
        <v>2117</v>
      </c>
    </row>
    <row r="1191" spans="25:31" hidden="1" x14ac:dyDescent="0.35">
      <c r="Y1191" t="s">
        <v>858</v>
      </c>
      <c r="Z1191" t="s">
        <v>858</v>
      </c>
      <c r="AA1191" t="s">
        <v>858</v>
      </c>
      <c r="AB1191" t="s">
        <v>858</v>
      </c>
      <c r="AC1191" t="s">
        <v>858</v>
      </c>
      <c r="AD1191" s="18">
        <v>45824.925444432869</v>
      </c>
      <c r="AE1191" t="s">
        <v>2096</v>
      </c>
    </row>
    <row r="1192" spans="25:31" hidden="1" x14ac:dyDescent="0.35">
      <c r="Y1192" t="s">
        <v>858</v>
      </c>
      <c r="Z1192">
        <v>1</v>
      </c>
      <c r="AA1192" t="s">
        <v>858</v>
      </c>
      <c r="AB1192" t="s">
        <v>858</v>
      </c>
      <c r="AC1192" t="s">
        <v>858</v>
      </c>
      <c r="AD1192" s="18">
        <v>45824.925645289353</v>
      </c>
      <c r="AE1192" t="s">
        <v>2096</v>
      </c>
    </row>
    <row r="1193" spans="25:31" hidden="1" x14ac:dyDescent="0.35">
      <c r="Y1193" t="s">
        <v>858</v>
      </c>
      <c r="Z1193">
        <v>1</v>
      </c>
      <c r="AA1193" t="s">
        <v>858</v>
      </c>
      <c r="AB1193" t="s">
        <v>858</v>
      </c>
      <c r="AC1193" t="s">
        <v>858</v>
      </c>
      <c r="AD1193" s="18">
        <v>45824.925868611113</v>
      </c>
      <c r="AE1193" t="s">
        <v>2096</v>
      </c>
    </row>
    <row r="1194" spans="25:31" x14ac:dyDescent="0.35">
      <c r="Y1194">
        <v>3.012</v>
      </c>
      <c r="Z1194">
        <v>0.90900000000000003</v>
      </c>
      <c r="AA1194">
        <v>0.96699999999999997</v>
      </c>
      <c r="AB1194">
        <v>0.96499999999999997</v>
      </c>
      <c r="AC1194">
        <v>0.98299999999999998</v>
      </c>
      <c r="AD1194" s="18">
        <v>45824.78887650463</v>
      </c>
      <c r="AE1194" t="s">
        <v>1757</v>
      </c>
    </row>
    <row r="1195" spans="25:31" hidden="1" x14ac:dyDescent="0.35">
      <c r="Y1195">
        <v>47.619</v>
      </c>
      <c r="Z1195" t="s">
        <v>858</v>
      </c>
      <c r="AA1195">
        <v>1</v>
      </c>
      <c r="AB1195" t="s">
        <v>858</v>
      </c>
      <c r="AC1195">
        <v>0.76</v>
      </c>
      <c r="AD1195" s="18">
        <v>45824.9261324537</v>
      </c>
      <c r="AE1195" t="s">
        <v>2096</v>
      </c>
    </row>
    <row r="1196" spans="25:31" x14ac:dyDescent="0.35">
      <c r="Y1196">
        <v>34.482999999999997</v>
      </c>
      <c r="Z1196">
        <v>0.77300000000000002</v>
      </c>
      <c r="AA1196">
        <v>0.83199999999999996</v>
      </c>
      <c r="AB1196">
        <v>0</v>
      </c>
      <c r="AC1196">
        <v>0.83399999999999996</v>
      </c>
      <c r="AD1196" s="18">
        <v>45824.885254525463</v>
      </c>
      <c r="AE1196" t="s">
        <v>1942</v>
      </c>
    </row>
    <row r="1197" spans="25:31" hidden="1" x14ac:dyDescent="0.35">
      <c r="Y1197" t="s">
        <v>858</v>
      </c>
      <c r="Z1197" t="s">
        <v>858</v>
      </c>
      <c r="AA1197" t="s">
        <v>858</v>
      </c>
      <c r="AB1197" t="s">
        <v>858</v>
      </c>
      <c r="AC1197" t="s">
        <v>858</v>
      </c>
      <c r="AD1197" s="18">
        <v>45824.926372800925</v>
      </c>
      <c r="AE1197" t="s">
        <v>2096</v>
      </c>
    </row>
    <row r="1198" spans="25:31" x14ac:dyDescent="0.35">
      <c r="Y1198">
        <v>2</v>
      </c>
      <c r="Z1198">
        <v>0.84499999999999997</v>
      </c>
      <c r="AA1198">
        <v>0.89600000000000002</v>
      </c>
      <c r="AB1198">
        <v>0.79900000000000004</v>
      </c>
      <c r="AC1198">
        <v>0.86399999999999999</v>
      </c>
      <c r="AD1198" s="18">
        <v>45825.141969247685</v>
      </c>
      <c r="AE1198" t="s">
        <v>2117</v>
      </c>
    </row>
    <row r="1199" spans="25:31" hidden="1" x14ac:dyDescent="0.35">
      <c r="Y1199" t="s">
        <v>858</v>
      </c>
      <c r="Z1199" t="s">
        <v>858</v>
      </c>
      <c r="AA1199" t="s">
        <v>858</v>
      </c>
      <c r="AB1199" t="s">
        <v>858</v>
      </c>
      <c r="AC1199" t="s">
        <v>858</v>
      </c>
      <c r="AD1199" s="18">
        <v>45824.92657520833</v>
      </c>
      <c r="AE1199" t="s">
        <v>2096</v>
      </c>
    </row>
    <row r="1200" spans="25:31" x14ac:dyDescent="0.35">
      <c r="Y1200">
        <v>0.82399999999999995</v>
      </c>
      <c r="Z1200">
        <v>0.96799999999999997</v>
      </c>
      <c r="AA1200">
        <v>0.93899999999999995</v>
      </c>
      <c r="AB1200">
        <v>0.97</v>
      </c>
      <c r="AC1200">
        <v>0.92400000000000004</v>
      </c>
      <c r="AD1200" s="18">
        <v>45825.177677129628</v>
      </c>
      <c r="AE1200" t="s">
        <v>2117</v>
      </c>
    </row>
    <row r="1201" spans="25:31" hidden="1" x14ac:dyDescent="0.35">
      <c r="Y1201">
        <v>0.72299999999999998</v>
      </c>
      <c r="Z1201">
        <v>0.98499999999999999</v>
      </c>
      <c r="AA1201">
        <v>0.99399999999999999</v>
      </c>
      <c r="AB1201">
        <v>0.90600000000000003</v>
      </c>
      <c r="AC1201">
        <v>0.96599999999999997</v>
      </c>
      <c r="AD1201" s="18">
        <v>45824.926872048614</v>
      </c>
      <c r="AE1201" t="s">
        <v>2096</v>
      </c>
    </row>
    <row r="1202" spans="25:31" x14ac:dyDescent="0.35">
      <c r="Y1202">
        <v>2.9239999999999999</v>
      </c>
      <c r="Z1202">
        <v>0.89400000000000002</v>
      </c>
      <c r="AA1202" s="18">
        <v>0.86299999999999999</v>
      </c>
      <c r="AB1202">
        <v>0.89800000000000002</v>
      </c>
      <c r="AC1202" s="21">
        <v>0.83699999999999997</v>
      </c>
      <c r="AD1202" s="18">
        <v>2.0826388888888891E-2</v>
      </c>
      <c r="AE1202" t="s">
        <v>1092</v>
      </c>
    </row>
    <row r="1203" spans="25:31" hidden="1" x14ac:dyDescent="0.35">
      <c r="Y1203">
        <v>3.165</v>
      </c>
      <c r="Z1203">
        <v>0.91500000000000004</v>
      </c>
      <c r="AA1203">
        <v>0.95899999999999996</v>
      </c>
      <c r="AB1203">
        <v>0.93799999999999994</v>
      </c>
      <c r="AC1203">
        <v>0.97199999999999998</v>
      </c>
      <c r="AD1203" s="18">
        <v>45824.927148194445</v>
      </c>
      <c r="AE1203" t="s">
        <v>2096</v>
      </c>
    </row>
    <row r="1204" spans="25:31" x14ac:dyDescent="0.35">
      <c r="Y1204">
        <v>4.8079999999999998</v>
      </c>
      <c r="Z1204">
        <v>0.90100000000000002</v>
      </c>
      <c r="AA1204">
        <v>0.95499999999999996</v>
      </c>
      <c r="AB1204">
        <v>0.94399999999999995</v>
      </c>
      <c r="AC1204">
        <v>0.88700000000000001</v>
      </c>
      <c r="AD1204" s="18">
        <v>45824.925020844908</v>
      </c>
      <c r="AE1204" t="s">
        <v>2096</v>
      </c>
    </row>
    <row r="1205" spans="25:31" hidden="1" x14ac:dyDescent="0.35">
      <c r="Y1205" t="s">
        <v>858</v>
      </c>
      <c r="Z1205" t="s">
        <v>858</v>
      </c>
      <c r="AA1205" t="s">
        <v>858</v>
      </c>
      <c r="AB1205" t="s">
        <v>858</v>
      </c>
      <c r="AC1205" t="s">
        <v>858</v>
      </c>
      <c r="AD1205" s="18">
        <v>45824.927352268518</v>
      </c>
      <c r="AE1205" t="s">
        <v>2096</v>
      </c>
    </row>
    <row r="1206" spans="25:31" x14ac:dyDescent="0.35">
      <c r="Y1206">
        <v>37.036999999999999</v>
      </c>
      <c r="Z1206">
        <v>0.93700000000000006</v>
      </c>
      <c r="AA1206">
        <v>0.97199999999999998</v>
      </c>
      <c r="AB1206">
        <v>0.93700000000000006</v>
      </c>
      <c r="AC1206">
        <v>0.96099999999999997</v>
      </c>
      <c r="AD1206" s="18">
        <v>45824.885973379627</v>
      </c>
      <c r="AE1206" t="s">
        <v>1942</v>
      </c>
    </row>
    <row r="1207" spans="25:31" hidden="1" x14ac:dyDescent="0.35">
      <c r="Y1207">
        <v>2.37</v>
      </c>
      <c r="Z1207">
        <v>0.95099999999999996</v>
      </c>
      <c r="AA1207">
        <v>0.88800000000000001</v>
      </c>
      <c r="AB1207">
        <v>0.60699999999999998</v>
      </c>
      <c r="AC1207">
        <v>0.96</v>
      </c>
      <c r="AD1207" s="18">
        <v>45824.927628668978</v>
      </c>
      <c r="AE1207" t="s">
        <v>2096</v>
      </c>
    </row>
    <row r="1208" spans="25:31" x14ac:dyDescent="0.35">
      <c r="Y1208">
        <v>18.518999999999998</v>
      </c>
      <c r="Z1208">
        <v>0.82599999999999996</v>
      </c>
      <c r="AA1208">
        <v>0.97</v>
      </c>
      <c r="AB1208">
        <v>0.94799999999999995</v>
      </c>
      <c r="AC1208">
        <v>0.85099999999999998</v>
      </c>
      <c r="AD1208" s="18">
        <v>45825.309417685188</v>
      </c>
      <c r="AE1208" t="s">
        <v>2102</v>
      </c>
    </row>
    <row r="1209" spans="25:31" hidden="1" x14ac:dyDescent="0.35">
      <c r="Y1209">
        <v>62.5</v>
      </c>
      <c r="Z1209" t="s">
        <v>858</v>
      </c>
      <c r="AA1209" t="s">
        <v>858</v>
      </c>
      <c r="AB1209">
        <v>1</v>
      </c>
      <c r="AC1209">
        <v>1</v>
      </c>
      <c r="AD1209" s="18">
        <v>45824.927842083336</v>
      </c>
      <c r="AE1209" t="s">
        <v>2096</v>
      </c>
    </row>
    <row r="1210" spans="25:31" x14ac:dyDescent="0.35">
      <c r="Y1210">
        <v>1.5529999999999999</v>
      </c>
      <c r="Z1210">
        <v>0.98899999999999999</v>
      </c>
      <c r="AA1210">
        <v>0.98399999999999999</v>
      </c>
      <c r="AB1210">
        <v>0.97499999999999998</v>
      </c>
      <c r="AC1210">
        <v>0.98199999999999998</v>
      </c>
      <c r="AD1210" s="18">
        <v>45825.120029375001</v>
      </c>
      <c r="AE1210" t="s">
        <v>2117</v>
      </c>
    </row>
    <row r="1211" spans="25:31" hidden="1" x14ac:dyDescent="0.35">
      <c r="Y1211">
        <v>7.8120000000000003</v>
      </c>
      <c r="Z1211">
        <v>0.629</v>
      </c>
      <c r="AA1211">
        <v>0.54600000000000004</v>
      </c>
      <c r="AB1211">
        <v>0.75</v>
      </c>
      <c r="AC1211">
        <v>0.52500000000000002</v>
      </c>
      <c r="AD1211" s="18">
        <v>45824.928108495369</v>
      </c>
      <c r="AE1211" t="s">
        <v>2096</v>
      </c>
    </row>
    <row r="1212" spans="25:31" x14ac:dyDescent="0.35">
      <c r="Y1212">
        <v>0.28499999999999998</v>
      </c>
      <c r="Z1212">
        <v>0.97</v>
      </c>
      <c r="AA1212">
        <v>0.98399999999999999</v>
      </c>
      <c r="AB1212">
        <v>0.97799999999999998</v>
      </c>
      <c r="AC1212">
        <v>0.98499999999999999</v>
      </c>
      <c r="AD1212" s="18">
        <v>45825.13048453704</v>
      </c>
      <c r="AE1212" t="s">
        <v>2117</v>
      </c>
    </row>
    <row r="1213" spans="25:31" hidden="1" x14ac:dyDescent="0.35">
      <c r="Y1213">
        <v>32.258000000000003</v>
      </c>
      <c r="Z1213">
        <v>0.75900000000000001</v>
      </c>
      <c r="AA1213" t="s">
        <v>858</v>
      </c>
      <c r="AB1213" t="s">
        <v>858</v>
      </c>
      <c r="AC1213">
        <v>0.75</v>
      </c>
      <c r="AD1213" s="18">
        <v>45824.928332824071</v>
      </c>
      <c r="AE1213" t="s">
        <v>2096</v>
      </c>
    </row>
    <row r="1214" spans="25:31" x14ac:dyDescent="0.35">
      <c r="Y1214">
        <v>1.58</v>
      </c>
      <c r="Z1214">
        <v>0.747</v>
      </c>
      <c r="AA1214" s="18">
        <v>0.78900000000000003</v>
      </c>
      <c r="AB1214">
        <v>0.745</v>
      </c>
      <c r="AC1214" s="21">
        <v>0.82599999999999996</v>
      </c>
      <c r="AD1214" s="18">
        <v>1.1770833333333334E-3</v>
      </c>
      <c r="AE1214" t="s">
        <v>1092</v>
      </c>
    </row>
    <row r="1215" spans="25:31" hidden="1" x14ac:dyDescent="0.35">
      <c r="Y1215">
        <v>14.706</v>
      </c>
      <c r="Z1215">
        <v>0.94899999999999995</v>
      </c>
      <c r="AA1215">
        <v>0.82799999999999996</v>
      </c>
      <c r="AB1215">
        <v>1</v>
      </c>
      <c r="AC1215">
        <v>0.64900000000000002</v>
      </c>
      <c r="AD1215" s="18">
        <v>45824.928671203706</v>
      </c>
      <c r="AE1215" t="s">
        <v>2096</v>
      </c>
    </row>
    <row r="1216" spans="25:31" hidden="1" x14ac:dyDescent="0.35">
      <c r="Y1216">
        <v>1.792</v>
      </c>
      <c r="Z1216">
        <v>0.94</v>
      </c>
      <c r="AA1216">
        <v>0.95499999999999996</v>
      </c>
      <c r="AB1216">
        <v>0.80400000000000005</v>
      </c>
      <c r="AC1216">
        <v>0.94</v>
      </c>
      <c r="AD1216" s="18">
        <v>45824.929012384258</v>
      </c>
      <c r="AE1216" t="s">
        <v>2096</v>
      </c>
    </row>
    <row r="1217" spans="25:31" hidden="1" x14ac:dyDescent="0.35">
      <c r="Y1217">
        <v>33.332999999999998</v>
      </c>
      <c r="Z1217">
        <v>0.64600000000000002</v>
      </c>
      <c r="AA1217" t="s">
        <v>858</v>
      </c>
      <c r="AB1217" t="s">
        <v>858</v>
      </c>
      <c r="AC1217">
        <v>0.76500000000000001</v>
      </c>
      <c r="AD1217" s="18">
        <v>45824.929309143517</v>
      </c>
      <c r="AE1217" t="s">
        <v>2096</v>
      </c>
    </row>
    <row r="1218" spans="25:31" x14ac:dyDescent="0.35">
      <c r="Y1218">
        <v>0.27600000000000002</v>
      </c>
      <c r="Z1218">
        <v>0.95099999999999996</v>
      </c>
      <c r="AA1218" s="18">
        <v>0.96799999999999997</v>
      </c>
      <c r="AB1218">
        <v>0.99399999999999999</v>
      </c>
      <c r="AC1218" s="21">
        <v>0.98</v>
      </c>
      <c r="AD1218" s="18">
        <v>2.1642361111111112E-2</v>
      </c>
      <c r="AE1218" t="s">
        <v>1092</v>
      </c>
    </row>
    <row r="1219" spans="25:31" hidden="1" x14ac:dyDescent="0.35">
      <c r="Y1219">
        <v>4.3289999999999997</v>
      </c>
      <c r="Z1219">
        <v>0.97699999999999998</v>
      </c>
      <c r="AA1219">
        <v>0.93</v>
      </c>
      <c r="AB1219" t="s">
        <v>858</v>
      </c>
      <c r="AC1219">
        <v>0.92700000000000005</v>
      </c>
      <c r="AD1219" s="18">
        <v>45824.929526979169</v>
      </c>
      <c r="AE1219" t="s">
        <v>2096</v>
      </c>
    </row>
    <row r="1220" spans="25:31" x14ac:dyDescent="0.35">
      <c r="Y1220">
        <v>0.28399999999999997</v>
      </c>
      <c r="Z1220">
        <v>0.97499999999999998</v>
      </c>
      <c r="AA1220" s="18">
        <v>0.95899999999999996</v>
      </c>
      <c r="AB1220">
        <v>0.96499999999999997</v>
      </c>
      <c r="AC1220" s="21">
        <v>0.99</v>
      </c>
      <c r="AD1220" s="18">
        <v>45825.212352395836</v>
      </c>
      <c r="AE1220" t="s">
        <v>2111</v>
      </c>
    </row>
    <row r="1221" spans="25:31" hidden="1" x14ac:dyDescent="0.35">
      <c r="Y1221" t="s">
        <v>858</v>
      </c>
      <c r="Z1221" t="s">
        <v>858</v>
      </c>
      <c r="AA1221" t="s">
        <v>858</v>
      </c>
      <c r="AB1221" t="s">
        <v>858</v>
      </c>
      <c r="AC1221" t="s">
        <v>858</v>
      </c>
      <c r="AD1221" s="18">
        <v>45824.929731469907</v>
      </c>
      <c r="AE1221" t="s">
        <v>2096</v>
      </c>
    </row>
    <row r="1222" spans="25:31" x14ac:dyDescent="0.35">
      <c r="Y1222">
        <v>1.595</v>
      </c>
      <c r="Z1222">
        <v>0.91300000000000003</v>
      </c>
      <c r="AA1222">
        <v>0.93300000000000005</v>
      </c>
      <c r="AB1222">
        <v>0.90400000000000003</v>
      </c>
      <c r="AC1222">
        <v>0.93400000000000005</v>
      </c>
      <c r="AD1222" s="18">
        <v>45825.070990787041</v>
      </c>
      <c r="AE1222" t="s">
        <v>2117</v>
      </c>
    </row>
    <row r="1223" spans="25:31" hidden="1" x14ac:dyDescent="0.35">
      <c r="Y1223">
        <v>2.3420000000000001</v>
      </c>
      <c r="Z1223">
        <v>0.96899999999999997</v>
      </c>
      <c r="AA1223">
        <v>0.89800000000000002</v>
      </c>
      <c r="AB1223">
        <v>0.55500000000000005</v>
      </c>
      <c r="AC1223">
        <v>0.83799999999999997</v>
      </c>
      <c r="AD1223" s="18">
        <v>45824.930011122684</v>
      </c>
      <c r="AE1223" t="s">
        <v>2096</v>
      </c>
    </row>
    <row r="1224" spans="25:31" x14ac:dyDescent="0.35">
      <c r="Y1224">
        <v>8.4749999999999996</v>
      </c>
      <c r="Z1224">
        <v>0.96899999999999997</v>
      </c>
      <c r="AA1224">
        <v>0.96799999999999997</v>
      </c>
      <c r="AB1224">
        <v>0.96399999999999997</v>
      </c>
      <c r="AC1224">
        <v>0.96099999999999997</v>
      </c>
      <c r="AD1224" s="18">
        <v>45825.156283599536</v>
      </c>
      <c r="AE1224" t="s">
        <v>2117</v>
      </c>
    </row>
    <row r="1225" spans="25:31" hidden="1" x14ac:dyDescent="0.35">
      <c r="Y1225">
        <v>1.631</v>
      </c>
      <c r="Z1225">
        <v>0.97399999999999998</v>
      </c>
      <c r="AA1225">
        <v>0.94899999999999995</v>
      </c>
      <c r="AB1225">
        <v>0.94799999999999995</v>
      </c>
      <c r="AC1225">
        <v>0.93300000000000005</v>
      </c>
      <c r="AD1225" s="18">
        <v>45824.930287002317</v>
      </c>
      <c r="AE1225" t="s">
        <v>2096</v>
      </c>
    </row>
    <row r="1226" spans="25:31" hidden="1" x14ac:dyDescent="0.35">
      <c r="Y1226">
        <v>38.462000000000003</v>
      </c>
      <c r="Z1226" t="s">
        <v>858</v>
      </c>
      <c r="AA1226">
        <v>1</v>
      </c>
      <c r="AB1226" t="s">
        <v>858</v>
      </c>
      <c r="AC1226">
        <v>1</v>
      </c>
      <c r="AD1226" s="18">
        <v>45824.930503217591</v>
      </c>
      <c r="AE1226" t="s">
        <v>2096</v>
      </c>
    </row>
    <row r="1227" spans="25:31" hidden="1" x14ac:dyDescent="0.35">
      <c r="Y1227">
        <v>7.5759999999999996</v>
      </c>
      <c r="Z1227">
        <v>0.75700000000000001</v>
      </c>
      <c r="AA1227">
        <v>1</v>
      </c>
      <c r="AB1227" t="s">
        <v>858</v>
      </c>
      <c r="AC1227">
        <v>0.82699999999999996</v>
      </c>
      <c r="AD1227" s="18">
        <v>45824.930717326388</v>
      </c>
      <c r="AE1227" t="s">
        <v>2096</v>
      </c>
    </row>
    <row r="1228" spans="25:31" hidden="1" x14ac:dyDescent="0.35">
      <c r="Y1228">
        <v>13.888999999999999</v>
      </c>
      <c r="Z1228">
        <v>1</v>
      </c>
      <c r="AA1228">
        <v>0.86599999999999999</v>
      </c>
      <c r="AB1228" t="s">
        <v>858</v>
      </c>
      <c r="AC1228">
        <v>0.86899999999999999</v>
      </c>
      <c r="AD1228" s="18">
        <v>45824.930932395837</v>
      </c>
      <c r="AE1228" t="s">
        <v>2096</v>
      </c>
    </row>
    <row r="1229" spans="25:31" hidden="1" x14ac:dyDescent="0.35">
      <c r="Y1229" t="s">
        <v>858</v>
      </c>
      <c r="Z1229">
        <v>0.92</v>
      </c>
      <c r="AA1229">
        <v>0.78900000000000003</v>
      </c>
      <c r="AB1229" t="s">
        <v>858</v>
      </c>
      <c r="AC1229" t="s">
        <v>858</v>
      </c>
      <c r="AD1229" s="18">
        <v>45824.931150567128</v>
      </c>
      <c r="AE1229" t="s">
        <v>2096</v>
      </c>
    </row>
    <row r="1230" spans="25:31" x14ac:dyDescent="0.35">
      <c r="Y1230">
        <v>23.256</v>
      </c>
      <c r="Z1230">
        <v>0.81599999999999995</v>
      </c>
      <c r="AA1230" s="18">
        <v>0.95</v>
      </c>
      <c r="AB1230">
        <v>0.96499999999999997</v>
      </c>
      <c r="AC1230" s="21">
        <v>0.85699999999999998</v>
      </c>
      <c r="AD1230" s="18">
        <v>2.032638888888889E-2</v>
      </c>
      <c r="AE1230" t="s">
        <v>1092</v>
      </c>
    </row>
    <row r="1231" spans="25:31" hidden="1" x14ac:dyDescent="0.35">
      <c r="Y1231" t="s">
        <v>858</v>
      </c>
      <c r="Z1231" t="s">
        <v>858</v>
      </c>
      <c r="AA1231" t="s">
        <v>858</v>
      </c>
      <c r="AB1231" t="s">
        <v>858</v>
      </c>
      <c r="AC1231" t="s">
        <v>858</v>
      </c>
      <c r="AD1231" s="18">
        <v>45824.931353148146</v>
      </c>
      <c r="AE1231" t="s">
        <v>2096</v>
      </c>
    </row>
    <row r="1232" spans="25:31" x14ac:dyDescent="0.35">
      <c r="Y1232">
        <v>10.204000000000001</v>
      </c>
      <c r="Z1232">
        <v>0.72799999999999998</v>
      </c>
      <c r="AA1232">
        <v>0.63700000000000001</v>
      </c>
      <c r="AB1232">
        <v>0.92</v>
      </c>
      <c r="AC1232">
        <v>0.68500000000000005</v>
      </c>
      <c r="AD1232" s="18">
        <v>45824.766421354165</v>
      </c>
      <c r="AE1232" t="s">
        <v>1757</v>
      </c>
    </row>
    <row r="1233" spans="25:31" hidden="1" x14ac:dyDescent="0.35">
      <c r="Y1233">
        <v>2.2120000000000002</v>
      </c>
      <c r="Z1233">
        <v>0.98199999999999998</v>
      </c>
      <c r="AA1233">
        <v>0.89100000000000001</v>
      </c>
      <c r="AB1233">
        <v>0.76500000000000001</v>
      </c>
      <c r="AC1233">
        <v>0.97399999999999998</v>
      </c>
      <c r="AD1233" s="18">
        <v>45824.931651030092</v>
      </c>
      <c r="AE1233" t="s">
        <v>2096</v>
      </c>
    </row>
    <row r="1234" spans="25:31" hidden="1" x14ac:dyDescent="0.35">
      <c r="Y1234">
        <v>8.6210000000000004</v>
      </c>
      <c r="Z1234">
        <v>0.95199999999999996</v>
      </c>
      <c r="AA1234">
        <v>0.95099999999999996</v>
      </c>
      <c r="AB1234">
        <v>0.75</v>
      </c>
      <c r="AC1234">
        <v>0.88400000000000001</v>
      </c>
      <c r="AD1234" s="18">
        <v>45824.931924456017</v>
      </c>
      <c r="AE1234" t="s">
        <v>2096</v>
      </c>
    </row>
    <row r="1235" spans="25:31" hidden="1" x14ac:dyDescent="0.35">
      <c r="Y1235" t="s">
        <v>858</v>
      </c>
      <c r="Z1235" t="s">
        <v>858</v>
      </c>
      <c r="AA1235" t="s">
        <v>858</v>
      </c>
      <c r="AB1235" t="s">
        <v>858</v>
      </c>
      <c r="AC1235" t="s">
        <v>858</v>
      </c>
      <c r="AD1235" s="18">
        <v>45824.932126030093</v>
      </c>
      <c r="AE1235" t="s">
        <v>2096</v>
      </c>
    </row>
    <row r="1236" spans="25:31" x14ac:dyDescent="0.35">
      <c r="Y1236">
        <v>8.6210000000000004</v>
      </c>
      <c r="Z1236">
        <v>0.85499999999999998</v>
      </c>
      <c r="AA1236">
        <v>0.90700000000000003</v>
      </c>
      <c r="AB1236">
        <v>0.96399999999999997</v>
      </c>
      <c r="AC1236">
        <v>0.90300000000000002</v>
      </c>
      <c r="AD1236" s="18">
        <v>45825.156490821762</v>
      </c>
      <c r="AE1236" t="s">
        <v>2117</v>
      </c>
    </row>
    <row r="1237" spans="25:31" hidden="1" x14ac:dyDescent="0.35">
      <c r="Y1237" t="s">
        <v>858</v>
      </c>
      <c r="Z1237" t="s">
        <v>858</v>
      </c>
      <c r="AA1237" t="s">
        <v>858</v>
      </c>
      <c r="AB1237" t="s">
        <v>858</v>
      </c>
      <c r="AC1237" t="s">
        <v>858</v>
      </c>
      <c r="AD1237" s="18">
        <v>45824.932318391206</v>
      </c>
      <c r="AE1237" t="s">
        <v>2096</v>
      </c>
    </row>
    <row r="1238" spans="25:31" x14ac:dyDescent="0.35">
      <c r="Y1238">
        <v>1.65</v>
      </c>
      <c r="Z1238">
        <v>0.97899999999999998</v>
      </c>
      <c r="AA1238" s="18">
        <v>0.95899999999999996</v>
      </c>
      <c r="AB1238">
        <v>0.65200000000000002</v>
      </c>
      <c r="AC1238" s="21">
        <v>0.98599999999999999</v>
      </c>
      <c r="AD1238" s="18">
        <v>2.7722222222222221E-2</v>
      </c>
      <c r="AE1238" t="s">
        <v>1092</v>
      </c>
    </row>
    <row r="1239" spans="25:31" hidden="1" x14ac:dyDescent="0.35">
      <c r="Y1239">
        <v>2.427</v>
      </c>
      <c r="Z1239">
        <v>0.96</v>
      </c>
      <c r="AA1239">
        <v>0.97099999999999997</v>
      </c>
      <c r="AB1239">
        <v>0.85599999999999998</v>
      </c>
      <c r="AC1239">
        <v>0.97699999999999998</v>
      </c>
      <c r="AD1239" s="18">
        <v>45824.932608784722</v>
      </c>
      <c r="AE1239" t="s">
        <v>2096</v>
      </c>
    </row>
    <row r="1240" spans="25:31" x14ac:dyDescent="0.35">
      <c r="Y1240">
        <v>62.5</v>
      </c>
      <c r="Z1240">
        <v>0.89400000000000002</v>
      </c>
      <c r="AA1240">
        <v>0.83</v>
      </c>
      <c r="AB1240">
        <v>0.94599999999999995</v>
      </c>
      <c r="AC1240">
        <v>0.8</v>
      </c>
      <c r="AD1240" s="18">
        <v>45825.11240421296</v>
      </c>
      <c r="AE1240" t="s">
        <v>2117</v>
      </c>
    </row>
    <row r="1241" spans="25:31" hidden="1" x14ac:dyDescent="0.35">
      <c r="Y1241" t="s">
        <v>858</v>
      </c>
      <c r="Z1241">
        <v>1</v>
      </c>
      <c r="AA1241">
        <v>0.97699999999999998</v>
      </c>
      <c r="AB1241" t="s">
        <v>858</v>
      </c>
      <c r="AC1241" t="s">
        <v>858</v>
      </c>
      <c r="AD1241" s="18">
        <v>45824.932826284719</v>
      </c>
      <c r="AE1241" t="s">
        <v>2096</v>
      </c>
    </row>
    <row r="1242" spans="25:31" hidden="1" x14ac:dyDescent="0.35">
      <c r="Y1242" t="s">
        <v>858</v>
      </c>
      <c r="Z1242" t="s">
        <v>858</v>
      </c>
      <c r="AA1242" t="s">
        <v>858</v>
      </c>
      <c r="AB1242" t="s">
        <v>858</v>
      </c>
      <c r="AC1242" t="s">
        <v>858</v>
      </c>
      <c r="AD1242" s="18">
        <v>45824.93303216435</v>
      </c>
      <c r="AE1242" t="s">
        <v>2096</v>
      </c>
    </row>
    <row r="1243" spans="25:31" hidden="1" x14ac:dyDescent="0.35">
      <c r="Y1243">
        <v>0.84699999999999998</v>
      </c>
      <c r="Z1243">
        <v>0.81599999999999995</v>
      </c>
      <c r="AA1243">
        <v>0.90200000000000002</v>
      </c>
      <c r="AB1243">
        <v>0</v>
      </c>
      <c r="AC1243">
        <v>0.64600000000000002</v>
      </c>
      <c r="AD1243" s="18">
        <v>45824.93328928241</v>
      </c>
      <c r="AE1243" t="s">
        <v>2096</v>
      </c>
    </row>
    <row r="1244" spans="25:31" x14ac:dyDescent="0.35">
      <c r="Y1244">
        <v>4.5250000000000004</v>
      </c>
      <c r="Z1244">
        <v>0.97</v>
      </c>
      <c r="AA1244">
        <v>0.97</v>
      </c>
      <c r="AB1244">
        <v>0.95</v>
      </c>
      <c r="AC1244">
        <v>0.98799999999999999</v>
      </c>
      <c r="AD1244" s="18">
        <v>45824.905913750001</v>
      </c>
      <c r="AE1244" t="s">
        <v>1958</v>
      </c>
    </row>
    <row r="1245" spans="25:31" hidden="1" x14ac:dyDescent="0.35">
      <c r="Y1245">
        <v>1.4079999999999999</v>
      </c>
      <c r="Z1245" t="s">
        <v>858</v>
      </c>
      <c r="AA1245" t="s">
        <v>858</v>
      </c>
      <c r="AB1245" t="s">
        <v>858</v>
      </c>
      <c r="AC1245">
        <v>0.621</v>
      </c>
      <c r="AD1245" s="18">
        <v>45824.933500115738</v>
      </c>
      <c r="AE1245" t="s">
        <v>2096</v>
      </c>
    </row>
    <row r="1246" spans="25:31" x14ac:dyDescent="0.35">
      <c r="Y1246">
        <v>6.8970000000000002</v>
      </c>
      <c r="Z1246">
        <v>0.97399999999999998</v>
      </c>
      <c r="AA1246">
        <v>0.99</v>
      </c>
      <c r="AB1246">
        <v>0.96399999999999997</v>
      </c>
      <c r="AC1246">
        <v>0.97599999999999998</v>
      </c>
      <c r="AD1246" s="18">
        <v>45825.08600275463</v>
      </c>
      <c r="AE1246" t="s">
        <v>2117</v>
      </c>
    </row>
    <row r="1247" spans="25:31" hidden="1" x14ac:dyDescent="0.35">
      <c r="Y1247" t="s">
        <v>858</v>
      </c>
      <c r="Z1247" t="s">
        <v>858</v>
      </c>
      <c r="AA1247" t="s">
        <v>858</v>
      </c>
      <c r="AB1247" t="s">
        <v>858</v>
      </c>
      <c r="AC1247" t="s">
        <v>858</v>
      </c>
      <c r="AD1247" s="18">
        <v>45824.933710266203</v>
      </c>
      <c r="AE1247" t="s">
        <v>2096</v>
      </c>
    </row>
    <row r="1248" spans="25:31" hidden="1" x14ac:dyDescent="0.35">
      <c r="Y1248">
        <v>0.63400000000000001</v>
      </c>
      <c r="Z1248">
        <v>0.99099999999999999</v>
      </c>
      <c r="AA1248">
        <v>0.90300000000000002</v>
      </c>
      <c r="AB1248">
        <v>0.96799999999999997</v>
      </c>
      <c r="AC1248">
        <v>0.93200000000000005</v>
      </c>
      <c r="AD1248" s="18">
        <v>45824.933986909724</v>
      </c>
      <c r="AE1248" t="s">
        <v>2096</v>
      </c>
    </row>
    <row r="1249" spans="25:31" hidden="1" x14ac:dyDescent="0.35">
      <c r="Y1249">
        <v>0.68799999999999994</v>
      </c>
      <c r="Z1249">
        <v>0.94699999999999995</v>
      </c>
      <c r="AA1249">
        <v>0.99299999999999999</v>
      </c>
      <c r="AB1249">
        <v>0.92800000000000005</v>
      </c>
      <c r="AC1249">
        <v>0.97499999999999998</v>
      </c>
      <c r="AD1249" s="18">
        <v>45824.934280393521</v>
      </c>
      <c r="AE1249" t="s">
        <v>2096</v>
      </c>
    </row>
    <row r="1250" spans="25:31" x14ac:dyDescent="0.35">
      <c r="Y1250">
        <v>33.332999999999998</v>
      </c>
      <c r="Z1250">
        <v>0.86</v>
      </c>
      <c r="AA1250">
        <v>0.88500000000000001</v>
      </c>
      <c r="AB1250">
        <v>0.81200000000000006</v>
      </c>
      <c r="AC1250">
        <v>0.90500000000000003</v>
      </c>
      <c r="AD1250" s="18">
        <v>45825.268778078702</v>
      </c>
      <c r="AE1250" t="s">
        <v>2106</v>
      </c>
    </row>
    <row r="1251" spans="25:31" hidden="1" x14ac:dyDescent="0.35">
      <c r="Y1251">
        <v>1.232</v>
      </c>
      <c r="Z1251">
        <v>0.91200000000000003</v>
      </c>
      <c r="AA1251">
        <v>0.90900000000000003</v>
      </c>
      <c r="AB1251">
        <v>0.89300000000000002</v>
      </c>
      <c r="AC1251">
        <v>0.98099999999999998</v>
      </c>
      <c r="AD1251" s="18">
        <v>45824.934560729169</v>
      </c>
      <c r="AE1251" t="s">
        <v>2096</v>
      </c>
    </row>
    <row r="1252" spans="25:31" x14ac:dyDescent="0.35">
      <c r="Y1252">
        <v>2.3090000000000002</v>
      </c>
      <c r="Z1252">
        <v>0.91500000000000004</v>
      </c>
      <c r="AA1252">
        <v>0.99</v>
      </c>
      <c r="AB1252">
        <v>0.97599999999999998</v>
      </c>
      <c r="AC1252">
        <v>0.99299999999999999</v>
      </c>
      <c r="AD1252" s="18">
        <v>45825.064275983794</v>
      </c>
      <c r="AE1252" t="s">
        <v>2117</v>
      </c>
    </row>
    <row r="1253" spans="25:31" hidden="1" x14ac:dyDescent="0.35">
      <c r="Y1253" t="s">
        <v>858</v>
      </c>
      <c r="Z1253" t="s">
        <v>858</v>
      </c>
      <c r="AA1253" t="s">
        <v>858</v>
      </c>
      <c r="AB1253" t="s">
        <v>858</v>
      </c>
      <c r="AC1253" t="s">
        <v>858</v>
      </c>
      <c r="AD1253" s="18">
        <v>45824.934764942132</v>
      </c>
      <c r="AE1253" t="s">
        <v>2096</v>
      </c>
    </row>
    <row r="1254" spans="25:31" x14ac:dyDescent="0.35">
      <c r="Y1254">
        <v>2.6110000000000002</v>
      </c>
      <c r="Z1254">
        <v>0.98899999999999999</v>
      </c>
      <c r="AA1254" s="18">
        <v>0.98599999999999999</v>
      </c>
      <c r="AB1254">
        <v>0.99099999999999999</v>
      </c>
      <c r="AC1254" s="21">
        <v>0.997</v>
      </c>
      <c r="AD1254" s="18">
        <v>3.4582175925925926E-2</v>
      </c>
      <c r="AE1254" t="s">
        <v>1092</v>
      </c>
    </row>
    <row r="1255" spans="25:31" hidden="1" x14ac:dyDescent="0.35">
      <c r="Y1255" t="s">
        <v>858</v>
      </c>
      <c r="Z1255" t="s">
        <v>858</v>
      </c>
      <c r="AA1255" t="s">
        <v>858</v>
      </c>
      <c r="AB1255" t="s">
        <v>858</v>
      </c>
      <c r="AC1255" t="s">
        <v>858</v>
      </c>
      <c r="AD1255" s="18">
        <v>45824.934970717593</v>
      </c>
      <c r="AE1255" t="s">
        <v>2096</v>
      </c>
    </row>
    <row r="1256" spans="25:31" x14ac:dyDescent="0.35">
      <c r="Y1256">
        <v>1.8939999999999999</v>
      </c>
      <c r="Z1256">
        <v>0.96099999999999997</v>
      </c>
      <c r="AA1256">
        <v>0.90800000000000003</v>
      </c>
      <c r="AB1256">
        <v>0.86799999999999999</v>
      </c>
      <c r="AC1256">
        <v>0.75900000000000001</v>
      </c>
      <c r="AD1256" s="18">
        <v>45824.786770995372</v>
      </c>
      <c r="AE1256" t="s">
        <v>1757</v>
      </c>
    </row>
    <row r="1257" spans="25:31" hidden="1" x14ac:dyDescent="0.35">
      <c r="Y1257" t="s">
        <v>858</v>
      </c>
      <c r="Z1257" t="s">
        <v>858</v>
      </c>
      <c r="AA1257" t="s">
        <v>858</v>
      </c>
      <c r="AB1257" t="s">
        <v>858</v>
      </c>
      <c r="AC1257" t="s">
        <v>858</v>
      </c>
      <c r="AD1257" s="18">
        <v>45824.935169293982</v>
      </c>
      <c r="AE1257" t="s">
        <v>2096</v>
      </c>
    </row>
    <row r="1258" spans="25:31" x14ac:dyDescent="0.35">
      <c r="Y1258">
        <v>3.2890000000000001</v>
      </c>
      <c r="Z1258">
        <v>0.85299999999999998</v>
      </c>
      <c r="AA1258" s="18">
        <v>0.85099999999999998</v>
      </c>
      <c r="AB1258">
        <v>0.88600000000000001</v>
      </c>
      <c r="AC1258" s="21">
        <v>0.71499999999999997</v>
      </c>
      <c r="AD1258" s="18">
        <v>45825.211065671298</v>
      </c>
      <c r="AE1258" t="s">
        <v>2112</v>
      </c>
    </row>
    <row r="1259" spans="25:31" hidden="1" x14ac:dyDescent="0.35">
      <c r="Y1259">
        <v>37.036999999999999</v>
      </c>
      <c r="Z1259" t="s">
        <v>858</v>
      </c>
      <c r="AA1259">
        <v>1</v>
      </c>
      <c r="AB1259" t="s">
        <v>858</v>
      </c>
      <c r="AC1259">
        <v>0.75</v>
      </c>
      <c r="AD1259" s="18">
        <v>45824.935382962962</v>
      </c>
      <c r="AE1259" t="s">
        <v>2096</v>
      </c>
    </row>
    <row r="1260" spans="25:31" x14ac:dyDescent="0.35">
      <c r="Y1260">
        <v>6.8490000000000002</v>
      </c>
      <c r="Z1260">
        <v>0.95599999999999996</v>
      </c>
      <c r="AA1260" s="18">
        <v>0.94699999999999995</v>
      </c>
      <c r="AB1260">
        <v>0.77600000000000002</v>
      </c>
      <c r="AC1260" s="21">
        <v>0.91200000000000003</v>
      </c>
      <c r="AD1260" s="18">
        <v>1.8726851851851852E-2</v>
      </c>
      <c r="AE1260" t="s">
        <v>1092</v>
      </c>
    </row>
    <row r="1261" spans="25:31" hidden="1" x14ac:dyDescent="0.35">
      <c r="Y1261">
        <v>40</v>
      </c>
      <c r="Z1261">
        <v>1</v>
      </c>
      <c r="AA1261">
        <v>0.89600000000000002</v>
      </c>
      <c r="AB1261" t="s">
        <v>858</v>
      </c>
      <c r="AC1261">
        <v>0.83799999999999997</v>
      </c>
      <c r="AD1261" s="18">
        <v>45824.935597812502</v>
      </c>
      <c r="AE1261" t="s">
        <v>2096</v>
      </c>
    </row>
    <row r="1262" spans="25:31" x14ac:dyDescent="0.35">
      <c r="Y1262">
        <v>5.65</v>
      </c>
      <c r="Z1262">
        <v>0.93400000000000005</v>
      </c>
      <c r="AA1262">
        <v>0.79500000000000004</v>
      </c>
      <c r="AB1262">
        <v>0.98099999999999998</v>
      </c>
      <c r="AC1262">
        <v>0.749</v>
      </c>
      <c r="AD1262" s="18">
        <v>45825.30287190972</v>
      </c>
      <c r="AE1262" t="s">
        <v>2102</v>
      </c>
    </row>
    <row r="1263" spans="25:31" hidden="1" x14ac:dyDescent="0.35">
      <c r="Y1263">
        <v>1</v>
      </c>
      <c r="Z1263" t="s">
        <v>858</v>
      </c>
      <c r="AA1263" t="s">
        <v>858</v>
      </c>
      <c r="AB1263" t="s">
        <v>858</v>
      </c>
      <c r="AC1263">
        <v>1</v>
      </c>
      <c r="AD1263" s="18">
        <v>45824.935815960649</v>
      </c>
      <c r="AE1263" t="s">
        <v>2096</v>
      </c>
    </row>
    <row r="1264" spans="25:31" hidden="1" x14ac:dyDescent="0.35">
      <c r="Y1264">
        <v>12.346</v>
      </c>
      <c r="Z1264">
        <v>1</v>
      </c>
      <c r="AA1264" t="s">
        <v>858</v>
      </c>
      <c r="AB1264" t="s">
        <v>858</v>
      </c>
      <c r="AC1264">
        <v>0.66400000000000003</v>
      </c>
      <c r="AD1264" s="18">
        <v>45824.936035509258</v>
      </c>
      <c r="AE1264" t="s">
        <v>2096</v>
      </c>
    </row>
    <row r="1265" spans="25:31" hidden="1" x14ac:dyDescent="0.35">
      <c r="Y1265">
        <v>1.8759999999999999</v>
      </c>
      <c r="Z1265">
        <v>0.96799999999999997</v>
      </c>
      <c r="AA1265">
        <v>0.876</v>
      </c>
      <c r="AB1265">
        <v>0.88400000000000001</v>
      </c>
      <c r="AC1265">
        <v>0.97599999999999998</v>
      </c>
      <c r="AD1265" s="18">
        <v>45824.936305439813</v>
      </c>
      <c r="AE1265" t="s">
        <v>2096</v>
      </c>
    </row>
    <row r="1266" spans="25:31" x14ac:dyDescent="0.35">
      <c r="Y1266">
        <v>20.408000000000001</v>
      </c>
      <c r="Z1266">
        <v>0.70099999999999996</v>
      </c>
      <c r="AA1266" s="18">
        <v>0.90300000000000002</v>
      </c>
      <c r="AB1266">
        <v>0.85599999999999998</v>
      </c>
      <c r="AC1266" s="21">
        <v>0.77300000000000002</v>
      </c>
      <c r="AD1266" s="18">
        <v>45825.202416817127</v>
      </c>
      <c r="AE1266" t="s">
        <v>2112</v>
      </c>
    </row>
    <row r="1267" spans="25:31" hidden="1" x14ac:dyDescent="0.35">
      <c r="Y1267">
        <v>27.777999999999999</v>
      </c>
      <c r="Z1267" t="s">
        <v>858</v>
      </c>
      <c r="AA1267">
        <v>0.74099999999999999</v>
      </c>
      <c r="AB1267" t="s">
        <v>858</v>
      </c>
      <c r="AC1267">
        <v>0.61399999999999999</v>
      </c>
      <c r="AD1267" s="18">
        <v>45824.936526192127</v>
      </c>
      <c r="AE1267" t="s">
        <v>2096</v>
      </c>
    </row>
    <row r="1268" spans="25:31" x14ac:dyDescent="0.35">
      <c r="Y1268">
        <v>47.619</v>
      </c>
      <c r="Z1268">
        <v>0.86599999999999999</v>
      </c>
      <c r="AA1268">
        <v>0.94299999999999995</v>
      </c>
      <c r="AB1268">
        <v>0.80300000000000005</v>
      </c>
      <c r="AC1268">
        <v>0.91400000000000003</v>
      </c>
      <c r="AD1268" s="18">
        <v>45825.186854791667</v>
      </c>
      <c r="AE1268" t="s">
        <v>2113</v>
      </c>
    </row>
    <row r="1269" spans="25:31" hidden="1" x14ac:dyDescent="0.35">
      <c r="Y1269" t="s">
        <v>858</v>
      </c>
      <c r="Z1269" t="s">
        <v>858</v>
      </c>
      <c r="AA1269" t="s">
        <v>858</v>
      </c>
      <c r="AB1269" t="s">
        <v>858</v>
      </c>
      <c r="AC1269" t="s">
        <v>858</v>
      </c>
      <c r="AD1269" s="18">
        <v>45824.936739305558</v>
      </c>
      <c r="AE1269" t="s">
        <v>2096</v>
      </c>
    </row>
    <row r="1270" spans="25:31" x14ac:dyDescent="0.35">
      <c r="Y1270">
        <v>142.857</v>
      </c>
      <c r="Z1270">
        <v>0.84499999999999997</v>
      </c>
      <c r="AA1270">
        <v>0.748</v>
      </c>
      <c r="AB1270">
        <v>0.84099999999999997</v>
      </c>
      <c r="AC1270">
        <v>0.78200000000000003</v>
      </c>
      <c r="AD1270" s="18">
        <v>45825.165732546295</v>
      </c>
      <c r="AE1270" t="s">
        <v>2117</v>
      </c>
    </row>
    <row r="1271" spans="25:31" hidden="1" x14ac:dyDescent="0.35">
      <c r="Y1271">
        <v>66.667000000000002</v>
      </c>
      <c r="Z1271" t="s">
        <v>858</v>
      </c>
      <c r="AA1271" t="s">
        <v>858</v>
      </c>
      <c r="AB1271">
        <v>0.50900000000000001</v>
      </c>
      <c r="AC1271">
        <v>1</v>
      </c>
      <c r="AD1271" s="18">
        <v>45824.936973206015</v>
      </c>
      <c r="AE1271" t="s">
        <v>2096</v>
      </c>
    </row>
    <row r="1272" spans="25:31" x14ac:dyDescent="0.35">
      <c r="Y1272">
        <v>2.1459999999999999</v>
      </c>
      <c r="Z1272">
        <v>0.9</v>
      </c>
      <c r="AA1272">
        <v>0.94699999999999995</v>
      </c>
      <c r="AB1272">
        <v>0.73399999999999999</v>
      </c>
      <c r="AC1272">
        <v>0.92800000000000005</v>
      </c>
      <c r="AD1272" s="18">
        <v>45825.173773344904</v>
      </c>
      <c r="AE1272" t="s">
        <v>2117</v>
      </c>
    </row>
    <row r="1273" spans="25:31" hidden="1" x14ac:dyDescent="0.35">
      <c r="Y1273" t="s">
        <v>858</v>
      </c>
      <c r="Z1273" t="s">
        <v>858</v>
      </c>
      <c r="AA1273" t="s">
        <v>858</v>
      </c>
      <c r="AB1273" t="s">
        <v>858</v>
      </c>
      <c r="AC1273" t="s">
        <v>858</v>
      </c>
      <c r="AD1273" s="18">
        <v>45824.937216817132</v>
      </c>
      <c r="AE1273" t="s">
        <v>2096</v>
      </c>
    </row>
    <row r="1274" spans="25:31" x14ac:dyDescent="0.35">
      <c r="Y1274">
        <v>0.69699999999999995</v>
      </c>
      <c r="Z1274">
        <v>0</v>
      </c>
      <c r="AA1274">
        <v>0.97799999999999998</v>
      </c>
      <c r="AB1274">
        <v>0.88800000000000001</v>
      </c>
      <c r="AC1274">
        <v>0.97599999999999998</v>
      </c>
      <c r="AD1274" s="18">
        <v>45825.19418515046</v>
      </c>
      <c r="AE1274" t="s">
        <v>2113</v>
      </c>
    </row>
    <row r="1275" spans="25:31" hidden="1" x14ac:dyDescent="0.35">
      <c r="Y1275">
        <v>0.66700000000000004</v>
      </c>
      <c r="Z1275">
        <v>0.82199999999999995</v>
      </c>
      <c r="AA1275">
        <v>0.84899999999999998</v>
      </c>
      <c r="AB1275" t="s">
        <v>858</v>
      </c>
      <c r="AC1275">
        <v>0.75</v>
      </c>
      <c r="AD1275" s="18">
        <v>45824.937430219907</v>
      </c>
      <c r="AE1275" t="s">
        <v>2096</v>
      </c>
    </row>
    <row r="1276" spans="25:31" hidden="1" x14ac:dyDescent="0.35">
      <c r="Y1276">
        <v>1.4770000000000001</v>
      </c>
      <c r="Z1276">
        <v>0.88700000000000001</v>
      </c>
      <c r="AA1276">
        <v>0.97399999999999998</v>
      </c>
      <c r="AB1276">
        <v>0.85299999999999998</v>
      </c>
      <c r="AC1276">
        <v>0.96399999999999997</v>
      </c>
      <c r="AD1276" s="18">
        <v>45824.937769548611</v>
      </c>
      <c r="AE1276" t="s">
        <v>2096</v>
      </c>
    </row>
    <row r="1277" spans="25:31" hidden="1" x14ac:dyDescent="0.35">
      <c r="Y1277">
        <v>1.456</v>
      </c>
      <c r="Z1277">
        <v>0.92600000000000005</v>
      </c>
      <c r="AA1277">
        <v>0.96199999999999997</v>
      </c>
      <c r="AB1277">
        <v>6.3E-2</v>
      </c>
      <c r="AC1277">
        <v>0.89700000000000002</v>
      </c>
      <c r="AD1277" s="18">
        <v>45824.93806</v>
      </c>
      <c r="AE1277" t="s">
        <v>2096</v>
      </c>
    </row>
    <row r="1278" spans="25:31" hidden="1" x14ac:dyDescent="0.35">
      <c r="Y1278">
        <v>2.5910000000000002</v>
      </c>
      <c r="Z1278">
        <v>0.92400000000000004</v>
      </c>
      <c r="AA1278">
        <v>0.95299999999999996</v>
      </c>
      <c r="AB1278">
        <v>0.98199999999999998</v>
      </c>
      <c r="AC1278">
        <v>0.65300000000000002</v>
      </c>
      <c r="AD1278" s="18">
        <v>45824.938377650462</v>
      </c>
      <c r="AE1278" t="s">
        <v>2096</v>
      </c>
    </row>
    <row r="1279" spans="25:31" hidden="1" x14ac:dyDescent="0.35">
      <c r="Y1279" t="s">
        <v>858</v>
      </c>
      <c r="Z1279" t="s">
        <v>858</v>
      </c>
      <c r="AA1279">
        <v>0.80600000000000005</v>
      </c>
      <c r="AB1279" t="s">
        <v>858</v>
      </c>
      <c r="AC1279" t="s">
        <v>858</v>
      </c>
      <c r="AD1279" s="18">
        <v>45824.938599016205</v>
      </c>
      <c r="AE1279" t="s">
        <v>2096</v>
      </c>
    </row>
    <row r="1280" spans="25:31" x14ac:dyDescent="0.35">
      <c r="Y1280">
        <v>30.303000000000001</v>
      </c>
      <c r="Z1280">
        <v>0.68400000000000005</v>
      </c>
      <c r="AA1280">
        <v>0.89900000000000002</v>
      </c>
      <c r="AB1280">
        <v>0.83</v>
      </c>
      <c r="AC1280">
        <v>0.74199999999999999</v>
      </c>
      <c r="AD1280" s="18">
        <v>45825.107776145836</v>
      </c>
      <c r="AE1280" t="s">
        <v>2117</v>
      </c>
    </row>
    <row r="1281" spans="25:31" hidden="1" x14ac:dyDescent="0.35">
      <c r="Y1281">
        <v>1.0549999999999999</v>
      </c>
      <c r="Z1281">
        <v>0.70699999999999996</v>
      </c>
      <c r="AA1281">
        <v>0.97399999999999998</v>
      </c>
      <c r="AB1281">
        <v>0.82399999999999995</v>
      </c>
      <c r="AC1281">
        <v>0.97099999999999997</v>
      </c>
      <c r="AD1281" s="18">
        <v>45824.93888652778</v>
      </c>
      <c r="AE1281" t="s">
        <v>2096</v>
      </c>
    </row>
    <row r="1282" spans="25:31" x14ac:dyDescent="0.35">
      <c r="Y1282">
        <v>0.95399999999999996</v>
      </c>
      <c r="Z1282">
        <v>0.95099999999999996</v>
      </c>
      <c r="AA1282">
        <v>0.98</v>
      </c>
      <c r="AB1282">
        <v>0</v>
      </c>
      <c r="AC1282">
        <v>0.98299999999999998</v>
      </c>
      <c r="AD1282" s="18">
        <v>45825.108678854165</v>
      </c>
      <c r="AE1282" t="s">
        <v>2117</v>
      </c>
    </row>
    <row r="1283" spans="25:31" hidden="1" x14ac:dyDescent="0.35">
      <c r="Y1283">
        <v>5.0759999999999996</v>
      </c>
      <c r="Z1283" t="s">
        <v>858</v>
      </c>
      <c r="AA1283" t="s">
        <v>858</v>
      </c>
      <c r="AB1283" t="s">
        <v>858</v>
      </c>
      <c r="AC1283">
        <v>0.98699999999999999</v>
      </c>
      <c r="AD1283" s="18">
        <v>45824.939115057874</v>
      </c>
      <c r="AE1283" t="s">
        <v>2096</v>
      </c>
    </row>
    <row r="1284" spans="25:31" x14ac:dyDescent="0.35">
      <c r="Y1284">
        <v>26.315999999999999</v>
      </c>
      <c r="Z1284">
        <v>0.83799999999999997</v>
      </c>
      <c r="AA1284">
        <v>0.997</v>
      </c>
      <c r="AB1284">
        <v>0.94199999999999995</v>
      </c>
      <c r="AC1284">
        <v>0.98699999999999999</v>
      </c>
      <c r="AD1284" s="18">
        <v>45825.099984675922</v>
      </c>
      <c r="AE1284" t="s">
        <v>2117</v>
      </c>
    </row>
    <row r="1285" spans="25:31" hidden="1" x14ac:dyDescent="0.35">
      <c r="Y1285" t="s">
        <v>858</v>
      </c>
      <c r="Z1285" t="s">
        <v>858</v>
      </c>
      <c r="AA1285" t="s">
        <v>858</v>
      </c>
      <c r="AB1285" t="s">
        <v>858</v>
      </c>
      <c r="AC1285" t="s">
        <v>858</v>
      </c>
      <c r="AD1285" s="18">
        <v>45824.939315347219</v>
      </c>
      <c r="AE1285" t="s">
        <v>2096</v>
      </c>
    </row>
    <row r="1286" spans="25:31" x14ac:dyDescent="0.35">
      <c r="Y1286">
        <v>23.256</v>
      </c>
      <c r="Z1286">
        <v>0.89400000000000002</v>
      </c>
      <c r="AA1286">
        <v>0.94099999999999995</v>
      </c>
      <c r="AB1286">
        <v>0.95399999999999996</v>
      </c>
      <c r="AC1286">
        <v>0.89700000000000002</v>
      </c>
      <c r="AD1286" s="18">
        <v>45824.864340752312</v>
      </c>
      <c r="AE1286" t="s">
        <v>1942</v>
      </c>
    </row>
    <row r="1287" spans="25:31" hidden="1" x14ac:dyDescent="0.35">
      <c r="Y1287" t="s">
        <v>858</v>
      </c>
      <c r="Z1287" t="s">
        <v>858</v>
      </c>
      <c r="AA1287">
        <v>1</v>
      </c>
      <c r="AB1287" t="s">
        <v>858</v>
      </c>
      <c r="AC1287" t="s">
        <v>858</v>
      </c>
      <c r="AD1287" s="18">
        <v>45824.939539421299</v>
      </c>
      <c r="AE1287" t="s">
        <v>2096</v>
      </c>
    </row>
    <row r="1288" spans="25:31" x14ac:dyDescent="0.35">
      <c r="Y1288">
        <v>2.141</v>
      </c>
      <c r="Z1288">
        <v>0.98899999999999999</v>
      </c>
      <c r="AA1288" s="18">
        <v>0.93899999999999995</v>
      </c>
      <c r="AB1288">
        <v>0</v>
      </c>
      <c r="AC1288" s="21">
        <v>0.98599999999999999</v>
      </c>
      <c r="AD1288" s="18">
        <v>3.1141203703703702E-2</v>
      </c>
      <c r="AE1288" t="s">
        <v>1092</v>
      </c>
    </row>
    <row r="1289" spans="25:31" hidden="1" x14ac:dyDescent="0.35">
      <c r="Y1289">
        <v>2.0880000000000001</v>
      </c>
      <c r="Z1289">
        <v>0.94</v>
      </c>
      <c r="AA1289">
        <v>0.71799999999999997</v>
      </c>
      <c r="AB1289" t="s">
        <v>858</v>
      </c>
      <c r="AC1289">
        <v>0.80800000000000005</v>
      </c>
      <c r="AD1289" s="18">
        <v>45824.939756053238</v>
      </c>
      <c r="AE1289" t="s">
        <v>2096</v>
      </c>
    </row>
    <row r="1290" spans="25:31" x14ac:dyDescent="0.35">
      <c r="Y1290">
        <v>8.6959999999999997</v>
      </c>
      <c r="Z1290">
        <v>0.94599999999999995</v>
      </c>
      <c r="AA1290">
        <v>0.84699999999999998</v>
      </c>
      <c r="AB1290">
        <v>0.89800000000000002</v>
      </c>
      <c r="AC1290">
        <v>0.751</v>
      </c>
      <c r="AD1290" s="18">
        <v>45825.298430266201</v>
      </c>
      <c r="AE1290" t="s">
        <v>2102</v>
      </c>
    </row>
    <row r="1291" spans="25:31" hidden="1" x14ac:dyDescent="0.35">
      <c r="Y1291" t="s">
        <v>858</v>
      </c>
      <c r="Z1291" t="s">
        <v>858</v>
      </c>
      <c r="AA1291" t="s">
        <v>858</v>
      </c>
      <c r="AB1291" t="s">
        <v>858</v>
      </c>
      <c r="AC1291" t="s">
        <v>858</v>
      </c>
      <c r="AD1291" s="18">
        <v>45824.939969131941</v>
      </c>
      <c r="AE1291" t="s">
        <v>2096</v>
      </c>
    </row>
    <row r="1292" spans="25:31" x14ac:dyDescent="0.35">
      <c r="Y1292">
        <v>8</v>
      </c>
      <c r="Z1292">
        <v>0.51400000000000001</v>
      </c>
      <c r="AA1292">
        <v>0.59199999999999997</v>
      </c>
      <c r="AB1292">
        <v>0.36899999999999999</v>
      </c>
      <c r="AC1292">
        <v>0.51700000000000002</v>
      </c>
      <c r="AD1292" s="18">
        <v>45825.288454618058</v>
      </c>
      <c r="AE1292" t="s">
        <v>2105</v>
      </c>
    </row>
    <row r="1293" spans="25:31" hidden="1" x14ac:dyDescent="0.35">
      <c r="Y1293" t="s">
        <v>858</v>
      </c>
      <c r="Z1293" t="s">
        <v>858</v>
      </c>
      <c r="AA1293" t="s">
        <v>858</v>
      </c>
      <c r="AB1293" t="s">
        <v>858</v>
      </c>
      <c r="AC1293" t="s">
        <v>858</v>
      </c>
      <c r="AD1293" s="18">
        <v>45824.940190104164</v>
      </c>
      <c r="AE1293" t="s">
        <v>2096</v>
      </c>
    </row>
    <row r="1294" spans="25:31" x14ac:dyDescent="0.35">
      <c r="Y1294">
        <v>83.332999999999998</v>
      </c>
      <c r="Z1294">
        <v>0.91900000000000004</v>
      </c>
      <c r="AA1294">
        <v>0.89700000000000002</v>
      </c>
      <c r="AB1294">
        <v>0.63200000000000001</v>
      </c>
      <c r="AC1294">
        <v>0.65600000000000003</v>
      </c>
      <c r="AD1294" s="18">
        <v>45825.093448900465</v>
      </c>
      <c r="AE1294" t="s">
        <v>2117</v>
      </c>
    </row>
    <row r="1295" spans="25:31" hidden="1" x14ac:dyDescent="0.35">
      <c r="Y1295" t="s">
        <v>858</v>
      </c>
      <c r="Z1295" t="s">
        <v>858</v>
      </c>
      <c r="AA1295" t="s">
        <v>858</v>
      </c>
      <c r="AB1295" t="s">
        <v>858</v>
      </c>
      <c r="AC1295" t="s">
        <v>858</v>
      </c>
      <c r="AD1295" s="18">
        <v>45824.940411574076</v>
      </c>
      <c r="AE1295" t="s">
        <v>2096</v>
      </c>
    </row>
    <row r="1296" spans="25:31" x14ac:dyDescent="0.35">
      <c r="Y1296">
        <v>1.661</v>
      </c>
      <c r="Z1296">
        <v>0.97399999999999998</v>
      </c>
      <c r="AA1296">
        <v>0.996</v>
      </c>
      <c r="AB1296">
        <v>0.99</v>
      </c>
      <c r="AC1296">
        <v>0.997</v>
      </c>
      <c r="AD1296" s="18">
        <v>45825.107060300928</v>
      </c>
      <c r="AE1296" t="s">
        <v>2117</v>
      </c>
    </row>
    <row r="1297" spans="25:31" hidden="1" x14ac:dyDescent="0.35">
      <c r="Y1297" t="s">
        <v>858</v>
      </c>
      <c r="Z1297" t="s">
        <v>858</v>
      </c>
      <c r="AA1297" t="s">
        <v>858</v>
      </c>
      <c r="AB1297" t="s">
        <v>858</v>
      </c>
      <c r="AC1297" t="s">
        <v>858</v>
      </c>
      <c r="AD1297" s="18">
        <v>45824.940621504633</v>
      </c>
      <c r="AE1297" t="s">
        <v>2096</v>
      </c>
    </row>
    <row r="1298" spans="25:31" x14ac:dyDescent="0.35">
      <c r="Y1298">
        <v>8.85</v>
      </c>
      <c r="Z1298">
        <v>0.98299999999999998</v>
      </c>
      <c r="AA1298">
        <v>0.88700000000000001</v>
      </c>
      <c r="AB1298">
        <v>0.84199999999999997</v>
      </c>
      <c r="AC1298">
        <v>0.94899999999999995</v>
      </c>
      <c r="AD1298" s="18">
        <v>45825.10888</v>
      </c>
      <c r="AE1298" t="s">
        <v>2117</v>
      </c>
    </row>
    <row r="1299" spans="25:31" hidden="1" x14ac:dyDescent="0.35">
      <c r="Y1299" t="s">
        <v>858</v>
      </c>
      <c r="Z1299" t="s">
        <v>858</v>
      </c>
      <c r="AA1299">
        <v>1</v>
      </c>
      <c r="AB1299" t="s">
        <v>858</v>
      </c>
      <c r="AC1299" t="s">
        <v>858</v>
      </c>
      <c r="AD1299" s="18">
        <v>45824.940824027777</v>
      </c>
      <c r="AE1299" t="s">
        <v>2096</v>
      </c>
    </row>
    <row r="1300" spans="25:31" hidden="1" x14ac:dyDescent="0.35">
      <c r="Y1300">
        <v>6.9930000000000003</v>
      </c>
      <c r="Z1300" t="s">
        <v>858</v>
      </c>
      <c r="AA1300">
        <v>1</v>
      </c>
      <c r="AB1300" t="s">
        <v>858</v>
      </c>
      <c r="AC1300">
        <v>1</v>
      </c>
      <c r="AD1300" s="18">
        <v>45824.941063541664</v>
      </c>
      <c r="AE1300" t="s">
        <v>2096</v>
      </c>
    </row>
    <row r="1301" spans="25:31" hidden="1" x14ac:dyDescent="0.35">
      <c r="Y1301" t="s">
        <v>858</v>
      </c>
      <c r="Z1301" t="s">
        <v>858</v>
      </c>
      <c r="AA1301" t="s">
        <v>858</v>
      </c>
      <c r="AB1301">
        <v>0</v>
      </c>
      <c r="AC1301" t="s">
        <v>858</v>
      </c>
      <c r="AD1301" s="18">
        <v>45824.941257743056</v>
      </c>
      <c r="AE1301" t="s">
        <v>2096</v>
      </c>
    </row>
    <row r="1302" spans="25:31" x14ac:dyDescent="0.35">
      <c r="Y1302">
        <v>1.1000000000000001</v>
      </c>
      <c r="Z1302">
        <v>0.88100000000000001</v>
      </c>
      <c r="AA1302">
        <v>0.91600000000000004</v>
      </c>
      <c r="AB1302">
        <v>0.93899999999999995</v>
      </c>
      <c r="AC1302">
        <v>0.99</v>
      </c>
      <c r="AD1302" s="18">
        <v>45824.7593159838</v>
      </c>
      <c r="AE1302" t="s">
        <v>1757</v>
      </c>
    </row>
    <row r="1303" spans="25:31" hidden="1" x14ac:dyDescent="0.35">
      <c r="Y1303" t="s">
        <v>858</v>
      </c>
      <c r="Z1303" t="s">
        <v>858</v>
      </c>
      <c r="AA1303">
        <v>0.94899999999999995</v>
      </c>
      <c r="AB1303" t="s">
        <v>858</v>
      </c>
      <c r="AC1303" t="s">
        <v>858</v>
      </c>
      <c r="AD1303" s="18">
        <v>45824.941474756946</v>
      </c>
      <c r="AE1303" t="s">
        <v>2096</v>
      </c>
    </row>
    <row r="1304" spans="25:31" x14ac:dyDescent="0.35">
      <c r="Y1304">
        <v>4.9260000000000002</v>
      </c>
      <c r="Z1304">
        <v>0.93700000000000006</v>
      </c>
      <c r="AA1304" s="18">
        <v>0.91300000000000003</v>
      </c>
      <c r="AB1304">
        <v>0.94299999999999995</v>
      </c>
      <c r="AC1304" s="21">
        <v>0.85299999999999998</v>
      </c>
      <c r="AD1304" s="18">
        <v>45825.209968009258</v>
      </c>
      <c r="AE1304" t="s">
        <v>2112</v>
      </c>
    </row>
    <row r="1305" spans="25:31" hidden="1" x14ac:dyDescent="0.35">
      <c r="Y1305">
        <v>22.222000000000001</v>
      </c>
      <c r="Z1305">
        <v>1</v>
      </c>
      <c r="AA1305">
        <v>0.83099999999999996</v>
      </c>
      <c r="AB1305">
        <v>0.16300000000000001</v>
      </c>
      <c r="AC1305">
        <v>0.60599999999999998</v>
      </c>
      <c r="AD1305" s="18">
        <v>45824.941744444448</v>
      </c>
      <c r="AE1305" t="s">
        <v>2096</v>
      </c>
    </row>
    <row r="1306" spans="25:31" hidden="1" x14ac:dyDescent="0.35">
      <c r="Y1306" t="s">
        <v>858</v>
      </c>
      <c r="Z1306" t="s">
        <v>858</v>
      </c>
      <c r="AA1306" t="s">
        <v>858</v>
      </c>
      <c r="AB1306" t="s">
        <v>858</v>
      </c>
      <c r="AC1306" t="s">
        <v>858</v>
      </c>
      <c r="AD1306" s="18">
        <v>45824.941959027776</v>
      </c>
      <c r="AE1306" t="s">
        <v>2096</v>
      </c>
    </row>
    <row r="1307" spans="25:31" hidden="1" x14ac:dyDescent="0.35">
      <c r="Y1307" t="s">
        <v>858</v>
      </c>
      <c r="Z1307" t="s">
        <v>858</v>
      </c>
      <c r="AA1307" t="s">
        <v>858</v>
      </c>
      <c r="AB1307" t="s">
        <v>858</v>
      </c>
      <c r="AC1307" t="s">
        <v>858</v>
      </c>
      <c r="AD1307" s="18">
        <v>45824.942158958336</v>
      </c>
      <c r="AE1307" t="s">
        <v>2096</v>
      </c>
    </row>
    <row r="1308" spans="25:31" x14ac:dyDescent="0.35">
      <c r="Y1308">
        <v>0.95099999999999996</v>
      </c>
      <c r="Z1308">
        <v>0.95799999999999996</v>
      </c>
      <c r="AA1308">
        <v>0.99299999999999999</v>
      </c>
      <c r="AB1308">
        <v>0.96399999999999997</v>
      </c>
      <c r="AC1308">
        <v>0.99199999999999999</v>
      </c>
      <c r="AD1308" s="18">
        <v>45825.164830254631</v>
      </c>
      <c r="AE1308" t="s">
        <v>2117</v>
      </c>
    </row>
    <row r="1309" spans="25:31" hidden="1" x14ac:dyDescent="0.35">
      <c r="Y1309" t="s">
        <v>858</v>
      </c>
      <c r="Z1309" t="s">
        <v>858</v>
      </c>
      <c r="AA1309" t="s">
        <v>858</v>
      </c>
      <c r="AB1309" t="s">
        <v>858</v>
      </c>
      <c r="AC1309" t="s">
        <v>858</v>
      </c>
      <c r="AD1309" s="18">
        <v>45824.942358993052</v>
      </c>
      <c r="AE1309" t="s">
        <v>2096</v>
      </c>
    </row>
    <row r="1310" spans="25:31" x14ac:dyDescent="0.35">
      <c r="Y1310">
        <v>2.331</v>
      </c>
      <c r="Z1310">
        <v>0.97799999999999998</v>
      </c>
      <c r="AA1310" s="18">
        <v>0.93500000000000005</v>
      </c>
      <c r="AB1310">
        <v>0.96299999999999997</v>
      </c>
      <c r="AC1310" s="21">
        <v>0.96699999999999997</v>
      </c>
      <c r="AD1310" s="18">
        <v>2.3231481481481481E-2</v>
      </c>
      <c r="AE1310" t="s">
        <v>1092</v>
      </c>
    </row>
    <row r="1311" spans="25:31" hidden="1" x14ac:dyDescent="0.35">
      <c r="Y1311" t="s">
        <v>858</v>
      </c>
      <c r="Z1311" t="s">
        <v>858</v>
      </c>
      <c r="AA1311" t="s">
        <v>858</v>
      </c>
      <c r="AB1311" t="s">
        <v>858</v>
      </c>
      <c r="AC1311" t="s">
        <v>858</v>
      </c>
      <c r="AD1311" s="18">
        <v>45824.942577685186</v>
      </c>
      <c r="AE1311" t="s">
        <v>2096</v>
      </c>
    </row>
    <row r="1312" spans="25:31" x14ac:dyDescent="0.35">
      <c r="Y1312">
        <v>21.739000000000001</v>
      </c>
      <c r="Z1312">
        <v>0.94699999999999995</v>
      </c>
      <c r="AA1312">
        <v>0.95399999999999996</v>
      </c>
      <c r="AB1312">
        <v>0.85099999999999998</v>
      </c>
      <c r="AC1312">
        <v>0.93899999999999995</v>
      </c>
      <c r="AD1312" s="18">
        <v>45824.868893449071</v>
      </c>
      <c r="AE1312" t="s">
        <v>1942</v>
      </c>
    </row>
    <row r="1313" spans="25:31" hidden="1" x14ac:dyDescent="0.35">
      <c r="Y1313">
        <v>43.478000000000002</v>
      </c>
      <c r="Z1313" t="s">
        <v>858</v>
      </c>
      <c r="AA1313">
        <v>0.94199999999999995</v>
      </c>
      <c r="AB1313" t="s">
        <v>858</v>
      </c>
      <c r="AC1313">
        <v>0.99199999999999999</v>
      </c>
      <c r="AD1313" s="18">
        <v>45824.942792152775</v>
      </c>
      <c r="AE1313" t="s">
        <v>2096</v>
      </c>
    </row>
    <row r="1314" spans="25:31" x14ac:dyDescent="0.35">
      <c r="Y1314">
        <v>6.0609999999999999</v>
      </c>
      <c r="Z1314">
        <v>0.94799999999999995</v>
      </c>
      <c r="AA1314">
        <v>0.877</v>
      </c>
      <c r="AB1314">
        <v>0.92400000000000004</v>
      </c>
      <c r="AC1314">
        <v>0.753</v>
      </c>
      <c r="AD1314" s="18">
        <v>45824.967394699073</v>
      </c>
      <c r="AE1314" t="s">
        <v>2099</v>
      </c>
    </row>
    <row r="1315" spans="25:31" hidden="1" x14ac:dyDescent="0.35">
      <c r="Y1315" t="s">
        <v>858</v>
      </c>
      <c r="Z1315" t="s">
        <v>858</v>
      </c>
      <c r="AA1315" t="s">
        <v>858</v>
      </c>
      <c r="AB1315" t="s">
        <v>858</v>
      </c>
      <c r="AC1315" t="s">
        <v>858</v>
      </c>
      <c r="AD1315" s="18">
        <v>45824.94301289352</v>
      </c>
      <c r="AE1315" t="s">
        <v>2096</v>
      </c>
    </row>
    <row r="1316" spans="25:31" x14ac:dyDescent="0.35">
      <c r="Y1316">
        <v>1.3759999999999999</v>
      </c>
      <c r="Z1316">
        <v>0.98399999999999999</v>
      </c>
      <c r="AA1316">
        <v>0.995</v>
      </c>
      <c r="AB1316">
        <v>0.81299999999999994</v>
      </c>
      <c r="AC1316">
        <v>0.97599999999999998</v>
      </c>
      <c r="AD1316" s="18">
        <v>45825.262712627315</v>
      </c>
      <c r="AE1316" t="s">
        <v>2106</v>
      </c>
    </row>
    <row r="1317" spans="25:31" hidden="1" x14ac:dyDescent="0.35">
      <c r="Y1317">
        <v>0.60399999999999998</v>
      </c>
      <c r="Z1317">
        <v>0.98</v>
      </c>
      <c r="AA1317">
        <v>0.98599999999999999</v>
      </c>
      <c r="AB1317">
        <v>0.80600000000000005</v>
      </c>
      <c r="AC1317">
        <v>0.92500000000000004</v>
      </c>
      <c r="AD1317" s="18">
        <v>45824.943288252318</v>
      </c>
      <c r="AE1317" t="s">
        <v>2096</v>
      </c>
    </row>
    <row r="1318" spans="25:31" hidden="1" x14ac:dyDescent="0.35">
      <c r="Y1318">
        <v>1.333</v>
      </c>
      <c r="Z1318" t="s">
        <v>858</v>
      </c>
      <c r="AA1318" t="s">
        <v>858</v>
      </c>
      <c r="AB1318" t="s">
        <v>858</v>
      </c>
      <c r="AC1318">
        <v>0.75</v>
      </c>
      <c r="AD1318" s="18">
        <v>45824.943506909724</v>
      </c>
      <c r="AE1318" t="s">
        <v>2096</v>
      </c>
    </row>
    <row r="1319" spans="25:31" hidden="1" x14ac:dyDescent="0.35">
      <c r="Y1319" t="s">
        <v>858</v>
      </c>
      <c r="Z1319" t="s">
        <v>858</v>
      </c>
      <c r="AA1319" t="s">
        <v>858</v>
      </c>
      <c r="AB1319" t="s">
        <v>858</v>
      </c>
      <c r="AC1319" t="s">
        <v>858</v>
      </c>
      <c r="AD1319" s="18">
        <v>45824.94372959491</v>
      </c>
      <c r="AE1319" t="s">
        <v>2096</v>
      </c>
    </row>
    <row r="1320" spans="25:31" x14ac:dyDescent="0.35">
      <c r="Y1320">
        <v>0.86199999999999999</v>
      </c>
      <c r="Z1320">
        <v>0.73799999999999999</v>
      </c>
      <c r="AA1320">
        <v>0.79</v>
      </c>
      <c r="AB1320">
        <v>0</v>
      </c>
      <c r="AC1320">
        <v>0.60699999999999998</v>
      </c>
      <c r="AD1320" s="18">
        <v>45825.183140636575</v>
      </c>
      <c r="AE1320" t="s">
        <v>2116</v>
      </c>
    </row>
    <row r="1321" spans="25:31" hidden="1" x14ac:dyDescent="0.35">
      <c r="Y1321" t="s">
        <v>858</v>
      </c>
      <c r="Z1321" t="s">
        <v>858</v>
      </c>
      <c r="AA1321">
        <v>1</v>
      </c>
      <c r="AB1321" t="s">
        <v>858</v>
      </c>
      <c r="AC1321" t="s">
        <v>858</v>
      </c>
      <c r="AD1321" s="18">
        <v>45824.943929432869</v>
      </c>
      <c r="AE1321" t="s">
        <v>2096</v>
      </c>
    </row>
    <row r="1322" spans="25:31" x14ac:dyDescent="0.35">
      <c r="Y1322">
        <v>1.855</v>
      </c>
      <c r="Z1322">
        <v>0.90900000000000003</v>
      </c>
      <c r="AA1322" s="18">
        <v>0.92100000000000004</v>
      </c>
      <c r="AB1322">
        <v>0.92300000000000004</v>
      </c>
      <c r="AC1322" s="21">
        <v>0.93700000000000006</v>
      </c>
      <c r="AD1322" s="18">
        <v>3.5177083333333338E-2</v>
      </c>
      <c r="AE1322" t="s">
        <v>1092</v>
      </c>
    </row>
    <row r="1323" spans="25:31" hidden="1" x14ac:dyDescent="0.35">
      <c r="Y1323" t="s">
        <v>858</v>
      </c>
      <c r="Z1323" t="s">
        <v>858</v>
      </c>
      <c r="AA1323">
        <v>1</v>
      </c>
      <c r="AB1323" t="s">
        <v>858</v>
      </c>
      <c r="AC1323" t="s">
        <v>858</v>
      </c>
      <c r="AD1323" s="18">
        <v>45824.944137511571</v>
      </c>
      <c r="AE1323" t="s">
        <v>2096</v>
      </c>
    </row>
    <row r="1324" spans="25:31" hidden="1" x14ac:dyDescent="0.35">
      <c r="Y1324" t="s">
        <v>858</v>
      </c>
      <c r="Z1324" t="s">
        <v>858</v>
      </c>
      <c r="AA1324" t="s">
        <v>858</v>
      </c>
      <c r="AB1324" t="s">
        <v>858</v>
      </c>
      <c r="AC1324" t="s">
        <v>858</v>
      </c>
      <c r="AD1324" s="18">
        <v>45824.94435824074</v>
      </c>
      <c r="AE1324" t="s">
        <v>2096</v>
      </c>
    </row>
    <row r="1325" spans="25:31" hidden="1" x14ac:dyDescent="0.35">
      <c r="Y1325" t="s">
        <v>858</v>
      </c>
      <c r="Z1325" t="s">
        <v>858</v>
      </c>
      <c r="AA1325" t="s">
        <v>858</v>
      </c>
      <c r="AB1325" t="s">
        <v>858</v>
      </c>
      <c r="AC1325" t="s">
        <v>858</v>
      </c>
      <c r="AD1325" s="18">
        <v>45824.944566597223</v>
      </c>
      <c r="AE1325" t="s">
        <v>2096</v>
      </c>
    </row>
    <row r="1326" spans="25:31" x14ac:dyDescent="0.35">
      <c r="Y1326">
        <v>6.3689999999999998</v>
      </c>
      <c r="Z1326">
        <v>0.97099999999999997</v>
      </c>
      <c r="AA1326">
        <v>0.93500000000000005</v>
      </c>
      <c r="AB1326">
        <v>0.83799999999999997</v>
      </c>
      <c r="AC1326">
        <v>0.751</v>
      </c>
      <c r="AD1326" s="18">
        <v>45824.81324077546</v>
      </c>
      <c r="AE1326" t="s">
        <v>1757</v>
      </c>
    </row>
    <row r="1327" spans="25:31" hidden="1" x14ac:dyDescent="0.35">
      <c r="Y1327" t="s">
        <v>858</v>
      </c>
      <c r="Z1327">
        <v>1</v>
      </c>
      <c r="AA1327">
        <v>0.99299999999999999</v>
      </c>
      <c r="AB1327" t="s">
        <v>858</v>
      </c>
      <c r="AC1327" t="s">
        <v>858</v>
      </c>
      <c r="AD1327" s="18">
        <v>45824.944836504626</v>
      </c>
      <c r="AE1327" t="s">
        <v>2096</v>
      </c>
    </row>
    <row r="1328" spans="25:31" x14ac:dyDescent="0.35">
      <c r="Y1328">
        <v>1.597</v>
      </c>
      <c r="Z1328">
        <v>0.92800000000000005</v>
      </c>
      <c r="AA1328">
        <v>0.95499999999999996</v>
      </c>
      <c r="AB1328">
        <v>0.98499999999999999</v>
      </c>
      <c r="AC1328">
        <v>0.92700000000000005</v>
      </c>
      <c r="AD1328" s="18">
        <v>45825.090499375001</v>
      </c>
      <c r="AE1328" t="s">
        <v>2117</v>
      </c>
    </row>
    <row r="1329" spans="25:31" hidden="1" x14ac:dyDescent="0.35">
      <c r="Y1329" t="s">
        <v>858</v>
      </c>
      <c r="Z1329" t="s">
        <v>858</v>
      </c>
      <c r="AA1329" t="s">
        <v>858</v>
      </c>
      <c r="AB1329" t="s">
        <v>858</v>
      </c>
      <c r="AC1329" t="s">
        <v>858</v>
      </c>
      <c r="AD1329" s="18">
        <v>45824.945051863426</v>
      </c>
      <c r="AE1329" t="s">
        <v>2096</v>
      </c>
    </row>
    <row r="1330" spans="25:31" hidden="1" x14ac:dyDescent="0.35">
      <c r="Y1330" t="s">
        <v>858</v>
      </c>
      <c r="Z1330" t="s">
        <v>858</v>
      </c>
      <c r="AA1330" t="s">
        <v>858</v>
      </c>
      <c r="AB1330" t="s">
        <v>858</v>
      </c>
      <c r="AC1330" t="s">
        <v>858</v>
      </c>
      <c r="AD1330" s="18">
        <v>45824.945255416664</v>
      </c>
      <c r="AE1330" t="s">
        <v>2096</v>
      </c>
    </row>
    <row r="1331" spans="25:31" hidden="1" x14ac:dyDescent="0.35">
      <c r="Y1331">
        <v>23.256</v>
      </c>
      <c r="Z1331" t="s">
        <v>858</v>
      </c>
      <c r="AA1331" t="s">
        <v>858</v>
      </c>
      <c r="AB1331" t="s">
        <v>858</v>
      </c>
      <c r="AC1331">
        <v>0.86</v>
      </c>
      <c r="AD1331" s="18">
        <v>45824.945458125003</v>
      </c>
      <c r="AE1331" t="s">
        <v>2096</v>
      </c>
    </row>
    <row r="1332" spans="25:31" x14ac:dyDescent="0.35">
      <c r="Y1332">
        <v>4.7169999999999996</v>
      </c>
      <c r="Z1332">
        <v>0.96299999999999997</v>
      </c>
      <c r="AA1332">
        <v>0.90900000000000003</v>
      </c>
      <c r="AB1332">
        <v>0.78100000000000003</v>
      </c>
      <c r="AC1332">
        <v>0.86899999999999999</v>
      </c>
      <c r="AD1332" s="18">
        <v>45825.094510856485</v>
      </c>
      <c r="AE1332" t="s">
        <v>2117</v>
      </c>
    </row>
    <row r="1333" spans="25:31" hidden="1" x14ac:dyDescent="0.35">
      <c r="Y1333">
        <v>0.46400000000000002</v>
      </c>
      <c r="Z1333">
        <v>0.995</v>
      </c>
      <c r="AA1333">
        <v>0.98899999999999999</v>
      </c>
      <c r="AB1333">
        <v>0.92100000000000004</v>
      </c>
      <c r="AC1333">
        <v>0.98199999999999998</v>
      </c>
      <c r="AD1333" s="18">
        <v>45824.94576422454</v>
      </c>
      <c r="AE1333" t="s">
        <v>2096</v>
      </c>
    </row>
    <row r="1334" spans="25:31" x14ac:dyDescent="0.35">
      <c r="Y1334">
        <v>9.4339999999999993</v>
      </c>
      <c r="Z1334">
        <v>0.84099999999999997</v>
      </c>
      <c r="AA1334">
        <v>0.82099999999999995</v>
      </c>
      <c r="AB1334">
        <v>0.94299999999999995</v>
      </c>
      <c r="AC1334">
        <v>0.876</v>
      </c>
      <c r="AD1334" s="18">
        <v>45825.152402812499</v>
      </c>
      <c r="AE1334" t="s">
        <v>2117</v>
      </c>
    </row>
    <row r="1335" spans="25:31" hidden="1" x14ac:dyDescent="0.35">
      <c r="Y1335">
        <v>13.333</v>
      </c>
      <c r="Z1335">
        <v>0.95499999999999996</v>
      </c>
      <c r="AA1335">
        <v>0.79100000000000004</v>
      </c>
      <c r="AB1335">
        <v>0.94899999999999995</v>
      </c>
      <c r="AC1335">
        <v>0.89800000000000002</v>
      </c>
      <c r="AD1335" s="18">
        <v>45824.946030613428</v>
      </c>
      <c r="AE1335" t="s">
        <v>2096</v>
      </c>
    </row>
    <row r="1336" spans="25:31" x14ac:dyDescent="0.35">
      <c r="Y1336">
        <v>11.904999999999999</v>
      </c>
      <c r="Z1336">
        <v>0.79300000000000004</v>
      </c>
      <c r="AA1336" s="18">
        <v>0.96299999999999997</v>
      </c>
      <c r="AB1336">
        <v>0.94799999999999995</v>
      </c>
      <c r="AC1336" s="21">
        <v>0.91500000000000004</v>
      </c>
      <c r="AD1336" s="18">
        <v>45825.229405196762</v>
      </c>
      <c r="AE1336" t="s">
        <v>2107</v>
      </c>
    </row>
    <row r="1337" spans="25:31" hidden="1" x14ac:dyDescent="0.35">
      <c r="Y1337">
        <v>3.5339999999999998</v>
      </c>
      <c r="Z1337">
        <v>0.97799999999999998</v>
      </c>
      <c r="AA1337">
        <v>0.93300000000000005</v>
      </c>
      <c r="AB1337">
        <v>0.436</v>
      </c>
      <c r="AC1337">
        <v>0.97399999999999998</v>
      </c>
      <c r="AD1337" s="18">
        <v>45824.946312534725</v>
      </c>
      <c r="AE1337" t="s">
        <v>2096</v>
      </c>
    </row>
    <row r="1338" spans="25:31" x14ac:dyDescent="0.35">
      <c r="Y1338">
        <v>0.33300000000000002</v>
      </c>
      <c r="Z1338">
        <v>0</v>
      </c>
      <c r="AA1338" s="18">
        <v>0.79400000000000004</v>
      </c>
      <c r="AB1338">
        <v>0.75600000000000001</v>
      </c>
      <c r="AC1338" s="21">
        <v>0.82</v>
      </c>
      <c r="AD1338" s="18">
        <v>45825.216914780096</v>
      </c>
      <c r="AE1338" t="s">
        <v>2109</v>
      </c>
    </row>
    <row r="1339" spans="25:31" hidden="1" x14ac:dyDescent="0.35">
      <c r="Y1339">
        <v>2.3530000000000002</v>
      </c>
      <c r="Z1339">
        <v>0.877</v>
      </c>
      <c r="AA1339">
        <v>0.93700000000000006</v>
      </c>
      <c r="AB1339">
        <v>0.93899999999999995</v>
      </c>
      <c r="AC1339">
        <v>0.97699999999999998</v>
      </c>
      <c r="AD1339" s="18">
        <v>45824.946593946763</v>
      </c>
      <c r="AE1339" t="s">
        <v>2096</v>
      </c>
    </row>
    <row r="1340" spans="25:31" x14ac:dyDescent="0.35">
      <c r="Y1340">
        <v>2.8570000000000002</v>
      </c>
      <c r="Z1340">
        <v>0.70799999999999996</v>
      </c>
      <c r="AA1340">
        <v>0.754</v>
      </c>
      <c r="AB1340">
        <v>0.22800000000000001</v>
      </c>
      <c r="AC1340">
        <v>0.32800000000000001</v>
      </c>
      <c r="AD1340" s="18">
        <v>45825.160429224539</v>
      </c>
      <c r="AE1340" t="s">
        <v>2117</v>
      </c>
    </row>
    <row r="1341" spans="25:31" hidden="1" x14ac:dyDescent="0.35">
      <c r="Y1341" t="s">
        <v>858</v>
      </c>
      <c r="Z1341" t="s">
        <v>858</v>
      </c>
      <c r="AA1341" t="s">
        <v>858</v>
      </c>
      <c r="AB1341">
        <v>1</v>
      </c>
      <c r="AC1341" t="s">
        <v>858</v>
      </c>
      <c r="AD1341" s="18">
        <v>45824.946803240739</v>
      </c>
      <c r="AE1341" t="s">
        <v>2096</v>
      </c>
    </row>
    <row r="1342" spans="25:31" x14ac:dyDescent="0.35">
      <c r="Y1342">
        <v>8.6959999999999997</v>
      </c>
      <c r="Z1342">
        <v>0.95099999999999996</v>
      </c>
      <c r="AA1342">
        <v>0.97899999999999998</v>
      </c>
      <c r="AB1342">
        <v>0.85299999999999998</v>
      </c>
      <c r="AC1342">
        <v>0.95099999999999996</v>
      </c>
      <c r="AD1342" s="18">
        <v>45824.793890173612</v>
      </c>
      <c r="AE1342" t="s">
        <v>1757</v>
      </c>
    </row>
    <row r="1343" spans="25:31" hidden="1" x14ac:dyDescent="0.35">
      <c r="Y1343">
        <v>5.9880000000000004</v>
      </c>
      <c r="Z1343">
        <v>0.85099999999999998</v>
      </c>
      <c r="AA1343">
        <v>0.78600000000000003</v>
      </c>
      <c r="AB1343">
        <v>1</v>
      </c>
      <c r="AC1343">
        <v>0.91400000000000003</v>
      </c>
      <c r="AD1343" s="18">
        <v>45824.947073368057</v>
      </c>
      <c r="AE1343" t="s">
        <v>2096</v>
      </c>
    </row>
    <row r="1344" spans="25:31" hidden="1" x14ac:dyDescent="0.35">
      <c r="Y1344" t="s">
        <v>858</v>
      </c>
      <c r="Z1344" t="s">
        <v>858</v>
      </c>
      <c r="AA1344" t="s">
        <v>858</v>
      </c>
      <c r="AB1344" t="s">
        <v>858</v>
      </c>
      <c r="AC1344" t="s">
        <v>858</v>
      </c>
      <c r="AD1344" s="18">
        <v>45824.947297534723</v>
      </c>
      <c r="AE1344" t="s">
        <v>2096</v>
      </c>
    </row>
    <row r="1345" spans="25:31" hidden="1" x14ac:dyDescent="0.35">
      <c r="Y1345" t="s">
        <v>858</v>
      </c>
      <c r="Z1345" t="s">
        <v>858</v>
      </c>
      <c r="AA1345" t="s">
        <v>858</v>
      </c>
      <c r="AB1345" t="s">
        <v>858</v>
      </c>
      <c r="AC1345" t="s">
        <v>858</v>
      </c>
      <c r="AD1345" s="18">
        <v>45824.947525277777</v>
      </c>
      <c r="AE1345" t="s">
        <v>2096</v>
      </c>
    </row>
    <row r="1346" spans="25:31" x14ac:dyDescent="0.35">
      <c r="Y1346">
        <v>100</v>
      </c>
      <c r="Z1346">
        <v>0.83299999999999996</v>
      </c>
      <c r="AA1346">
        <v>0.97</v>
      </c>
      <c r="AB1346">
        <v>0.878</v>
      </c>
      <c r="AC1346">
        <v>0.96499999999999997</v>
      </c>
      <c r="AD1346" s="18">
        <v>45824.860014768521</v>
      </c>
      <c r="AE1346" t="s">
        <v>1942</v>
      </c>
    </row>
    <row r="1347" spans="25:31" hidden="1" x14ac:dyDescent="0.35">
      <c r="Y1347" t="s">
        <v>858</v>
      </c>
      <c r="Z1347" t="s">
        <v>858</v>
      </c>
      <c r="AA1347" t="s">
        <v>858</v>
      </c>
      <c r="AB1347">
        <v>1</v>
      </c>
      <c r="AC1347" t="s">
        <v>858</v>
      </c>
      <c r="AD1347" s="18">
        <v>45824.94774664352</v>
      </c>
      <c r="AE1347" t="s">
        <v>2096</v>
      </c>
    </row>
    <row r="1348" spans="25:31" x14ac:dyDescent="0.35">
      <c r="Y1348">
        <v>12.5</v>
      </c>
      <c r="Z1348">
        <v>0.96699999999999997</v>
      </c>
      <c r="AA1348" s="18">
        <v>0.99</v>
      </c>
      <c r="AB1348">
        <v>0.82899999999999996</v>
      </c>
      <c r="AC1348" s="21">
        <v>0.98399999999999999</v>
      </c>
      <c r="AD1348" s="18">
        <v>45825.207497187497</v>
      </c>
      <c r="AE1348" t="s">
        <v>2112</v>
      </c>
    </row>
    <row r="1349" spans="25:31" hidden="1" x14ac:dyDescent="0.35">
      <c r="Y1349">
        <v>9.1739999999999995</v>
      </c>
      <c r="Z1349" t="s">
        <v>858</v>
      </c>
      <c r="AA1349">
        <v>0.63300000000000001</v>
      </c>
      <c r="AB1349">
        <v>0.91900000000000004</v>
      </c>
      <c r="AC1349">
        <v>0.80300000000000005</v>
      </c>
      <c r="AD1349" s="18">
        <v>45824.947966331019</v>
      </c>
      <c r="AE1349" t="s">
        <v>2096</v>
      </c>
    </row>
    <row r="1350" spans="25:31" x14ac:dyDescent="0.35">
      <c r="Y1350">
        <v>50</v>
      </c>
      <c r="Z1350">
        <v>0.91200000000000003</v>
      </c>
      <c r="AA1350">
        <v>0.79900000000000004</v>
      </c>
      <c r="AB1350">
        <v>0.92400000000000004</v>
      </c>
      <c r="AC1350">
        <v>0.68600000000000005</v>
      </c>
      <c r="AD1350" s="18">
        <v>45825.088000914351</v>
      </c>
      <c r="AE1350" t="s">
        <v>2117</v>
      </c>
    </row>
    <row r="1351" spans="25:31" hidden="1" x14ac:dyDescent="0.35">
      <c r="Y1351">
        <v>3.5339999999999998</v>
      </c>
      <c r="Z1351">
        <v>0.97399999999999998</v>
      </c>
      <c r="AA1351">
        <v>0.82699999999999996</v>
      </c>
      <c r="AB1351" t="s">
        <v>858</v>
      </c>
      <c r="AC1351">
        <v>0.93600000000000005</v>
      </c>
      <c r="AD1351" s="18">
        <v>45824.948179976855</v>
      </c>
      <c r="AE1351" t="s">
        <v>2096</v>
      </c>
    </row>
    <row r="1352" spans="25:31" x14ac:dyDescent="0.35">
      <c r="Y1352">
        <v>10.753</v>
      </c>
      <c r="Z1352">
        <v>0.97299999999999998</v>
      </c>
      <c r="AA1352">
        <v>0.96699999999999997</v>
      </c>
      <c r="AB1352">
        <v>1</v>
      </c>
      <c r="AC1352">
        <v>0.96599999999999997</v>
      </c>
      <c r="AD1352" s="18">
        <v>45824.901077800925</v>
      </c>
      <c r="AE1352" t="s">
        <v>1942</v>
      </c>
    </row>
    <row r="1353" spans="25:31" hidden="1" x14ac:dyDescent="0.35">
      <c r="Y1353">
        <v>50</v>
      </c>
      <c r="Z1353">
        <v>0.81299999999999994</v>
      </c>
      <c r="AA1353">
        <v>1</v>
      </c>
      <c r="AB1353" t="s">
        <v>858</v>
      </c>
      <c r="AC1353">
        <v>0.75</v>
      </c>
      <c r="AD1353" s="18">
        <v>45824.94839056713</v>
      </c>
      <c r="AE1353" t="s">
        <v>2096</v>
      </c>
    </row>
    <row r="1354" spans="25:31" x14ac:dyDescent="0.35">
      <c r="Y1354">
        <v>0.78100000000000003</v>
      </c>
      <c r="Z1354">
        <v>0.95699999999999996</v>
      </c>
      <c r="AA1354">
        <v>0.97699999999999998</v>
      </c>
      <c r="AB1354">
        <v>0.93799999999999994</v>
      </c>
      <c r="AC1354">
        <v>0.97799999999999998</v>
      </c>
      <c r="AD1354" s="18">
        <v>45824.771094884258</v>
      </c>
      <c r="AE1354" t="s">
        <v>1757</v>
      </c>
    </row>
    <row r="1355" spans="25:31" hidden="1" x14ac:dyDescent="0.35">
      <c r="Y1355" t="s">
        <v>858</v>
      </c>
      <c r="Z1355" t="s">
        <v>858</v>
      </c>
      <c r="AA1355" t="s">
        <v>858</v>
      </c>
      <c r="AB1355" t="s">
        <v>858</v>
      </c>
      <c r="AC1355" t="s">
        <v>858</v>
      </c>
      <c r="AD1355" s="18">
        <v>45824.948596273149</v>
      </c>
      <c r="AE1355" t="s">
        <v>2096</v>
      </c>
    </row>
    <row r="1356" spans="25:31" x14ac:dyDescent="0.35">
      <c r="Y1356">
        <v>5.7469999999999999</v>
      </c>
      <c r="Z1356">
        <v>0.91400000000000003</v>
      </c>
      <c r="AA1356">
        <v>0.94499999999999995</v>
      </c>
      <c r="AB1356">
        <v>0.90300000000000002</v>
      </c>
      <c r="AC1356">
        <v>0.93300000000000005</v>
      </c>
      <c r="AD1356" s="18">
        <v>45825.043939618059</v>
      </c>
      <c r="AE1356" t="s">
        <v>1750</v>
      </c>
    </row>
    <row r="1357" spans="25:31" hidden="1" x14ac:dyDescent="0.35">
      <c r="Y1357" t="s">
        <v>858</v>
      </c>
      <c r="Z1357" t="s">
        <v>858</v>
      </c>
      <c r="AA1357" t="s">
        <v>858</v>
      </c>
      <c r="AB1357" t="s">
        <v>858</v>
      </c>
      <c r="AC1357" t="s">
        <v>858</v>
      </c>
      <c r="AD1357" s="18">
        <v>45824.948794490738</v>
      </c>
      <c r="AE1357" t="s">
        <v>2096</v>
      </c>
    </row>
    <row r="1358" spans="25:31" hidden="1" x14ac:dyDescent="0.35">
      <c r="Y1358" t="s">
        <v>858</v>
      </c>
      <c r="Z1358" t="s">
        <v>858</v>
      </c>
      <c r="AA1358" t="s">
        <v>858</v>
      </c>
      <c r="AB1358" t="s">
        <v>858</v>
      </c>
      <c r="AC1358" t="s">
        <v>858</v>
      </c>
      <c r="AD1358" s="18">
        <v>45824.949032696757</v>
      </c>
      <c r="AE1358" t="s">
        <v>2096</v>
      </c>
    </row>
    <row r="1359" spans="25:31" hidden="1" x14ac:dyDescent="0.35">
      <c r="Y1359">
        <v>0.5</v>
      </c>
      <c r="Z1359">
        <v>0.93700000000000006</v>
      </c>
      <c r="AA1359">
        <v>0.85299999999999998</v>
      </c>
      <c r="AB1359" t="s">
        <v>858</v>
      </c>
      <c r="AC1359">
        <v>0.8</v>
      </c>
      <c r="AD1359" s="18">
        <v>45824.94928641204</v>
      </c>
      <c r="AE1359" t="s">
        <v>2096</v>
      </c>
    </row>
    <row r="1360" spans="25:31" x14ac:dyDescent="0.35">
      <c r="Y1360">
        <v>1.1399999999999999</v>
      </c>
      <c r="Z1360">
        <v>0.97799999999999998</v>
      </c>
      <c r="AA1360">
        <v>0.97899999999999998</v>
      </c>
      <c r="AB1360">
        <v>0.97099999999999997</v>
      </c>
      <c r="AC1360">
        <v>0.97699999999999998</v>
      </c>
      <c r="AD1360" s="18">
        <v>45825.24878577546</v>
      </c>
      <c r="AE1360" t="s">
        <v>2106</v>
      </c>
    </row>
    <row r="1361" spans="25:31" hidden="1" x14ac:dyDescent="0.35">
      <c r="Y1361" t="s">
        <v>858</v>
      </c>
      <c r="Z1361">
        <v>1</v>
      </c>
      <c r="AA1361" t="s">
        <v>858</v>
      </c>
      <c r="AB1361" t="s">
        <v>858</v>
      </c>
      <c r="AC1361" t="s">
        <v>858</v>
      </c>
      <c r="AD1361" s="18">
        <v>45824.949482546297</v>
      </c>
      <c r="AE1361" t="s">
        <v>2096</v>
      </c>
    </row>
    <row r="1362" spans="25:31" x14ac:dyDescent="0.35">
      <c r="Y1362">
        <v>1.222</v>
      </c>
      <c r="Z1362">
        <v>0.97299999999999998</v>
      </c>
      <c r="AA1362">
        <v>0.95499999999999996</v>
      </c>
      <c r="AB1362">
        <v>0</v>
      </c>
      <c r="AC1362">
        <v>0.94399999999999995</v>
      </c>
      <c r="AD1362" s="18">
        <v>45825.287974895837</v>
      </c>
      <c r="AE1362" t="s">
        <v>2106</v>
      </c>
    </row>
    <row r="1363" spans="25:31" hidden="1" x14ac:dyDescent="0.35">
      <c r="Y1363" t="s">
        <v>858</v>
      </c>
      <c r="Z1363" t="s">
        <v>858</v>
      </c>
      <c r="AA1363" t="s">
        <v>858</v>
      </c>
      <c r="AB1363" t="s">
        <v>858</v>
      </c>
      <c r="AC1363" t="s">
        <v>858</v>
      </c>
      <c r="AD1363" s="18">
        <v>45824.949709849534</v>
      </c>
      <c r="AE1363" t="s">
        <v>2096</v>
      </c>
    </row>
    <row r="1364" spans="25:31" x14ac:dyDescent="0.35">
      <c r="Y1364">
        <v>3.8759999999999999</v>
      </c>
      <c r="Z1364">
        <v>0.54300000000000004</v>
      </c>
      <c r="AA1364" s="18">
        <v>0.70099999999999996</v>
      </c>
      <c r="AB1364">
        <v>0.63200000000000001</v>
      </c>
      <c r="AC1364" s="21">
        <v>0.58399999999999996</v>
      </c>
      <c r="AD1364" s="18">
        <v>4.1416666666666671E-2</v>
      </c>
      <c r="AE1364" t="s">
        <v>1092</v>
      </c>
    </row>
    <row r="1365" spans="25:31" hidden="1" x14ac:dyDescent="0.35">
      <c r="Y1365">
        <v>1.4510000000000001</v>
      </c>
      <c r="Z1365">
        <v>0.85899999999999999</v>
      </c>
      <c r="AA1365">
        <v>0.98799999999999999</v>
      </c>
      <c r="AB1365">
        <v>0.95099999999999996</v>
      </c>
      <c r="AC1365">
        <v>0.98299999999999998</v>
      </c>
      <c r="AD1365" s="18">
        <v>45824.949989606481</v>
      </c>
      <c r="AE1365" t="s">
        <v>2096</v>
      </c>
    </row>
    <row r="1366" spans="25:31" x14ac:dyDescent="0.35">
      <c r="Y1366">
        <v>7.6920000000000002</v>
      </c>
      <c r="Z1366">
        <v>0.84299999999999997</v>
      </c>
      <c r="AA1366">
        <v>0.95099999999999996</v>
      </c>
      <c r="AB1366">
        <v>0.83</v>
      </c>
      <c r="AC1366">
        <v>0.90300000000000002</v>
      </c>
      <c r="AD1366" s="18">
        <v>45824.782800763889</v>
      </c>
      <c r="AE1366" t="s">
        <v>1757</v>
      </c>
    </row>
    <row r="1367" spans="25:31" hidden="1" x14ac:dyDescent="0.35">
      <c r="Y1367">
        <v>1.1120000000000001</v>
      </c>
      <c r="Z1367">
        <v>0.97799999999999998</v>
      </c>
      <c r="AA1367">
        <v>0.97299999999999998</v>
      </c>
      <c r="AB1367">
        <v>0.90800000000000003</v>
      </c>
      <c r="AC1367">
        <v>0.96899999999999997</v>
      </c>
      <c r="AD1367" s="18">
        <v>45824.950277372685</v>
      </c>
      <c r="AE1367" t="s">
        <v>2096</v>
      </c>
    </row>
    <row r="1368" spans="25:31" x14ac:dyDescent="0.35">
      <c r="Y1368">
        <v>35.713999999999999</v>
      </c>
      <c r="Z1368">
        <v>0.91200000000000003</v>
      </c>
      <c r="AA1368">
        <v>0.93899999999999995</v>
      </c>
      <c r="AB1368">
        <v>0.92400000000000004</v>
      </c>
      <c r="AC1368">
        <v>0.77900000000000003</v>
      </c>
      <c r="AD1368" s="18">
        <v>45824.786316168982</v>
      </c>
      <c r="AE1368" t="s">
        <v>1757</v>
      </c>
    </row>
    <row r="1369" spans="25:31" hidden="1" x14ac:dyDescent="0.35">
      <c r="Y1369">
        <v>2.907</v>
      </c>
      <c r="Z1369">
        <v>0.95299999999999996</v>
      </c>
      <c r="AA1369">
        <v>0.877</v>
      </c>
      <c r="AB1369">
        <v>0.88500000000000001</v>
      </c>
      <c r="AC1369">
        <v>0.97199999999999998</v>
      </c>
      <c r="AD1369" s="18">
        <v>45824.950545497682</v>
      </c>
      <c r="AE1369" t="s">
        <v>2096</v>
      </c>
    </row>
    <row r="1370" spans="25:31" x14ac:dyDescent="0.35">
      <c r="Y1370">
        <v>1.429</v>
      </c>
      <c r="Z1370">
        <v>0.98399999999999999</v>
      </c>
      <c r="AA1370">
        <v>0.99299999999999999</v>
      </c>
      <c r="AB1370">
        <v>0.98399999999999999</v>
      </c>
      <c r="AC1370">
        <v>0.98899999999999999</v>
      </c>
      <c r="AD1370" s="18">
        <v>45824.950226990739</v>
      </c>
      <c r="AE1370" t="s">
        <v>2096</v>
      </c>
    </row>
    <row r="1371" spans="25:31" hidden="1" x14ac:dyDescent="0.35">
      <c r="Y1371">
        <v>1.1359999999999999</v>
      </c>
      <c r="Z1371">
        <v>0.96399999999999997</v>
      </c>
      <c r="AA1371">
        <v>0.85299999999999998</v>
      </c>
      <c r="AB1371">
        <v>0.88200000000000001</v>
      </c>
      <c r="AC1371">
        <v>0.83</v>
      </c>
      <c r="AD1371" s="18">
        <v>45824.950817997684</v>
      </c>
      <c r="AE1371" t="s">
        <v>2096</v>
      </c>
    </row>
    <row r="1372" spans="25:31" x14ac:dyDescent="0.35">
      <c r="Y1372">
        <v>5.8479999999999999</v>
      </c>
      <c r="Z1372">
        <v>0.86899999999999999</v>
      </c>
      <c r="AA1372">
        <v>0.93100000000000005</v>
      </c>
      <c r="AB1372">
        <v>0.85499999999999998</v>
      </c>
      <c r="AC1372">
        <v>0.874</v>
      </c>
      <c r="AD1372" s="18">
        <v>45824.965581307872</v>
      </c>
      <c r="AE1372" t="s">
        <v>2099</v>
      </c>
    </row>
    <row r="1373" spans="25:31" hidden="1" x14ac:dyDescent="0.35">
      <c r="Y1373">
        <v>0.81399999999999995</v>
      </c>
      <c r="Z1373">
        <v>0.93100000000000005</v>
      </c>
      <c r="AA1373">
        <v>0.92700000000000005</v>
      </c>
      <c r="AB1373">
        <v>0.89200000000000002</v>
      </c>
      <c r="AC1373">
        <v>0.95799999999999996</v>
      </c>
      <c r="AD1373" s="18">
        <v>45824.951086041663</v>
      </c>
      <c r="AE1373" t="s">
        <v>2096</v>
      </c>
    </row>
    <row r="1374" spans="25:31" x14ac:dyDescent="0.35">
      <c r="Y1374">
        <v>3.0960000000000001</v>
      </c>
      <c r="Z1374">
        <v>0.59399999999999997</v>
      </c>
      <c r="AA1374">
        <v>0.86899999999999999</v>
      </c>
      <c r="AB1374">
        <v>0.77300000000000002</v>
      </c>
      <c r="AC1374">
        <v>0.66600000000000004</v>
      </c>
      <c r="AD1374" s="18">
        <v>45825.261036493059</v>
      </c>
      <c r="AE1374" t="s">
        <v>2106</v>
      </c>
    </row>
    <row r="1375" spans="25:31" hidden="1" x14ac:dyDescent="0.35">
      <c r="Y1375" t="s">
        <v>858</v>
      </c>
      <c r="Z1375" t="s">
        <v>858</v>
      </c>
      <c r="AA1375" t="s">
        <v>858</v>
      </c>
      <c r="AB1375" t="s">
        <v>858</v>
      </c>
      <c r="AC1375" t="s">
        <v>858</v>
      </c>
      <c r="AD1375" s="18">
        <v>45824.951290254627</v>
      </c>
      <c r="AE1375" t="s">
        <v>2096</v>
      </c>
    </row>
    <row r="1376" spans="25:31" x14ac:dyDescent="0.35">
      <c r="Y1376">
        <v>8.3330000000000002</v>
      </c>
      <c r="Z1376">
        <v>0.97</v>
      </c>
      <c r="AA1376">
        <v>0.97199999999999998</v>
      </c>
      <c r="AB1376">
        <v>0.88500000000000001</v>
      </c>
      <c r="AC1376">
        <v>0.97</v>
      </c>
      <c r="AD1376" s="18">
        <v>45824.887946493058</v>
      </c>
      <c r="AE1376" t="s">
        <v>1942</v>
      </c>
    </row>
    <row r="1377" spans="25:31" hidden="1" x14ac:dyDescent="0.35">
      <c r="Y1377">
        <v>32.258000000000003</v>
      </c>
      <c r="Z1377">
        <v>0.95599999999999996</v>
      </c>
      <c r="AA1377" t="s">
        <v>858</v>
      </c>
      <c r="AB1377" t="s">
        <v>858</v>
      </c>
      <c r="AC1377">
        <v>1</v>
      </c>
      <c r="AD1377" s="18">
        <v>45824.951516678244</v>
      </c>
      <c r="AE1377" t="s">
        <v>2096</v>
      </c>
    </row>
    <row r="1378" spans="25:31" hidden="1" x14ac:dyDescent="0.35">
      <c r="Y1378" t="s">
        <v>858</v>
      </c>
      <c r="Z1378" t="s">
        <v>858</v>
      </c>
      <c r="AA1378" t="s">
        <v>858</v>
      </c>
      <c r="AB1378" t="s">
        <v>858</v>
      </c>
      <c r="AC1378" t="s">
        <v>858</v>
      </c>
      <c r="AD1378" s="18">
        <v>45824.951717268515</v>
      </c>
      <c r="AE1378" t="s">
        <v>2096</v>
      </c>
    </row>
    <row r="1379" spans="25:31" hidden="1" x14ac:dyDescent="0.35">
      <c r="Y1379">
        <v>1.587</v>
      </c>
      <c r="Z1379">
        <v>0.94299999999999995</v>
      </c>
      <c r="AA1379">
        <v>0.89700000000000002</v>
      </c>
      <c r="AB1379">
        <v>0.81399999999999995</v>
      </c>
      <c r="AC1379">
        <v>0.98199999999999998</v>
      </c>
      <c r="AD1379" s="18">
        <v>45824.951995925927</v>
      </c>
      <c r="AE1379" t="s">
        <v>2096</v>
      </c>
    </row>
    <row r="1380" spans="25:31" x14ac:dyDescent="0.35">
      <c r="Y1380">
        <v>0.123</v>
      </c>
      <c r="Z1380">
        <v>0.93799999999999994</v>
      </c>
      <c r="AA1380" s="18">
        <v>0.995</v>
      </c>
      <c r="AB1380">
        <v>0.997</v>
      </c>
      <c r="AC1380" s="21">
        <v>0.99</v>
      </c>
      <c r="AD1380" s="18">
        <v>45825.23236159722</v>
      </c>
      <c r="AE1380" t="s">
        <v>2107</v>
      </c>
    </row>
    <row r="1381" spans="25:31" hidden="1" x14ac:dyDescent="0.35">
      <c r="Y1381" t="s">
        <v>858</v>
      </c>
      <c r="Z1381" t="s">
        <v>858</v>
      </c>
      <c r="AA1381" t="s">
        <v>858</v>
      </c>
      <c r="AB1381" t="s">
        <v>858</v>
      </c>
      <c r="AC1381" t="s">
        <v>858</v>
      </c>
      <c r="AD1381" s="18">
        <v>45824.95219635417</v>
      </c>
      <c r="AE1381" t="s">
        <v>2096</v>
      </c>
    </row>
    <row r="1382" spans="25:31" x14ac:dyDescent="0.35">
      <c r="Y1382">
        <v>6.2889999999999997</v>
      </c>
      <c r="Z1382">
        <v>0.94599999999999995</v>
      </c>
      <c r="AA1382" s="18">
        <v>0.77800000000000002</v>
      </c>
      <c r="AB1382">
        <v>0.96399999999999997</v>
      </c>
      <c r="AC1382" s="21">
        <v>0.89900000000000002</v>
      </c>
      <c r="AD1382" s="18">
        <v>1.6143518518518519E-2</v>
      </c>
      <c r="AE1382" t="s">
        <v>1092</v>
      </c>
    </row>
    <row r="1383" spans="25:31" hidden="1" x14ac:dyDescent="0.35">
      <c r="Y1383">
        <v>6.8490000000000002</v>
      </c>
      <c r="Z1383">
        <v>0.89300000000000002</v>
      </c>
      <c r="AA1383">
        <v>0.89200000000000002</v>
      </c>
      <c r="AB1383">
        <v>1</v>
      </c>
      <c r="AC1383">
        <v>0.72099999999999997</v>
      </c>
      <c r="AD1383" s="18">
        <v>45824.952467048613</v>
      </c>
      <c r="AE1383" t="s">
        <v>2096</v>
      </c>
    </row>
    <row r="1384" spans="25:31" x14ac:dyDescent="0.35">
      <c r="Y1384">
        <v>3.46</v>
      </c>
      <c r="Z1384">
        <v>0.98699999999999999</v>
      </c>
      <c r="AA1384" s="18">
        <v>0.96399999999999997</v>
      </c>
      <c r="AB1384">
        <v>0.84299999999999997</v>
      </c>
      <c r="AC1384" s="21">
        <v>0.996</v>
      </c>
      <c r="AD1384" s="18">
        <v>1.4895833333333334E-2</v>
      </c>
      <c r="AE1384" t="s">
        <v>1092</v>
      </c>
    </row>
    <row r="1385" spans="25:31" hidden="1" x14ac:dyDescent="0.35">
      <c r="Y1385">
        <v>35.713999999999999</v>
      </c>
      <c r="Z1385" t="s">
        <v>858</v>
      </c>
      <c r="AA1385">
        <v>0.95099999999999996</v>
      </c>
      <c r="AB1385" t="s">
        <v>858</v>
      </c>
      <c r="AC1385">
        <v>0.59299999999999997</v>
      </c>
      <c r="AD1385" s="18">
        <v>45824.952686863428</v>
      </c>
      <c r="AE1385" t="s">
        <v>2096</v>
      </c>
    </row>
    <row r="1386" spans="25:31" x14ac:dyDescent="0.35">
      <c r="Y1386">
        <v>5.4050000000000002</v>
      </c>
      <c r="Z1386">
        <v>0.84599999999999997</v>
      </c>
      <c r="AA1386">
        <v>0.90900000000000003</v>
      </c>
      <c r="AB1386">
        <v>0.82599999999999996</v>
      </c>
      <c r="AC1386">
        <v>0.871</v>
      </c>
      <c r="AD1386" s="18">
        <v>45824.888581805557</v>
      </c>
      <c r="AE1386" t="s">
        <v>1942</v>
      </c>
    </row>
    <row r="1387" spans="25:31" hidden="1" x14ac:dyDescent="0.35">
      <c r="Y1387">
        <v>0.998</v>
      </c>
      <c r="Z1387">
        <v>0.82099999999999995</v>
      </c>
      <c r="AA1387">
        <v>0.89700000000000002</v>
      </c>
      <c r="AB1387">
        <v>0.223</v>
      </c>
      <c r="AC1387">
        <v>0.18</v>
      </c>
      <c r="AD1387" s="18">
        <v>45824.952970150465</v>
      </c>
      <c r="AE1387" t="s">
        <v>2096</v>
      </c>
    </row>
    <row r="1388" spans="25:31" x14ac:dyDescent="0.35">
      <c r="Y1388">
        <v>11.111000000000001</v>
      </c>
      <c r="Z1388">
        <v>0.92</v>
      </c>
      <c r="AA1388">
        <v>0.83199999999999996</v>
      </c>
      <c r="AB1388">
        <v>0.54800000000000004</v>
      </c>
      <c r="AC1388">
        <v>0.754</v>
      </c>
      <c r="AD1388" s="18">
        <v>45824.904905555559</v>
      </c>
      <c r="AE1388" t="s">
        <v>1958</v>
      </c>
    </row>
    <row r="1389" spans="25:31" hidden="1" x14ac:dyDescent="0.35">
      <c r="Y1389" t="s">
        <v>858</v>
      </c>
      <c r="Z1389" t="s">
        <v>858</v>
      </c>
      <c r="AA1389" t="s">
        <v>858</v>
      </c>
      <c r="AB1389" t="s">
        <v>858</v>
      </c>
      <c r="AC1389" t="s">
        <v>858</v>
      </c>
      <c r="AD1389" s="18">
        <v>45824.95319359954</v>
      </c>
      <c r="AE1389" t="s">
        <v>2096</v>
      </c>
    </row>
    <row r="1390" spans="25:31" x14ac:dyDescent="0.35">
      <c r="Y1390">
        <v>0.70899999999999996</v>
      </c>
      <c r="Z1390">
        <v>0.96199999999999997</v>
      </c>
      <c r="AA1390">
        <v>0.80300000000000005</v>
      </c>
      <c r="AB1390">
        <v>0.91700000000000004</v>
      </c>
      <c r="AC1390">
        <v>0.77900000000000003</v>
      </c>
      <c r="AD1390" s="18">
        <v>45825.062077708331</v>
      </c>
      <c r="AE1390" t="s">
        <v>2117</v>
      </c>
    </row>
    <row r="1391" spans="25:31" hidden="1" x14ac:dyDescent="0.35">
      <c r="Y1391">
        <v>5.65</v>
      </c>
      <c r="Z1391">
        <v>0.91800000000000004</v>
      </c>
      <c r="AA1391">
        <v>0.75</v>
      </c>
      <c r="AB1391" t="s">
        <v>858</v>
      </c>
      <c r="AC1391">
        <v>0.84899999999999998</v>
      </c>
      <c r="AD1391" s="18">
        <v>45824.953410717593</v>
      </c>
      <c r="AE1391" t="s">
        <v>2096</v>
      </c>
    </row>
    <row r="1392" spans="25:31" hidden="1" x14ac:dyDescent="0.35">
      <c r="Y1392" t="s">
        <v>858</v>
      </c>
      <c r="Z1392" t="s">
        <v>858</v>
      </c>
      <c r="AA1392" t="s">
        <v>858</v>
      </c>
      <c r="AB1392" t="s">
        <v>858</v>
      </c>
      <c r="AC1392" t="s">
        <v>858</v>
      </c>
      <c r="AD1392" s="18">
        <v>45824.953633263889</v>
      </c>
      <c r="AE1392" t="s">
        <v>2096</v>
      </c>
    </row>
    <row r="1393" spans="25:31" hidden="1" x14ac:dyDescent="0.35">
      <c r="Y1393">
        <v>4.5049999999999999</v>
      </c>
      <c r="Z1393">
        <v>0.93500000000000005</v>
      </c>
      <c r="AA1393">
        <v>0.97199999999999998</v>
      </c>
      <c r="AB1393">
        <v>0.94099999999999995</v>
      </c>
      <c r="AC1393">
        <v>0.89800000000000002</v>
      </c>
      <c r="AD1393" s="18">
        <v>45824.953906527779</v>
      </c>
      <c r="AE1393" t="s">
        <v>2096</v>
      </c>
    </row>
    <row r="1394" spans="25:31" x14ac:dyDescent="0.35">
      <c r="Y1394">
        <v>1.6890000000000001</v>
      </c>
      <c r="Z1394">
        <v>0.87</v>
      </c>
      <c r="AA1394">
        <v>0.98199999999999998</v>
      </c>
      <c r="AB1394">
        <v>0.85899999999999999</v>
      </c>
      <c r="AC1394">
        <v>0.96599999999999997</v>
      </c>
      <c r="AD1394" s="18">
        <v>45824.773132662034</v>
      </c>
      <c r="AE1394" t="s">
        <v>1757</v>
      </c>
    </row>
    <row r="1395" spans="25:31" hidden="1" x14ac:dyDescent="0.35">
      <c r="Y1395" t="s">
        <v>858</v>
      </c>
      <c r="Z1395">
        <v>0.96699999999999997</v>
      </c>
      <c r="AA1395" t="s">
        <v>858</v>
      </c>
      <c r="AB1395" t="s">
        <v>858</v>
      </c>
      <c r="AC1395" t="s">
        <v>858</v>
      </c>
      <c r="AD1395" s="18">
        <v>45824.954120659721</v>
      </c>
      <c r="AE1395" t="s">
        <v>2096</v>
      </c>
    </row>
    <row r="1396" spans="25:31" x14ac:dyDescent="0.35">
      <c r="Y1396">
        <v>7.7519999999999998</v>
      </c>
      <c r="Z1396">
        <v>0.95599999999999996</v>
      </c>
      <c r="AA1396">
        <v>0.91900000000000004</v>
      </c>
      <c r="AB1396">
        <v>0.96699999999999997</v>
      </c>
      <c r="AC1396">
        <v>0.94099999999999995</v>
      </c>
      <c r="AD1396" s="18">
        <v>45824.851731944444</v>
      </c>
      <c r="AE1396" t="s">
        <v>1942</v>
      </c>
    </row>
    <row r="1397" spans="25:31" hidden="1" x14ac:dyDescent="0.35">
      <c r="Y1397">
        <v>14.085000000000001</v>
      </c>
      <c r="Z1397">
        <v>0.88100000000000001</v>
      </c>
      <c r="AA1397">
        <v>1</v>
      </c>
      <c r="AB1397" t="s">
        <v>858</v>
      </c>
      <c r="AC1397">
        <v>0.998</v>
      </c>
      <c r="AD1397" s="18">
        <v>45824.954336064817</v>
      </c>
      <c r="AE1397" t="s">
        <v>2096</v>
      </c>
    </row>
    <row r="1398" spans="25:31" x14ac:dyDescent="0.35">
      <c r="Y1398">
        <v>2.7469999999999999</v>
      </c>
      <c r="Z1398">
        <v>0.94799999999999995</v>
      </c>
      <c r="AA1398">
        <v>0.98599999999999999</v>
      </c>
      <c r="AB1398">
        <v>0.98899999999999999</v>
      </c>
      <c r="AC1398">
        <v>0.97199999999999998</v>
      </c>
      <c r="AD1398" s="18">
        <v>45824.946261354169</v>
      </c>
      <c r="AE1398" t="s">
        <v>2096</v>
      </c>
    </row>
    <row r="1399" spans="25:31" hidden="1" x14ac:dyDescent="0.35">
      <c r="Y1399" t="s">
        <v>858</v>
      </c>
      <c r="Z1399" t="s">
        <v>858</v>
      </c>
      <c r="AA1399" t="s">
        <v>858</v>
      </c>
      <c r="AB1399" t="s">
        <v>858</v>
      </c>
      <c r="AC1399" t="s">
        <v>858</v>
      </c>
      <c r="AD1399" s="18">
        <v>45824.954546469904</v>
      </c>
      <c r="AE1399" t="s">
        <v>2096</v>
      </c>
    </row>
    <row r="1400" spans="25:31" x14ac:dyDescent="0.35">
      <c r="Y1400">
        <v>13.333</v>
      </c>
      <c r="Z1400">
        <v>0.94299999999999995</v>
      </c>
      <c r="AA1400">
        <v>0.85099999999999998</v>
      </c>
      <c r="AB1400">
        <v>1</v>
      </c>
      <c r="AC1400">
        <v>0.89300000000000002</v>
      </c>
      <c r="AD1400" s="18">
        <v>45824.957674155092</v>
      </c>
      <c r="AE1400" t="s">
        <v>2096</v>
      </c>
    </row>
    <row r="1401" spans="25:31" hidden="1" x14ac:dyDescent="0.35">
      <c r="Y1401" t="s">
        <v>858</v>
      </c>
      <c r="Z1401" t="s">
        <v>858</v>
      </c>
      <c r="AA1401">
        <v>1</v>
      </c>
      <c r="AB1401" t="s">
        <v>858</v>
      </c>
      <c r="AC1401" t="s">
        <v>858</v>
      </c>
      <c r="AD1401" s="18">
        <v>45824.954763587964</v>
      </c>
      <c r="AE1401" t="s">
        <v>2096</v>
      </c>
    </row>
    <row r="1402" spans="25:31" x14ac:dyDescent="0.35">
      <c r="Y1402">
        <v>2.597</v>
      </c>
      <c r="Z1402">
        <v>0.94799999999999995</v>
      </c>
      <c r="AA1402" s="18">
        <v>0.84199999999999997</v>
      </c>
      <c r="AB1402">
        <v>0.98699999999999999</v>
      </c>
      <c r="AC1402" s="21">
        <v>0.96099999999999997</v>
      </c>
      <c r="AD1402" s="18">
        <v>45825.232904780096</v>
      </c>
      <c r="AE1402" t="s">
        <v>2107</v>
      </c>
    </row>
    <row r="1403" spans="25:31" hidden="1" x14ac:dyDescent="0.35">
      <c r="Y1403">
        <v>8.6210000000000004</v>
      </c>
      <c r="Z1403">
        <v>0.92800000000000005</v>
      </c>
      <c r="AA1403">
        <v>0.96299999999999997</v>
      </c>
      <c r="AB1403">
        <v>0.75</v>
      </c>
      <c r="AC1403">
        <v>0.93</v>
      </c>
      <c r="AD1403" s="18">
        <v>45824.955030497687</v>
      </c>
      <c r="AE1403" t="s">
        <v>2096</v>
      </c>
    </row>
    <row r="1404" spans="25:31" x14ac:dyDescent="0.35">
      <c r="Y1404">
        <v>38.462000000000003</v>
      </c>
      <c r="Z1404">
        <v>0.98899999999999999</v>
      </c>
      <c r="AA1404">
        <v>0.99199999999999999</v>
      </c>
      <c r="AB1404">
        <v>0.95499999999999996</v>
      </c>
      <c r="AC1404">
        <v>0.95899999999999996</v>
      </c>
      <c r="AD1404" s="18">
        <v>45824.874152800927</v>
      </c>
      <c r="AE1404" t="s">
        <v>1942</v>
      </c>
    </row>
    <row r="1405" spans="25:31" hidden="1" x14ac:dyDescent="0.35">
      <c r="Y1405" t="s">
        <v>858</v>
      </c>
      <c r="Z1405" t="s">
        <v>858</v>
      </c>
      <c r="AA1405" t="s">
        <v>858</v>
      </c>
      <c r="AB1405" t="s">
        <v>858</v>
      </c>
      <c r="AC1405" t="s">
        <v>858</v>
      </c>
      <c r="AD1405" s="18">
        <v>45824.955231585649</v>
      </c>
      <c r="AE1405" t="s">
        <v>2096</v>
      </c>
    </row>
    <row r="1406" spans="25:31" x14ac:dyDescent="0.35">
      <c r="Y1406">
        <v>38.462000000000003</v>
      </c>
      <c r="Z1406">
        <v>0.78600000000000003</v>
      </c>
      <c r="AA1406">
        <v>0.75</v>
      </c>
      <c r="AB1406">
        <v>0.80300000000000005</v>
      </c>
      <c r="AC1406">
        <v>0.71299999999999997</v>
      </c>
      <c r="AD1406" s="18">
        <v>45824.877602962966</v>
      </c>
      <c r="AE1406" t="s">
        <v>1942</v>
      </c>
    </row>
    <row r="1407" spans="25:31" hidden="1" x14ac:dyDescent="0.35">
      <c r="Y1407" t="s">
        <v>858</v>
      </c>
      <c r="Z1407">
        <v>0.95099999999999996</v>
      </c>
      <c r="AA1407">
        <v>1</v>
      </c>
      <c r="AB1407" t="s">
        <v>858</v>
      </c>
      <c r="AC1407" t="s">
        <v>858</v>
      </c>
      <c r="AD1407" s="18">
        <v>45824.95543361111</v>
      </c>
      <c r="AE1407" t="s">
        <v>2096</v>
      </c>
    </row>
    <row r="1408" spans="25:31" x14ac:dyDescent="0.35">
      <c r="Y1408">
        <v>4.4249999999999998</v>
      </c>
      <c r="Z1408">
        <v>0.78</v>
      </c>
      <c r="AA1408">
        <v>0.96299999999999997</v>
      </c>
      <c r="AB1408">
        <v>0.95599999999999996</v>
      </c>
      <c r="AC1408">
        <v>0.97099999999999997</v>
      </c>
      <c r="AD1408" s="18">
        <v>45824.884828796297</v>
      </c>
      <c r="AE1408" t="s">
        <v>1942</v>
      </c>
    </row>
    <row r="1409" spans="25:31" hidden="1" x14ac:dyDescent="0.35">
      <c r="Y1409">
        <v>20.408000000000001</v>
      </c>
      <c r="Z1409">
        <v>1</v>
      </c>
      <c r="AA1409">
        <v>0.78500000000000003</v>
      </c>
      <c r="AB1409" t="s">
        <v>858</v>
      </c>
      <c r="AC1409">
        <v>0.65100000000000002</v>
      </c>
      <c r="AD1409" s="18">
        <v>45824.95564965278</v>
      </c>
      <c r="AE1409" t="s">
        <v>2096</v>
      </c>
    </row>
    <row r="1410" spans="25:31" x14ac:dyDescent="0.35">
      <c r="Y1410">
        <v>6.0979999999999999</v>
      </c>
      <c r="Z1410">
        <v>0.95299999999999996</v>
      </c>
      <c r="AA1410">
        <v>0.93100000000000005</v>
      </c>
      <c r="AB1410">
        <v>0.79800000000000004</v>
      </c>
      <c r="AC1410">
        <v>0.94799999999999995</v>
      </c>
      <c r="AD1410" s="18">
        <v>45824.91124494213</v>
      </c>
      <c r="AE1410" t="s">
        <v>2096</v>
      </c>
    </row>
    <row r="1411" spans="25:31" hidden="1" x14ac:dyDescent="0.35">
      <c r="Y1411" t="s">
        <v>858</v>
      </c>
      <c r="Z1411" t="s">
        <v>858</v>
      </c>
      <c r="AA1411" t="s">
        <v>858</v>
      </c>
      <c r="AB1411" t="s">
        <v>858</v>
      </c>
      <c r="AC1411" t="s">
        <v>858</v>
      </c>
      <c r="AD1411" s="18">
        <v>45824.955849328704</v>
      </c>
      <c r="AE1411" t="s">
        <v>2096</v>
      </c>
    </row>
    <row r="1412" spans="25:31" x14ac:dyDescent="0.35">
      <c r="Y1412">
        <v>0.29599999999999999</v>
      </c>
      <c r="Z1412">
        <v>0.97699999999999998</v>
      </c>
      <c r="AA1412">
        <v>0.94899999999999995</v>
      </c>
      <c r="AB1412">
        <v>0.95899999999999996</v>
      </c>
      <c r="AC1412">
        <v>0.97599999999999998</v>
      </c>
      <c r="AD1412" s="18">
        <v>45824.959041284725</v>
      </c>
      <c r="AE1412" t="s">
        <v>2096</v>
      </c>
    </row>
    <row r="1413" spans="25:31" hidden="1" x14ac:dyDescent="0.35">
      <c r="Y1413">
        <v>2.5059999999999998</v>
      </c>
      <c r="Z1413">
        <v>0.94299999999999995</v>
      </c>
      <c r="AA1413">
        <v>0.90500000000000003</v>
      </c>
      <c r="AB1413">
        <v>0.36799999999999999</v>
      </c>
      <c r="AC1413">
        <v>0.95799999999999996</v>
      </c>
      <c r="AD1413" s="18">
        <v>45824.956118032409</v>
      </c>
      <c r="AE1413" t="s">
        <v>2096</v>
      </c>
    </row>
    <row r="1414" spans="25:31" x14ac:dyDescent="0.35">
      <c r="Y1414">
        <v>4.63</v>
      </c>
      <c r="Z1414">
        <v>0.88600000000000001</v>
      </c>
      <c r="AA1414">
        <v>0</v>
      </c>
      <c r="AB1414">
        <v>0</v>
      </c>
      <c r="AC1414">
        <v>0.91600000000000004</v>
      </c>
      <c r="AD1414" s="18">
        <v>45825.255334062502</v>
      </c>
      <c r="AE1414" t="s">
        <v>2106</v>
      </c>
    </row>
    <row r="1415" spans="25:31" hidden="1" x14ac:dyDescent="0.35">
      <c r="Y1415" t="s">
        <v>858</v>
      </c>
      <c r="Z1415" t="s">
        <v>858</v>
      </c>
      <c r="AA1415">
        <v>0.90800000000000003</v>
      </c>
      <c r="AB1415">
        <v>0.75</v>
      </c>
      <c r="AC1415" t="s">
        <v>858</v>
      </c>
      <c r="AD1415" s="18">
        <v>45824.956336828705</v>
      </c>
      <c r="AE1415" t="s">
        <v>2096</v>
      </c>
    </row>
    <row r="1416" spans="25:31" hidden="1" x14ac:dyDescent="0.35">
      <c r="Y1416">
        <v>2.0790000000000002</v>
      </c>
      <c r="Z1416">
        <v>0.89800000000000002</v>
      </c>
      <c r="AA1416">
        <v>0.88200000000000001</v>
      </c>
      <c r="AB1416" t="s">
        <v>858</v>
      </c>
      <c r="AC1416">
        <v>0.85899999999999999</v>
      </c>
      <c r="AD1416" s="18">
        <v>45824.956555520832</v>
      </c>
      <c r="AE1416" t="s">
        <v>2096</v>
      </c>
    </row>
    <row r="1417" spans="25:31" hidden="1" x14ac:dyDescent="0.35">
      <c r="Y1417">
        <v>3.9220000000000002</v>
      </c>
      <c r="Z1417">
        <v>0.96899999999999997</v>
      </c>
      <c r="AA1417" t="s">
        <v>858</v>
      </c>
      <c r="AB1417">
        <v>0</v>
      </c>
      <c r="AC1417">
        <v>0.92700000000000005</v>
      </c>
      <c r="AD1417" s="18">
        <v>45824.956762499998</v>
      </c>
      <c r="AE1417" t="s">
        <v>2096</v>
      </c>
    </row>
    <row r="1418" spans="25:31" hidden="1" x14ac:dyDescent="0.35">
      <c r="Y1418" t="s">
        <v>858</v>
      </c>
      <c r="Z1418" t="s">
        <v>858</v>
      </c>
      <c r="AA1418" t="s">
        <v>858</v>
      </c>
      <c r="AB1418" t="s">
        <v>858</v>
      </c>
      <c r="AC1418" t="s">
        <v>858</v>
      </c>
      <c r="AD1418" s="18">
        <v>45824.956975034722</v>
      </c>
      <c r="AE1418" t="s">
        <v>2096</v>
      </c>
    </row>
    <row r="1419" spans="25:31" hidden="1" x14ac:dyDescent="0.35">
      <c r="Y1419" t="s">
        <v>858</v>
      </c>
      <c r="Z1419" t="s">
        <v>858</v>
      </c>
      <c r="AA1419" t="s">
        <v>858</v>
      </c>
      <c r="AB1419" t="s">
        <v>858</v>
      </c>
      <c r="AC1419" t="s">
        <v>858</v>
      </c>
      <c r="AD1419" s="18">
        <v>45824.957178240744</v>
      </c>
      <c r="AE1419" t="s">
        <v>2096</v>
      </c>
    </row>
    <row r="1420" spans="25:31" hidden="1" x14ac:dyDescent="0.35">
      <c r="Y1420">
        <v>1.1890000000000001</v>
      </c>
      <c r="Z1420">
        <v>0.92200000000000004</v>
      </c>
      <c r="AA1420">
        <v>0.78500000000000003</v>
      </c>
      <c r="AB1420">
        <v>0.85299999999999998</v>
      </c>
      <c r="AC1420">
        <v>0.91600000000000004</v>
      </c>
      <c r="AD1420" s="18">
        <v>45824.957454247684</v>
      </c>
      <c r="AE1420" t="s">
        <v>2096</v>
      </c>
    </row>
    <row r="1421" spans="25:31" hidden="1" x14ac:dyDescent="0.35">
      <c r="Y1421">
        <v>1.7450000000000001</v>
      </c>
      <c r="Z1421">
        <v>0.92200000000000004</v>
      </c>
      <c r="AA1421">
        <v>0.72599999999999998</v>
      </c>
      <c r="AB1421" t="s">
        <v>858</v>
      </c>
      <c r="AC1421">
        <v>0.90600000000000003</v>
      </c>
      <c r="AD1421" s="18">
        <v>45824.957674189813</v>
      </c>
      <c r="AE1421" t="s">
        <v>2096</v>
      </c>
    </row>
    <row r="1422" spans="25:31" x14ac:dyDescent="0.35">
      <c r="Y1422">
        <v>6.7569999999999997</v>
      </c>
      <c r="Z1422">
        <v>0.89900000000000002</v>
      </c>
      <c r="AA1422" s="18">
        <v>0.78300000000000003</v>
      </c>
      <c r="AB1422">
        <v>0.96699999999999997</v>
      </c>
      <c r="AC1422" s="21">
        <v>0.88</v>
      </c>
      <c r="AD1422" s="18">
        <v>3.0939814814814812E-2</v>
      </c>
      <c r="AE1422" t="s">
        <v>1092</v>
      </c>
    </row>
    <row r="1423" spans="25:31" hidden="1" x14ac:dyDescent="0.35">
      <c r="Y1423">
        <v>1.736</v>
      </c>
      <c r="Z1423">
        <v>0.45400000000000001</v>
      </c>
      <c r="AA1423">
        <v>0.6</v>
      </c>
      <c r="AB1423">
        <v>0</v>
      </c>
      <c r="AC1423">
        <v>0.92800000000000005</v>
      </c>
      <c r="AD1423" s="18">
        <v>45824.957924467592</v>
      </c>
      <c r="AE1423" t="s">
        <v>2096</v>
      </c>
    </row>
    <row r="1424" spans="25:31" x14ac:dyDescent="0.35">
      <c r="Y1424">
        <v>9.8040000000000003</v>
      </c>
      <c r="Z1424">
        <v>0.82</v>
      </c>
      <c r="AA1424">
        <v>0.96799999999999997</v>
      </c>
      <c r="AB1424">
        <v>0</v>
      </c>
      <c r="AC1424">
        <v>0.95099999999999996</v>
      </c>
      <c r="AD1424" s="18">
        <v>45824.808293935188</v>
      </c>
      <c r="AE1424" t="s">
        <v>1757</v>
      </c>
    </row>
    <row r="1425" spans="25:31" hidden="1" x14ac:dyDescent="0.35">
      <c r="Y1425" t="s">
        <v>858</v>
      </c>
      <c r="Z1425" t="s">
        <v>858</v>
      </c>
      <c r="AA1425" t="s">
        <v>858</v>
      </c>
      <c r="AB1425" t="s">
        <v>858</v>
      </c>
      <c r="AC1425" t="s">
        <v>858</v>
      </c>
      <c r="AD1425" s="18">
        <v>45824.958126562502</v>
      </c>
      <c r="AE1425" t="s">
        <v>2096</v>
      </c>
    </row>
    <row r="1426" spans="25:31" x14ac:dyDescent="0.35">
      <c r="Y1426">
        <v>21.277000000000001</v>
      </c>
      <c r="Z1426">
        <v>0.92800000000000005</v>
      </c>
      <c r="AA1426">
        <v>0.98299999999999998</v>
      </c>
      <c r="AB1426">
        <v>0.92</v>
      </c>
      <c r="AC1426">
        <v>0.96299999999999997</v>
      </c>
      <c r="AD1426" s="18">
        <v>45824.869733194442</v>
      </c>
      <c r="AE1426" t="s">
        <v>1942</v>
      </c>
    </row>
    <row r="1427" spans="25:31" hidden="1" x14ac:dyDescent="0.35">
      <c r="Y1427" t="s">
        <v>858</v>
      </c>
      <c r="Z1427" t="s">
        <v>858</v>
      </c>
      <c r="AA1427">
        <v>0</v>
      </c>
      <c r="AB1427" t="s">
        <v>858</v>
      </c>
      <c r="AC1427" t="s">
        <v>858</v>
      </c>
      <c r="AD1427" s="18">
        <v>45824.958339629629</v>
      </c>
      <c r="AE1427" t="s">
        <v>2096</v>
      </c>
    </row>
    <row r="1428" spans="25:31" x14ac:dyDescent="0.35">
      <c r="Y1428">
        <v>8</v>
      </c>
      <c r="Z1428">
        <v>0.96299999999999997</v>
      </c>
      <c r="AA1428">
        <v>0.91300000000000003</v>
      </c>
      <c r="AB1428">
        <v>0.84799999999999998</v>
      </c>
      <c r="AC1428">
        <v>0.97</v>
      </c>
      <c r="AD1428" s="18">
        <v>45824.918842650462</v>
      </c>
      <c r="AE1428" t="s">
        <v>2096</v>
      </c>
    </row>
    <row r="1429" spans="25:31" hidden="1" x14ac:dyDescent="0.35">
      <c r="Y1429" t="s">
        <v>858</v>
      </c>
      <c r="Z1429">
        <v>0.94</v>
      </c>
      <c r="AA1429" t="s">
        <v>858</v>
      </c>
      <c r="AB1429">
        <v>0</v>
      </c>
      <c r="AC1429" t="s">
        <v>858</v>
      </c>
      <c r="AD1429" s="18">
        <v>45824.958534224534</v>
      </c>
      <c r="AE1429" t="s">
        <v>2096</v>
      </c>
    </row>
    <row r="1430" spans="25:31" x14ac:dyDescent="0.35">
      <c r="Y1430">
        <v>9.8040000000000003</v>
      </c>
      <c r="Z1430">
        <v>0.82</v>
      </c>
      <c r="AA1430">
        <v>0.96799999999999997</v>
      </c>
      <c r="AB1430">
        <v>0</v>
      </c>
      <c r="AC1430">
        <v>0.95099999999999996</v>
      </c>
      <c r="AD1430" s="18">
        <v>45825.138443657408</v>
      </c>
      <c r="AE1430" t="s">
        <v>2117</v>
      </c>
    </row>
    <row r="1431" spans="25:31" hidden="1" x14ac:dyDescent="0.35">
      <c r="Y1431">
        <v>2.3580000000000001</v>
      </c>
      <c r="Z1431">
        <v>0.89800000000000002</v>
      </c>
      <c r="AA1431">
        <v>0.91</v>
      </c>
      <c r="AB1431">
        <v>0.98899999999999999</v>
      </c>
      <c r="AC1431">
        <v>0.95599999999999996</v>
      </c>
      <c r="AD1431" s="18">
        <v>45824.958801967594</v>
      </c>
      <c r="AE1431" t="s">
        <v>2096</v>
      </c>
    </row>
    <row r="1432" spans="25:31" x14ac:dyDescent="0.35">
      <c r="Y1432">
        <v>10.308999999999999</v>
      </c>
      <c r="Z1432">
        <v>0.92600000000000005</v>
      </c>
      <c r="AA1432">
        <v>0.93400000000000005</v>
      </c>
      <c r="AB1432">
        <v>0</v>
      </c>
      <c r="AC1432">
        <v>0.93700000000000006</v>
      </c>
      <c r="AD1432" s="18">
        <v>45825.079106793979</v>
      </c>
      <c r="AE1432" t="s">
        <v>2117</v>
      </c>
    </row>
    <row r="1433" spans="25:31" hidden="1" x14ac:dyDescent="0.35">
      <c r="Y1433">
        <v>0.42299999999999999</v>
      </c>
      <c r="Z1433">
        <v>0.99299999999999999</v>
      </c>
      <c r="AA1433">
        <v>0.98599999999999999</v>
      </c>
      <c r="AB1433">
        <v>0.94899999999999995</v>
      </c>
      <c r="AC1433">
        <v>0.996</v>
      </c>
      <c r="AD1433" s="18">
        <v>45824.959094664351</v>
      </c>
      <c r="AE1433" t="s">
        <v>2099</v>
      </c>
    </row>
    <row r="1434" spans="25:31" x14ac:dyDescent="0.35">
      <c r="Y1434">
        <v>2.7029999999999998</v>
      </c>
      <c r="Z1434">
        <v>0.90700000000000003</v>
      </c>
      <c r="AA1434">
        <v>0.89300000000000002</v>
      </c>
      <c r="AB1434">
        <v>0.8</v>
      </c>
      <c r="AC1434">
        <v>0.88400000000000001</v>
      </c>
      <c r="AD1434" s="18">
        <v>45824.827366296297</v>
      </c>
      <c r="AE1434" t="s">
        <v>1757</v>
      </c>
    </row>
    <row r="1435" spans="25:31" hidden="1" x14ac:dyDescent="0.35">
      <c r="Y1435" t="s">
        <v>858</v>
      </c>
      <c r="Z1435" t="s">
        <v>858</v>
      </c>
      <c r="AA1435">
        <v>1</v>
      </c>
      <c r="AB1435" t="s">
        <v>858</v>
      </c>
      <c r="AC1435" t="s">
        <v>858</v>
      </c>
      <c r="AD1435" s="18">
        <v>45824.95931716435</v>
      </c>
      <c r="AE1435" t="s">
        <v>2099</v>
      </c>
    </row>
    <row r="1436" spans="25:31" hidden="1" x14ac:dyDescent="0.35">
      <c r="Y1436">
        <v>0.68700000000000006</v>
      </c>
      <c r="Z1436">
        <v>0.99299999999999999</v>
      </c>
      <c r="AA1436">
        <v>0.98899999999999999</v>
      </c>
      <c r="AB1436">
        <v>0.90900000000000003</v>
      </c>
      <c r="AC1436">
        <v>0.98199999999999998</v>
      </c>
      <c r="AD1436" s="18">
        <v>45824.959617939814</v>
      </c>
      <c r="AE1436" t="s">
        <v>2099</v>
      </c>
    </row>
    <row r="1437" spans="25:31" hidden="1" x14ac:dyDescent="0.35">
      <c r="Y1437">
        <v>17.544</v>
      </c>
      <c r="Z1437" t="s">
        <v>858</v>
      </c>
      <c r="AA1437">
        <v>0.86399999999999999</v>
      </c>
      <c r="AB1437">
        <v>0.75</v>
      </c>
      <c r="AC1437">
        <v>0.98799999999999999</v>
      </c>
      <c r="AD1437" s="18">
        <v>45824.959852187501</v>
      </c>
      <c r="AE1437" t="s">
        <v>2099</v>
      </c>
    </row>
    <row r="1438" spans="25:31" x14ac:dyDescent="0.35">
      <c r="Y1438">
        <v>18.867999999999999</v>
      </c>
      <c r="Z1438">
        <v>0.65500000000000003</v>
      </c>
      <c r="AA1438">
        <v>0.94899999999999995</v>
      </c>
      <c r="AB1438">
        <v>0.81</v>
      </c>
      <c r="AC1438">
        <v>0.95799999999999996</v>
      </c>
      <c r="AD1438" s="18">
        <v>45824.880951574072</v>
      </c>
      <c r="AE1438" t="s">
        <v>1942</v>
      </c>
    </row>
    <row r="1439" spans="25:31" hidden="1" x14ac:dyDescent="0.35">
      <c r="Y1439" t="s">
        <v>858</v>
      </c>
      <c r="Z1439" t="s">
        <v>858</v>
      </c>
      <c r="AA1439">
        <v>0.90400000000000003</v>
      </c>
      <c r="AB1439" t="s">
        <v>858</v>
      </c>
      <c r="AC1439" t="s">
        <v>858</v>
      </c>
      <c r="AD1439" s="18">
        <v>45824.960060011574</v>
      </c>
      <c r="AE1439" t="s">
        <v>2099</v>
      </c>
    </row>
    <row r="1440" spans="25:31" x14ac:dyDescent="0.35">
      <c r="Y1440">
        <v>1.883</v>
      </c>
      <c r="Z1440">
        <v>0.89200000000000002</v>
      </c>
      <c r="AA1440" s="18">
        <v>0.73599999999999999</v>
      </c>
      <c r="AB1440">
        <v>0.85199999999999998</v>
      </c>
      <c r="AC1440" s="21">
        <v>0.95899999999999996</v>
      </c>
      <c r="AD1440" s="18">
        <v>2.3793981481481482E-2</v>
      </c>
      <c r="AE1440" t="s">
        <v>1092</v>
      </c>
    </row>
    <row r="1441" spans="25:31" hidden="1" x14ac:dyDescent="0.35">
      <c r="Y1441">
        <v>14.925000000000001</v>
      </c>
      <c r="Z1441">
        <v>0.99</v>
      </c>
      <c r="AA1441">
        <v>0.75</v>
      </c>
      <c r="AB1441" t="s">
        <v>858</v>
      </c>
      <c r="AC1441">
        <v>1</v>
      </c>
      <c r="AD1441" s="18">
        <v>45824.960279432868</v>
      </c>
      <c r="AE1441" t="s">
        <v>2099</v>
      </c>
    </row>
    <row r="1442" spans="25:31" x14ac:dyDescent="0.35">
      <c r="Y1442">
        <v>1.6160000000000001</v>
      </c>
      <c r="Z1442">
        <v>0.92100000000000004</v>
      </c>
      <c r="AA1442">
        <v>0.98199999999999998</v>
      </c>
      <c r="AB1442">
        <v>0.98299999999999998</v>
      </c>
      <c r="AC1442">
        <v>0.96299999999999997</v>
      </c>
      <c r="AD1442" s="18">
        <v>45824.76791894676</v>
      </c>
      <c r="AE1442" t="s">
        <v>1757</v>
      </c>
    </row>
    <row r="1443" spans="25:31" hidden="1" x14ac:dyDescent="0.35">
      <c r="Y1443" t="s">
        <v>858</v>
      </c>
      <c r="Z1443" t="s">
        <v>858</v>
      </c>
      <c r="AA1443">
        <v>0.94499999999999995</v>
      </c>
      <c r="AB1443" t="s">
        <v>858</v>
      </c>
      <c r="AC1443" t="s">
        <v>858</v>
      </c>
      <c r="AD1443" s="18">
        <v>45824.960486851851</v>
      </c>
      <c r="AE1443" t="s">
        <v>2099</v>
      </c>
    </row>
    <row r="1444" spans="25:31" x14ac:dyDescent="0.35">
      <c r="Y1444">
        <v>6.5789999999999997</v>
      </c>
      <c r="Z1444">
        <v>0.93600000000000005</v>
      </c>
      <c r="AA1444">
        <v>0.97599999999999998</v>
      </c>
      <c r="AB1444">
        <v>0.98599999999999999</v>
      </c>
      <c r="AC1444">
        <v>0.94699999999999995</v>
      </c>
      <c r="AD1444" s="18">
        <v>45824.860673344905</v>
      </c>
      <c r="AE1444" t="s">
        <v>1942</v>
      </c>
    </row>
    <row r="1445" spans="25:31" hidden="1" x14ac:dyDescent="0.35">
      <c r="Y1445">
        <v>3.2360000000000002</v>
      </c>
      <c r="Z1445">
        <v>0.75</v>
      </c>
      <c r="AA1445">
        <v>0.92</v>
      </c>
      <c r="AB1445" t="s">
        <v>858</v>
      </c>
      <c r="AC1445">
        <v>0.94899999999999995</v>
      </c>
      <c r="AD1445" s="18">
        <v>45824.9607200463</v>
      </c>
      <c r="AE1445" t="s">
        <v>2099</v>
      </c>
    </row>
    <row r="1446" spans="25:31" x14ac:dyDescent="0.35">
      <c r="Y1446">
        <v>25</v>
      </c>
      <c r="Z1446">
        <v>0.23699999999999999</v>
      </c>
      <c r="AA1446">
        <v>0.77100000000000002</v>
      </c>
      <c r="AB1446">
        <v>0.94399999999999995</v>
      </c>
      <c r="AC1446">
        <v>0.63900000000000001</v>
      </c>
      <c r="AD1446" s="18">
        <v>45825.300181817132</v>
      </c>
      <c r="AE1446" t="s">
        <v>2102</v>
      </c>
    </row>
    <row r="1447" spans="25:31" hidden="1" x14ac:dyDescent="0.35">
      <c r="Y1447" t="s">
        <v>858</v>
      </c>
      <c r="Z1447" t="s">
        <v>858</v>
      </c>
      <c r="AA1447">
        <v>0.89700000000000002</v>
      </c>
      <c r="AB1447" t="s">
        <v>858</v>
      </c>
      <c r="AC1447" t="s">
        <v>858</v>
      </c>
      <c r="AD1447" s="18">
        <v>45824.960941006946</v>
      </c>
      <c r="AE1447" t="s">
        <v>2099</v>
      </c>
    </row>
    <row r="1448" spans="25:31" hidden="1" x14ac:dyDescent="0.35">
      <c r="Y1448">
        <v>0.40799999999999997</v>
      </c>
      <c r="Z1448">
        <v>0.85</v>
      </c>
      <c r="AA1448">
        <v>0.99399999999999999</v>
      </c>
      <c r="AB1448">
        <v>0.95699999999999996</v>
      </c>
      <c r="AC1448">
        <v>0.97199999999999998</v>
      </c>
      <c r="AD1448" s="18">
        <v>45824.96129334491</v>
      </c>
      <c r="AE1448" t="s">
        <v>2099</v>
      </c>
    </row>
    <row r="1449" spans="25:31" hidden="1" x14ac:dyDescent="0.35">
      <c r="Y1449">
        <v>1.3280000000000001</v>
      </c>
      <c r="Z1449">
        <v>0.94899999999999995</v>
      </c>
      <c r="AA1449">
        <v>0.98699999999999999</v>
      </c>
      <c r="AB1449">
        <v>0.96099999999999997</v>
      </c>
      <c r="AC1449">
        <v>0.96799999999999997</v>
      </c>
      <c r="AD1449" s="18">
        <v>45824.961586770834</v>
      </c>
      <c r="AE1449" t="s">
        <v>2099</v>
      </c>
    </row>
    <row r="1450" spans="25:31" hidden="1" x14ac:dyDescent="0.35">
      <c r="Y1450">
        <v>0.28599999999999998</v>
      </c>
      <c r="Z1450" t="s">
        <v>858</v>
      </c>
      <c r="AA1450">
        <v>0.90900000000000003</v>
      </c>
      <c r="AB1450" t="s">
        <v>858</v>
      </c>
      <c r="AC1450">
        <v>0.58299999999999996</v>
      </c>
      <c r="AD1450" s="18">
        <v>45824.961818877317</v>
      </c>
      <c r="AE1450" t="s">
        <v>2099</v>
      </c>
    </row>
    <row r="1451" spans="25:31" hidden="1" x14ac:dyDescent="0.35">
      <c r="Y1451">
        <v>18.867999999999999</v>
      </c>
      <c r="Z1451">
        <v>0.94499999999999995</v>
      </c>
      <c r="AA1451">
        <v>0.75</v>
      </c>
      <c r="AB1451" t="s">
        <v>858</v>
      </c>
      <c r="AC1451">
        <v>0.89700000000000002</v>
      </c>
      <c r="AD1451" s="18">
        <v>45824.962048912035</v>
      </c>
      <c r="AE1451" t="s">
        <v>2099</v>
      </c>
    </row>
    <row r="1452" spans="25:31" hidden="1" x14ac:dyDescent="0.35">
      <c r="Y1452">
        <v>2.1930000000000001</v>
      </c>
      <c r="Z1452">
        <v>0.95899999999999996</v>
      </c>
      <c r="AA1452">
        <v>0.95699999999999996</v>
      </c>
      <c r="AB1452">
        <v>1</v>
      </c>
      <c r="AC1452">
        <v>0.94399999999999995</v>
      </c>
      <c r="AD1452" s="18">
        <v>45824.962322199077</v>
      </c>
      <c r="AE1452" t="s">
        <v>2099</v>
      </c>
    </row>
    <row r="1453" spans="25:31" hidden="1" x14ac:dyDescent="0.35">
      <c r="Y1453">
        <v>2.6389999999999998</v>
      </c>
      <c r="Z1453">
        <v>0.96099999999999997</v>
      </c>
      <c r="AA1453">
        <v>0.96799999999999997</v>
      </c>
      <c r="AB1453">
        <v>0.873</v>
      </c>
      <c r="AC1453">
        <v>0.96399999999999997</v>
      </c>
      <c r="AD1453" s="18">
        <v>45824.962597025464</v>
      </c>
      <c r="AE1453" t="s">
        <v>2099</v>
      </c>
    </row>
    <row r="1454" spans="25:31" x14ac:dyDescent="0.35">
      <c r="Y1454">
        <v>7.0919999999999996</v>
      </c>
      <c r="Z1454">
        <v>0.996</v>
      </c>
      <c r="AA1454">
        <v>0.96299999999999997</v>
      </c>
      <c r="AB1454">
        <v>0.90200000000000002</v>
      </c>
      <c r="AC1454">
        <v>0.995</v>
      </c>
      <c r="AD1454" s="18">
        <v>45825.305487395832</v>
      </c>
      <c r="AE1454" t="s">
        <v>2102</v>
      </c>
    </row>
    <row r="1455" spans="25:31" hidden="1" x14ac:dyDescent="0.35">
      <c r="Y1455">
        <v>3.7040000000000002</v>
      </c>
      <c r="Z1455">
        <v>0.94599999999999995</v>
      </c>
      <c r="AA1455">
        <v>0.98599999999999999</v>
      </c>
      <c r="AB1455">
        <v>0.90200000000000002</v>
      </c>
      <c r="AC1455">
        <v>0.97099999999999997</v>
      </c>
      <c r="AD1455" s="18">
        <v>45824.962869456016</v>
      </c>
      <c r="AE1455" t="s">
        <v>2099</v>
      </c>
    </row>
    <row r="1456" spans="25:31" x14ac:dyDescent="0.35">
      <c r="Y1456">
        <v>15.625</v>
      </c>
      <c r="Z1456">
        <v>0.88900000000000001</v>
      </c>
      <c r="AA1456" s="18">
        <v>0.79400000000000004</v>
      </c>
      <c r="AB1456">
        <v>0.80400000000000005</v>
      </c>
      <c r="AC1456" s="21">
        <v>0.81899999999999995</v>
      </c>
      <c r="AD1456" s="18">
        <v>45825.197387361113</v>
      </c>
      <c r="AE1456" t="s">
        <v>2112</v>
      </c>
    </row>
    <row r="1457" spans="25:31" hidden="1" x14ac:dyDescent="0.35">
      <c r="Y1457" t="s">
        <v>858</v>
      </c>
      <c r="Z1457" t="s">
        <v>858</v>
      </c>
      <c r="AA1457" t="s">
        <v>858</v>
      </c>
      <c r="AB1457" t="s">
        <v>858</v>
      </c>
      <c r="AC1457" t="s">
        <v>858</v>
      </c>
      <c r="AD1457" s="18">
        <v>45824.963086365744</v>
      </c>
      <c r="AE1457" t="s">
        <v>2099</v>
      </c>
    </row>
    <row r="1458" spans="25:31" x14ac:dyDescent="0.35">
      <c r="Y1458">
        <v>31.25</v>
      </c>
      <c r="Z1458">
        <v>0.92200000000000004</v>
      </c>
      <c r="AA1458">
        <v>0.97499999999999998</v>
      </c>
      <c r="AB1458">
        <v>0.94299999999999995</v>
      </c>
      <c r="AC1458">
        <v>0.97199999999999998</v>
      </c>
      <c r="AD1458" s="18">
        <v>45825.167851747683</v>
      </c>
      <c r="AE1458" t="s">
        <v>2117</v>
      </c>
    </row>
    <row r="1459" spans="25:31" hidden="1" x14ac:dyDescent="0.35">
      <c r="Y1459">
        <v>4.95</v>
      </c>
      <c r="Z1459">
        <v>0.90400000000000003</v>
      </c>
      <c r="AA1459">
        <v>0.97599999999999998</v>
      </c>
      <c r="AB1459">
        <v>1</v>
      </c>
      <c r="AC1459">
        <v>0.95099999999999996</v>
      </c>
      <c r="AD1459" s="18">
        <v>45824.963364745374</v>
      </c>
      <c r="AE1459" t="s">
        <v>2099</v>
      </c>
    </row>
    <row r="1460" spans="25:31" x14ac:dyDescent="0.35">
      <c r="Y1460">
        <v>1.5429999999999999</v>
      </c>
      <c r="Z1460">
        <v>0.85199999999999998</v>
      </c>
      <c r="AA1460">
        <v>0.96499999999999997</v>
      </c>
      <c r="AB1460">
        <v>0.95099999999999996</v>
      </c>
      <c r="AC1460">
        <v>0.97299999999999998</v>
      </c>
      <c r="AD1460" s="18">
        <v>45824.788345729168</v>
      </c>
      <c r="AE1460" t="s">
        <v>1757</v>
      </c>
    </row>
    <row r="1461" spans="25:31" hidden="1" x14ac:dyDescent="0.35">
      <c r="Y1461">
        <v>2.3980000000000001</v>
      </c>
      <c r="Z1461">
        <v>0.95799999999999996</v>
      </c>
      <c r="AA1461">
        <v>0.97399999999999998</v>
      </c>
      <c r="AB1461" t="s">
        <v>858</v>
      </c>
      <c r="AC1461">
        <v>0.98799999999999999</v>
      </c>
      <c r="AD1461" s="18">
        <v>45824.963591423613</v>
      </c>
      <c r="AE1461" t="s">
        <v>2099</v>
      </c>
    </row>
    <row r="1462" spans="25:31" hidden="1" x14ac:dyDescent="0.35">
      <c r="Y1462">
        <v>6.0979999999999999</v>
      </c>
      <c r="Z1462">
        <v>0.94099999999999995</v>
      </c>
      <c r="AA1462">
        <v>0.98799999999999999</v>
      </c>
      <c r="AB1462">
        <v>0.97</v>
      </c>
      <c r="AC1462">
        <v>0.95299999999999996</v>
      </c>
      <c r="AD1462" s="18">
        <v>45824.963878831019</v>
      </c>
      <c r="AE1462" t="s">
        <v>2099</v>
      </c>
    </row>
    <row r="1463" spans="25:31" hidden="1" x14ac:dyDescent="0.35">
      <c r="Y1463">
        <v>6.944</v>
      </c>
      <c r="Z1463">
        <v>0.84</v>
      </c>
      <c r="AA1463">
        <v>0.93600000000000005</v>
      </c>
      <c r="AB1463">
        <v>0.85599999999999998</v>
      </c>
      <c r="AC1463">
        <v>0.89100000000000001</v>
      </c>
      <c r="AD1463" s="18">
        <v>45824.964154016205</v>
      </c>
      <c r="AE1463" t="s">
        <v>2099</v>
      </c>
    </row>
    <row r="1464" spans="25:31" hidden="1" x14ac:dyDescent="0.35">
      <c r="Y1464" t="s">
        <v>858</v>
      </c>
      <c r="Z1464" t="s">
        <v>858</v>
      </c>
      <c r="AA1464" t="s">
        <v>858</v>
      </c>
      <c r="AB1464" t="s">
        <v>858</v>
      </c>
      <c r="AC1464" t="s">
        <v>858</v>
      </c>
      <c r="AD1464" s="18">
        <v>45824.964359363425</v>
      </c>
      <c r="AE1464" t="s">
        <v>2099</v>
      </c>
    </row>
    <row r="1465" spans="25:31" hidden="1" x14ac:dyDescent="0.35">
      <c r="Y1465">
        <v>14.706</v>
      </c>
      <c r="Z1465">
        <v>0.67200000000000004</v>
      </c>
      <c r="AA1465">
        <v>1</v>
      </c>
      <c r="AB1465" t="s">
        <v>858</v>
      </c>
      <c r="AC1465">
        <v>0.44400000000000001</v>
      </c>
      <c r="AD1465" s="18">
        <v>45824.964576967592</v>
      </c>
      <c r="AE1465" t="s">
        <v>2099</v>
      </c>
    </row>
    <row r="1466" spans="25:31" x14ac:dyDescent="0.35">
      <c r="Y1466">
        <v>1.7989999999999999</v>
      </c>
      <c r="Z1466">
        <v>0.93400000000000005</v>
      </c>
      <c r="AA1466">
        <v>0.98699999999999999</v>
      </c>
      <c r="AB1466">
        <v>0.93500000000000005</v>
      </c>
      <c r="AC1466">
        <v>0.97299999999999998</v>
      </c>
      <c r="AD1466" s="18">
        <v>45824.769624722219</v>
      </c>
      <c r="AE1466" t="s">
        <v>1757</v>
      </c>
    </row>
    <row r="1467" spans="25:31" hidden="1" x14ac:dyDescent="0.35">
      <c r="Y1467">
        <v>14.286</v>
      </c>
      <c r="Z1467">
        <v>0.44600000000000001</v>
      </c>
      <c r="AA1467">
        <v>0.35499999999999998</v>
      </c>
      <c r="AB1467">
        <v>0</v>
      </c>
      <c r="AC1467">
        <v>0.40699999999999997</v>
      </c>
      <c r="AD1467" s="18">
        <v>45824.964825925927</v>
      </c>
      <c r="AE1467" t="s">
        <v>2099</v>
      </c>
    </row>
    <row r="1468" spans="25:31" x14ac:dyDescent="0.35">
      <c r="Y1468">
        <v>12.821</v>
      </c>
      <c r="Z1468">
        <v>0.95</v>
      </c>
      <c r="AA1468">
        <v>0.95299999999999996</v>
      </c>
      <c r="AB1468">
        <v>0</v>
      </c>
      <c r="AC1468">
        <v>0.93300000000000005</v>
      </c>
      <c r="AD1468" s="18">
        <v>45824.851194791663</v>
      </c>
      <c r="AE1468" t="s">
        <v>1942</v>
      </c>
    </row>
    <row r="1469" spans="25:31" hidden="1" x14ac:dyDescent="0.35">
      <c r="Y1469">
        <v>12.987</v>
      </c>
      <c r="Z1469">
        <v>0.78600000000000003</v>
      </c>
      <c r="AA1469">
        <v>0.95399999999999996</v>
      </c>
      <c r="AB1469">
        <v>1</v>
      </c>
      <c r="AC1469">
        <v>0.89900000000000002</v>
      </c>
      <c r="AD1469" s="18">
        <v>45824.965093981482</v>
      </c>
      <c r="AE1469" t="s">
        <v>2099</v>
      </c>
    </row>
    <row r="1470" spans="25:31" x14ac:dyDescent="0.35">
      <c r="Y1470">
        <v>8.85</v>
      </c>
      <c r="Z1470">
        <v>0.82299999999999995</v>
      </c>
      <c r="AA1470">
        <v>0.85599999999999998</v>
      </c>
      <c r="AB1470">
        <v>0.81</v>
      </c>
      <c r="AC1470">
        <v>0.82899999999999996</v>
      </c>
      <c r="AD1470" s="18">
        <v>45824.925868564816</v>
      </c>
      <c r="AE1470" t="s">
        <v>2096</v>
      </c>
    </row>
    <row r="1471" spans="25:31" hidden="1" x14ac:dyDescent="0.35">
      <c r="Y1471">
        <v>2.9849999999999999</v>
      </c>
      <c r="Z1471">
        <v>0.82199999999999995</v>
      </c>
      <c r="AA1471">
        <v>0.94699999999999995</v>
      </c>
      <c r="AB1471">
        <v>0.89900000000000002</v>
      </c>
      <c r="AC1471">
        <v>0.89</v>
      </c>
      <c r="AD1471" s="18">
        <v>45824.96537273148</v>
      </c>
      <c r="AE1471" t="s">
        <v>2099</v>
      </c>
    </row>
    <row r="1472" spans="25:31" x14ac:dyDescent="0.35">
      <c r="Y1472">
        <v>19.608000000000001</v>
      </c>
      <c r="Z1472">
        <v>0.85099999999999998</v>
      </c>
      <c r="AA1472">
        <v>0.92500000000000004</v>
      </c>
      <c r="AB1472">
        <v>0.85899999999999999</v>
      </c>
      <c r="AC1472">
        <v>0.98</v>
      </c>
      <c r="AD1472" s="18">
        <v>45824.930932361109</v>
      </c>
      <c r="AE1472" t="s">
        <v>2096</v>
      </c>
    </row>
    <row r="1473" spans="25:31" hidden="1" x14ac:dyDescent="0.35">
      <c r="Y1473" t="s">
        <v>858</v>
      </c>
      <c r="Z1473" t="s">
        <v>858</v>
      </c>
      <c r="AA1473" t="s">
        <v>858</v>
      </c>
      <c r="AB1473" t="s">
        <v>858</v>
      </c>
      <c r="AC1473" t="s">
        <v>858</v>
      </c>
      <c r="AD1473" s="18">
        <v>45824.965581331016</v>
      </c>
      <c r="AE1473" t="s">
        <v>2099</v>
      </c>
    </row>
    <row r="1474" spans="25:31" x14ac:dyDescent="0.35">
      <c r="Y1474">
        <v>1.7989999999999999</v>
      </c>
      <c r="Z1474">
        <v>0.93400000000000005</v>
      </c>
      <c r="AA1474">
        <v>0.98699999999999999</v>
      </c>
      <c r="AB1474">
        <v>0.93500000000000005</v>
      </c>
      <c r="AC1474">
        <v>0.97299999999999998</v>
      </c>
      <c r="AD1474" s="18">
        <v>45825.135600682872</v>
      </c>
      <c r="AE1474" t="s">
        <v>2117</v>
      </c>
    </row>
    <row r="1475" spans="25:31" hidden="1" x14ac:dyDescent="0.35">
      <c r="Y1475">
        <v>2.2519999999999998</v>
      </c>
      <c r="Z1475">
        <v>0.98</v>
      </c>
      <c r="AA1475">
        <v>0.98299999999999998</v>
      </c>
      <c r="AB1475">
        <v>0.91700000000000004</v>
      </c>
      <c r="AC1475">
        <v>0.95499999999999996</v>
      </c>
      <c r="AD1475" s="18">
        <v>45824.965860081022</v>
      </c>
      <c r="AE1475" t="s">
        <v>2099</v>
      </c>
    </row>
    <row r="1476" spans="25:31" x14ac:dyDescent="0.35">
      <c r="Y1476">
        <v>21.739000000000001</v>
      </c>
      <c r="Z1476">
        <v>0.69299999999999995</v>
      </c>
      <c r="AA1476">
        <v>0.77300000000000002</v>
      </c>
      <c r="AB1476">
        <v>0.65300000000000002</v>
      </c>
      <c r="AC1476">
        <v>0.68799999999999994</v>
      </c>
      <c r="AD1476" s="18">
        <v>45824.789375196757</v>
      </c>
      <c r="AE1476" t="s">
        <v>1757</v>
      </c>
    </row>
    <row r="1477" spans="25:31" hidden="1" x14ac:dyDescent="0.35">
      <c r="Y1477">
        <v>3.9369999999999998</v>
      </c>
      <c r="Z1477">
        <v>1</v>
      </c>
      <c r="AA1477">
        <v>0.91500000000000004</v>
      </c>
      <c r="AB1477" t="s">
        <v>858</v>
      </c>
      <c r="AC1477">
        <v>0.95299999999999996</v>
      </c>
      <c r="AD1477" s="18">
        <v>45824.966076064811</v>
      </c>
      <c r="AE1477" t="s">
        <v>2099</v>
      </c>
    </row>
    <row r="1478" spans="25:31" x14ac:dyDescent="0.35">
      <c r="Y1478">
        <v>1.7989999999999999</v>
      </c>
      <c r="Z1478">
        <v>0.76600000000000001</v>
      </c>
      <c r="AA1478">
        <v>0.84</v>
      </c>
      <c r="AB1478">
        <v>0.751</v>
      </c>
      <c r="AC1478">
        <v>0.78800000000000003</v>
      </c>
      <c r="AD1478" s="18">
        <v>45825.074007800926</v>
      </c>
      <c r="AE1478" t="s">
        <v>2117</v>
      </c>
    </row>
    <row r="1479" spans="25:31" hidden="1" x14ac:dyDescent="0.35">
      <c r="Y1479" t="s">
        <v>858</v>
      </c>
      <c r="Z1479" t="s">
        <v>858</v>
      </c>
      <c r="AA1479">
        <v>1</v>
      </c>
      <c r="AB1479" t="s">
        <v>858</v>
      </c>
      <c r="AC1479" t="s">
        <v>858</v>
      </c>
      <c r="AD1479" s="18">
        <v>45824.966278611108</v>
      </c>
      <c r="AE1479" t="s">
        <v>2099</v>
      </c>
    </row>
    <row r="1480" spans="25:31" x14ac:dyDescent="0.35">
      <c r="Y1480">
        <v>26.315999999999999</v>
      </c>
      <c r="Z1480">
        <v>0.96299999999999997</v>
      </c>
      <c r="AA1480">
        <v>0.99</v>
      </c>
      <c r="AB1480">
        <v>0.93400000000000005</v>
      </c>
      <c r="AC1480">
        <v>0.96699999999999997</v>
      </c>
      <c r="AD1480" s="18">
        <v>45825.130164062502</v>
      </c>
      <c r="AE1480" t="s">
        <v>2117</v>
      </c>
    </row>
    <row r="1481" spans="25:31" hidden="1" x14ac:dyDescent="0.35">
      <c r="Y1481" t="s">
        <v>858</v>
      </c>
      <c r="Z1481" t="s">
        <v>858</v>
      </c>
      <c r="AA1481">
        <v>1</v>
      </c>
      <c r="AB1481" t="s">
        <v>858</v>
      </c>
      <c r="AC1481" t="s">
        <v>858</v>
      </c>
      <c r="AD1481" s="18">
        <v>45824.96648087963</v>
      </c>
      <c r="AE1481" t="s">
        <v>2099</v>
      </c>
    </row>
    <row r="1482" spans="25:31" x14ac:dyDescent="0.35">
      <c r="Y1482">
        <v>19.231000000000002</v>
      </c>
      <c r="Z1482">
        <v>0.95099999999999996</v>
      </c>
      <c r="AA1482">
        <v>0.96299999999999997</v>
      </c>
      <c r="AB1482">
        <v>0.90600000000000003</v>
      </c>
      <c r="AC1482">
        <v>0.98199999999999998</v>
      </c>
      <c r="AD1482" s="18">
        <v>45824.818601423613</v>
      </c>
      <c r="AE1482" t="s">
        <v>1757</v>
      </c>
    </row>
    <row r="1483" spans="25:31" hidden="1" x14ac:dyDescent="0.35">
      <c r="Y1483" t="s">
        <v>858</v>
      </c>
      <c r="Z1483" t="s">
        <v>858</v>
      </c>
      <c r="AA1483" t="s">
        <v>858</v>
      </c>
      <c r="AB1483" t="s">
        <v>858</v>
      </c>
      <c r="AC1483" t="s">
        <v>858</v>
      </c>
      <c r="AD1483" s="18">
        <v>45824.966688564811</v>
      </c>
      <c r="AE1483" t="s">
        <v>2099</v>
      </c>
    </row>
    <row r="1484" spans="25:31" hidden="1" x14ac:dyDescent="0.35">
      <c r="Y1484" t="s">
        <v>858</v>
      </c>
      <c r="Z1484" t="s">
        <v>858</v>
      </c>
      <c r="AA1484">
        <v>0.90300000000000002</v>
      </c>
      <c r="AB1484" t="s">
        <v>858</v>
      </c>
      <c r="AC1484" t="s">
        <v>858</v>
      </c>
      <c r="AD1484" s="18">
        <v>45824.966908784721</v>
      </c>
      <c r="AE1484" t="s">
        <v>2099</v>
      </c>
    </row>
    <row r="1485" spans="25:31" hidden="1" x14ac:dyDescent="0.35">
      <c r="Y1485">
        <v>3.5209999999999999</v>
      </c>
      <c r="Z1485">
        <v>0.93700000000000006</v>
      </c>
      <c r="AA1485">
        <v>0.85799999999999998</v>
      </c>
      <c r="AB1485">
        <v>0.88800000000000001</v>
      </c>
      <c r="AC1485">
        <v>0.874</v>
      </c>
      <c r="AD1485" s="18">
        <v>45824.967174328704</v>
      </c>
      <c r="AE1485" t="s">
        <v>2099</v>
      </c>
    </row>
    <row r="1486" spans="25:31" x14ac:dyDescent="0.35">
      <c r="Y1486">
        <v>1.506</v>
      </c>
      <c r="Z1486">
        <v>0.98399999999999999</v>
      </c>
      <c r="AA1486">
        <v>0.99399999999999999</v>
      </c>
      <c r="AB1486">
        <v>0.86499999999999999</v>
      </c>
      <c r="AC1486">
        <v>0.98399999999999999</v>
      </c>
      <c r="AD1486" s="18">
        <v>45825.139161956016</v>
      </c>
      <c r="AE1486" t="s">
        <v>2117</v>
      </c>
    </row>
    <row r="1487" spans="25:31" hidden="1" x14ac:dyDescent="0.35">
      <c r="Y1487">
        <v>14.706</v>
      </c>
      <c r="Z1487">
        <v>0.97299999999999998</v>
      </c>
      <c r="AA1487">
        <v>0.88</v>
      </c>
      <c r="AB1487">
        <v>0.75</v>
      </c>
      <c r="AC1487">
        <v>0.75700000000000001</v>
      </c>
      <c r="AD1487" s="18">
        <v>45824.967443287038</v>
      </c>
      <c r="AE1487" t="s">
        <v>2099</v>
      </c>
    </row>
    <row r="1488" spans="25:31" x14ac:dyDescent="0.35">
      <c r="Y1488">
        <v>6.0979999999999999</v>
      </c>
      <c r="Z1488">
        <v>0.94899999999999995</v>
      </c>
      <c r="AA1488">
        <v>0.90600000000000003</v>
      </c>
      <c r="AB1488">
        <v>0.91400000000000003</v>
      </c>
      <c r="AC1488">
        <v>0.92500000000000004</v>
      </c>
      <c r="AD1488" s="18">
        <v>45825.143078819441</v>
      </c>
      <c r="AE1488" t="s">
        <v>2117</v>
      </c>
    </row>
    <row r="1489" spans="25:31" hidden="1" x14ac:dyDescent="0.35">
      <c r="Y1489" t="s">
        <v>858</v>
      </c>
      <c r="Z1489" t="s">
        <v>858</v>
      </c>
      <c r="AA1489">
        <v>0.96099999999999997</v>
      </c>
      <c r="AB1489" t="s">
        <v>858</v>
      </c>
      <c r="AC1489" t="s">
        <v>858</v>
      </c>
      <c r="AD1489" s="18">
        <v>45824.967664143522</v>
      </c>
      <c r="AE1489" t="s">
        <v>2099</v>
      </c>
    </row>
    <row r="1490" spans="25:31" x14ac:dyDescent="0.35">
      <c r="Y1490">
        <v>45.454999999999998</v>
      </c>
      <c r="Z1490">
        <v>0.91200000000000003</v>
      </c>
      <c r="AA1490">
        <v>0.90300000000000002</v>
      </c>
      <c r="AB1490">
        <v>0.90200000000000002</v>
      </c>
      <c r="AC1490">
        <v>0.82499999999999996</v>
      </c>
      <c r="AD1490" s="18">
        <v>45824.881595520834</v>
      </c>
      <c r="AE1490" t="s">
        <v>1942</v>
      </c>
    </row>
    <row r="1491" spans="25:31" hidden="1" x14ac:dyDescent="0.35">
      <c r="Y1491">
        <v>0.66700000000000004</v>
      </c>
      <c r="Z1491" t="s">
        <v>858</v>
      </c>
      <c r="AA1491" t="s">
        <v>858</v>
      </c>
      <c r="AB1491">
        <v>0</v>
      </c>
      <c r="AC1491">
        <v>0.75</v>
      </c>
      <c r="AD1491" s="18">
        <v>45824.967859884258</v>
      </c>
      <c r="AE1491" t="s">
        <v>2099</v>
      </c>
    </row>
    <row r="1492" spans="25:31" x14ac:dyDescent="0.35">
      <c r="Y1492">
        <v>30.303000000000001</v>
      </c>
      <c r="Z1492">
        <v>0.94499999999999995</v>
      </c>
      <c r="AA1492">
        <v>0.98</v>
      </c>
      <c r="AB1492">
        <v>0.96799999999999997</v>
      </c>
      <c r="AC1492">
        <v>0.96899999999999997</v>
      </c>
      <c r="AD1492" s="18">
        <v>45824.886200856483</v>
      </c>
      <c r="AE1492" t="s">
        <v>1942</v>
      </c>
    </row>
    <row r="1493" spans="25:31" hidden="1" x14ac:dyDescent="0.35">
      <c r="Y1493" t="s">
        <v>858</v>
      </c>
      <c r="Z1493" t="s">
        <v>858</v>
      </c>
      <c r="AA1493" t="s">
        <v>858</v>
      </c>
      <c r="AB1493" t="s">
        <v>858</v>
      </c>
      <c r="AC1493" t="s">
        <v>858</v>
      </c>
      <c r="AD1493" s="18">
        <v>45824.968074490738</v>
      </c>
      <c r="AE1493" t="s">
        <v>2099</v>
      </c>
    </row>
    <row r="1494" spans="25:31" x14ac:dyDescent="0.35">
      <c r="Y1494">
        <v>90.909000000000006</v>
      </c>
      <c r="Z1494">
        <v>0.69399999999999995</v>
      </c>
      <c r="AA1494">
        <v>0.499</v>
      </c>
      <c r="AB1494">
        <v>1</v>
      </c>
      <c r="AC1494">
        <v>0.42199999999999999</v>
      </c>
      <c r="AD1494" s="18">
        <v>45824.920857997684</v>
      </c>
      <c r="AE1494" t="s">
        <v>2096</v>
      </c>
    </row>
    <row r="1495" spans="25:31" hidden="1" x14ac:dyDescent="0.35">
      <c r="Y1495" t="s">
        <v>858</v>
      </c>
      <c r="Z1495" t="s">
        <v>858</v>
      </c>
      <c r="AA1495">
        <v>0.79900000000000004</v>
      </c>
      <c r="AB1495" t="s">
        <v>858</v>
      </c>
      <c r="AC1495" t="s">
        <v>858</v>
      </c>
      <c r="AD1495" s="18">
        <v>45824.968273981482</v>
      </c>
      <c r="AE1495" t="s">
        <v>2099</v>
      </c>
    </row>
    <row r="1496" spans="25:31" x14ac:dyDescent="0.35">
      <c r="Y1496">
        <v>13.513999999999999</v>
      </c>
      <c r="Z1496">
        <v>0.97899999999999998</v>
      </c>
      <c r="AA1496">
        <v>0.93500000000000005</v>
      </c>
      <c r="AB1496">
        <v>0.96</v>
      </c>
      <c r="AC1496">
        <v>0.95299999999999996</v>
      </c>
      <c r="AD1496" s="18">
        <v>45825.268579641204</v>
      </c>
      <c r="AE1496" t="s">
        <v>2106</v>
      </c>
    </row>
    <row r="1497" spans="25:31" hidden="1" x14ac:dyDescent="0.35">
      <c r="Y1497">
        <v>7.0419999999999998</v>
      </c>
      <c r="Z1497">
        <v>0.91300000000000003</v>
      </c>
      <c r="AA1497">
        <v>0.63300000000000001</v>
      </c>
      <c r="AB1497">
        <v>1</v>
      </c>
      <c r="AC1497">
        <v>0.82099999999999995</v>
      </c>
      <c r="AD1497" s="18">
        <v>45824.968548877318</v>
      </c>
      <c r="AE1497" t="s">
        <v>2099</v>
      </c>
    </row>
    <row r="1498" spans="25:31" x14ac:dyDescent="0.35">
      <c r="Y1498">
        <v>1.002</v>
      </c>
      <c r="Z1498">
        <v>0.88800000000000001</v>
      </c>
      <c r="AA1498">
        <v>0.95799999999999996</v>
      </c>
      <c r="AB1498">
        <v>0.93400000000000005</v>
      </c>
      <c r="AC1498">
        <v>0.95799999999999996</v>
      </c>
      <c r="AD1498" s="18">
        <v>45825.069492662034</v>
      </c>
      <c r="AE1498" t="s">
        <v>2117</v>
      </c>
    </row>
    <row r="1499" spans="25:31" hidden="1" x14ac:dyDescent="0.35">
      <c r="Y1499">
        <v>17.856999999999999</v>
      </c>
      <c r="Z1499" t="s">
        <v>858</v>
      </c>
      <c r="AA1499">
        <v>0.84299999999999997</v>
      </c>
      <c r="AB1499" t="s">
        <v>858</v>
      </c>
      <c r="AC1499">
        <v>1</v>
      </c>
      <c r="AD1499" s="18">
        <v>45824.968767488426</v>
      </c>
      <c r="AE1499" t="s">
        <v>2099</v>
      </c>
    </row>
    <row r="1500" spans="25:31" x14ac:dyDescent="0.35">
      <c r="Y1500">
        <v>0.33800000000000002</v>
      </c>
      <c r="Z1500">
        <v>0.99299999999999999</v>
      </c>
      <c r="AA1500">
        <v>0.98899999999999999</v>
      </c>
      <c r="AB1500">
        <v>0.99</v>
      </c>
      <c r="AC1500">
        <v>0.96399999999999997</v>
      </c>
      <c r="AD1500" s="18">
        <v>45825.163291712961</v>
      </c>
      <c r="AE1500" t="s">
        <v>2117</v>
      </c>
    </row>
    <row r="1501" spans="25:31" hidden="1" x14ac:dyDescent="0.35">
      <c r="Y1501">
        <v>23.81</v>
      </c>
      <c r="Z1501">
        <v>0.82399999999999995</v>
      </c>
      <c r="AA1501">
        <v>1</v>
      </c>
      <c r="AB1501" t="s">
        <v>858</v>
      </c>
      <c r="AC1501">
        <v>0.999</v>
      </c>
      <c r="AD1501" s="18">
        <v>45824.968988854169</v>
      </c>
      <c r="AE1501" t="s">
        <v>2099</v>
      </c>
    </row>
    <row r="1502" spans="25:31" x14ac:dyDescent="0.35">
      <c r="Y1502">
        <v>4.8310000000000004</v>
      </c>
      <c r="Z1502">
        <v>0.93300000000000005</v>
      </c>
      <c r="AA1502">
        <v>0.93899999999999995</v>
      </c>
      <c r="AB1502">
        <v>0.70699999999999996</v>
      </c>
      <c r="AC1502">
        <v>0.98699999999999999</v>
      </c>
      <c r="AD1502" s="18">
        <v>45825.11572303241</v>
      </c>
      <c r="AE1502" t="s">
        <v>2117</v>
      </c>
    </row>
    <row r="1503" spans="25:31" hidden="1" x14ac:dyDescent="0.35">
      <c r="Y1503" t="s">
        <v>858</v>
      </c>
      <c r="Z1503" t="s">
        <v>858</v>
      </c>
      <c r="AA1503">
        <v>0.96799999999999997</v>
      </c>
      <c r="AB1503" t="s">
        <v>858</v>
      </c>
      <c r="AC1503" t="s">
        <v>858</v>
      </c>
      <c r="AD1503" s="18">
        <v>45824.969185428243</v>
      </c>
      <c r="AE1503" t="s">
        <v>2099</v>
      </c>
    </row>
    <row r="1504" spans="25:31" x14ac:dyDescent="0.35">
      <c r="Y1504">
        <v>27.777999999999999</v>
      </c>
      <c r="Z1504">
        <v>0.97499999999999998</v>
      </c>
      <c r="AA1504">
        <v>0.98199999999999998</v>
      </c>
      <c r="AB1504">
        <v>0.96699999999999997</v>
      </c>
      <c r="AC1504">
        <v>0.99</v>
      </c>
      <c r="AD1504" s="18">
        <v>45824.936526157406</v>
      </c>
      <c r="AE1504" t="s">
        <v>2096</v>
      </c>
    </row>
    <row r="1505" spans="25:31" hidden="1" x14ac:dyDescent="0.35">
      <c r="Y1505">
        <v>4.274</v>
      </c>
      <c r="Z1505">
        <v>1</v>
      </c>
      <c r="AA1505">
        <v>0.94199999999999995</v>
      </c>
      <c r="AB1505">
        <v>0.72599999999999998</v>
      </c>
      <c r="AC1505">
        <v>0.89800000000000002</v>
      </c>
      <c r="AD1505" s="18">
        <v>45824.969453148151</v>
      </c>
      <c r="AE1505" t="s">
        <v>2099</v>
      </c>
    </row>
    <row r="1506" spans="25:31" x14ac:dyDescent="0.35">
      <c r="Y1506">
        <v>20</v>
      </c>
      <c r="Z1506">
        <v>0.96099999999999997</v>
      </c>
      <c r="AA1506">
        <v>0.99199999999999999</v>
      </c>
      <c r="AB1506">
        <v>0.92900000000000005</v>
      </c>
      <c r="AC1506">
        <v>0.99</v>
      </c>
      <c r="AD1506" s="18">
        <v>45824.952686828707</v>
      </c>
      <c r="AE1506" t="s">
        <v>2096</v>
      </c>
    </row>
    <row r="1507" spans="25:31" hidden="1" x14ac:dyDescent="0.35">
      <c r="Y1507" t="s">
        <v>858</v>
      </c>
      <c r="Z1507" t="s">
        <v>858</v>
      </c>
      <c r="AA1507">
        <v>0.97699999999999998</v>
      </c>
      <c r="AB1507" t="s">
        <v>858</v>
      </c>
      <c r="AC1507" t="s">
        <v>858</v>
      </c>
      <c r="AD1507" s="18">
        <v>45824.969649398146</v>
      </c>
      <c r="AE1507" t="s">
        <v>2099</v>
      </c>
    </row>
    <row r="1508" spans="25:31" x14ac:dyDescent="0.35">
      <c r="Y1508">
        <v>1.65</v>
      </c>
      <c r="Z1508">
        <v>0.97899999999999998</v>
      </c>
      <c r="AA1508">
        <v>0.95899999999999996</v>
      </c>
      <c r="AB1508">
        <v>0.875</v>
      </c>
      <c r="AC1508">
        <v>0.98599999999999999</v>
      </c>
      <c r="AD1508" s="18">
        <v>45825.277083020832</v>
      </c>
      <c r="AE1508" t="s">
        <v>2106</v>
      </c>
    </row>
    <row r="1509" spans="25:31" hidden="1" x14ac:dyDescent="0.35">
      <c r="Y1509">
        <v>0.66700000000000004</v>
      </c>
      <c r="Z1509">
        <v>0.82</v>
      </c>
      <c r="AA1509">
        <v>0.92200000000000004</v>
      </c>
      <c r="AB1509" t="s">
        <v>858</v>
      </c>
      <c r="AC1509">
        <v>0.9</v>
      </c>
      <c r="AD1509" s="18">
        <v>45824.969867280095</v>
      </c>
      <c r="AE1509" t="s">
        <v>2099</v>
      </c>
    </row>
    <row r="1510" spans="25:31" x14ac:dyDescent="0.35">
      <c r="Y1510">
        <v>27.777999999999999</v>
      </c>
      <c r="Z1510">
        <v>0.53500000000000003</v>
      </c>
      <c r="AA1510" s="18">
        <v>0.35599999999999998</v>
      </c>
      <c r="AB1510">
        <v>0.81599999999999995</v>
      </c>
      <c r="AC1510" s="21">
        <v>0.46200000000000002</v>
      </c>
      <c r="AD1510" s="18">
        <v>45825.206755868057</v>
      </c>
      <c r="AE1510" t="s">
        <v>2112</v>
      </c>
    </row>
    <row r="1511" spans="25:31" hidden="1" x14ac:dyDescent="0.35">
      <c r="Y1511">
        <v>1.488</v>
      </c>
      <c r="Z1511">
        <v>0.89100000000000001</v>
      </c>
      <c r="AA1511">
        <v>0.79400000000000004</v>
      </c>
      <c r="AB1511">
        <v>0</v>
      </c>
      <c r="AC1511">
        <v>0.78900000000000003</v>
      </c>
      <c r="AD1511" s="18">
        <v>45824.970119791666</v>
      </c>
      <c r="AE1511" t="s">
        <v>2099</v>
      </c>
    </row>
    <row r="1512" spans="25:31" x14ac:dyDescent="0.35">
      <c r="Y1512">
        <v>5.2910000000000004</v>
      </c>
      <c r="Z1512">
        <v>0.42199999999999999</v>
      </c>
      <c r="AA1512" s="18">
        <v>0.45200000000000001</v>
      </c>
      <c r="AB1512">
        <v>0.75600000000000001</v>
      </c>
      <c r="AC1512" s="21">
        <v>0.435</v>
      </c>
      <c r="AD1512" s="18">
        <v>45825.209324745367</v>
      </c>
      <c r="AE1512" t="s">
        <v>2112</v>
      </c>
    </row>
    <row r="1513" spans="25:31" hidden="1" x14ac:dyDescent="0.35">
      <c r="Y1513" t="s">
        <v>858</v>
      </c>
      <c r="Z1513" t="s">
        <v>858</v>
      </c>
      <c r="AA1513">
        <v>0.75</v>
      </c>
      <c r="AB1513" t="s">
        <v>858</v>
      </c>
      <c r="AC1513" t="s">
        <v>858</v>
      </c>
      <c r="AD1513" s="18">
        <v>45824.970329317126</v>
      </c>
      <c r="AE1513" t="s">
        <v>2099</v>
      </c>
    </row>
    <row r="1514" spans="25:31" x14ac:dyDescent="0.35">
      <c r="Y1514">
        <v>40</v>
      </c>
      <c r="Z1514">
        <v>0.65300000000000002</v>
      </c>
      <c r="AA1514">
        <v>0.96899999999999997</v>
      </c>
      <c r="AB1514">
        <v>0.94499999999999995</v>
      </c>
      <c r="AC1514">
        <v>0.84099999999999997</v>
      </c>
      <c r="AD1514" s="18">
        <v>45825.152850243052</v>
      </c>
      <c r="AE1514" t="s">
        <v>2117</v>
      </c>
    </row>
    <row r="1515" spans="25:31" hidden="1" x14ac:dyDescent="0.35">
      <c r="Y1515">
        <v>5.2629999999999999</v>
      </c>
      <c r="Z1515">
        <v>0.97099999999999997</v>
      </c>
      <c r="AA1515">
        <v>0.96899999999999997</v>
      </c>
      <c r="AB1515">
        <v>0.89100000000000001</v>
      </c>
      <c r="AC1515">
        <v>0.93400000000000005</v>
      </c>
      <c r="AD1515" s="18">
        <v>45824.970600555556</v>
      </c>
      <c r="AE1515" t="s">
        <v>2099</v>
      </c>
    </row>
    <row r="1516" spans="25:31" hidden="1" x14ac:dyDescent="0.35">
      <c r="Y1516">
        <v>4.1669999999999998</v>
      </c>
      <c r="Z1516">
        <v>0.95899999999999996</v>
      </c>
      <c r="AA1516">
        <v>0.89400000000000002</v>
      </c>
      <c r="AB1516">
        <v>0</v>
      </c>
      <c r="AC1516">
        <v>0.92900000000000005</v>
      </c>
      <c r="AD1516" s="18">
        <v>45824.970854085645</v>
      </c>
      <c r="AE1516" t="s">
        <v>2099</v>
      </c>
    </row>
    <row r="1517" spans="25:31" hidden="1" x14ac:dyDescent="0.35">
      <c r="Y1517">
        <v>3.3220000000000001</v>
      </c>
      <c r="Z1517">
        <v>1</v>
      </c>
      <c r="AA1517">
        <v>0.98599999999999999</v>
      </c>
      <c r="AB1517">
        <v>0.81200000000000006</v>
      </c>
      <c r="AC1517">
        <v>0.70299999999999996</v>
      </c>
      <c r="AD1517" s="18">
        <v>45824.971149039353</v>
      </c>
      <c r="AE1517" t="s">
        <v>2099</v>
      </c>
    </row>
    <row r="1518" spans="25:31" x14ac:dyDescent="0.35">
      <c r="Y1518">
        <v>27.777999999999999</v>
      </c>
      <c r="Z1518">
        <v>0.90600000000000003</v>
      </c>
      <c r="AA1518">
        <v>0.97599999999999998</v>
      </c>
      <c r="AB1518">
        <v>0.91800000000000004</v>
      </c>
      <c r="AC1518">
        <v>0.97</v>
      </c>
      <c r="AD1518" s="18">
        <v>45825.156709618059</v>
      </c>
      <c r="AE1518" t="s">
        <v>2117</v>
      </c>
    </row>
    <row r="1519" spans="25:31" hidden="1" x14ac:dyDescent="0.35">
      <c r="Y1519" t="s">
        <v>858</v>
      </c>
      <c r="Z1519" t="s">
        <v>858</v>
      </c>
      <c r="AA1519" t="s">
        <v>858</v>
      </c>
      <c r="AB1519" t="s">
        <v>858</v>
      </c>
      <c r="AC1519" t="s">
        <v>858</v>
      </c>
      <c r="AD1519" s="18">
        <v>45824.971355567126</v>
      </c>
      <c r="AE1519" t="s">
        <v>2099</v>
      </c>
    </row>
    <row r="1520" spans="25:31" x14ac:dyDescent="0.35">
      <c r="Y1520">
        <v>18.867999999999999</v>
      </c>
      <c r="Z1520">
        <v>0.88700000000000001</v>
      </c>
      <c r="AA1520">
        <v>0.84599999999999997</v>
      </c>
      <c r="AB1520">
        <v>0.86199999999999999</v>
      </c>
      <c r="AC1520">
        <v>0.84199999999999997</v>
      </c>
      <c r="AD1520" s="18">
        <v>45825.304061192131</v>
      </c>
      <c r="AE1520" t="s">
        <v>2102</v>
      </c>
    </row>
    <row r="1521" spans="25:31" hidden="1" x14ac:dyDescent="0.35">
      <c r="Y1521" t="s">
        <v>858</v>
      </c>
      <c r="Z1521" t="s">
        <v>858</v>
      </c>
      <c r="AA1521" t="s">
        <v>858</v>
      </c>
      <c r="AB1521">
        <v>0</v>
      </c>
      <c r="AC1521" t="s">
        <v>858</v>
      </c>
      <c r="AD1521" s="18">
        <v>45824.971551064817</v>
      </c>
      <c r="AE1521" t="s">
        <v>2099</v>
      </c>
    </row>
    <row r="1522" spans="25:31" x14ac:dyDescent="0.35">
      <c r="Y1522">
        <v>71.429000000000002</v>
      </c>
      <c r="Z1522">
        <v>0.88200000000000001</v>
      </c>
      <c r="AA1522">
        <v>0.93100000000000005</v>
      </c>
      <c r="AB1522">
        <v>1</v>
      </c>
      <c r="AC1522">
        <v>0.93899999999999995</v>
      </c>
      <c r="AD1522" s="18">
        <v>45824.827571388887</v>
      </c>
      <c r="AE1522" t="s">
        <v>1757</v>
      </c>
    </row>
    <row r="1523" spans="25:31" hidden="1" x14ac:dyDescent="0.35">
      <c r="Y1523">
        <v>1.1639999999999999</v>
      </c>
      <c r="Z1523">
        <v>0.98099999999999998</v>
      </c>
      <c r="AA1523">
        <v>0</v>
      </c>
      <c r="AB1523">
        <v>0.90600000000000003</v>
      </c>
      <c r="AC1523">
        <v>0.98</v>
      </c>
      <c r="AD1523" s="18">
        <v>45825.04843570602</v>
      </c>
      <c r="AE1523" t="s">
        <v>2100</v>
      </c>
    </row>
    <row r="1524" spans="25:31" x14ac:dyDescent="0.35">
      <c r="Y1524">
        <v>4.5250000000000004</v>
      </c>
      <c r="Z1524">
        <v>0.88500000000000001</v>
      </c>
      <c r="AA1524">
        <v>0.95599999999999996</v>
      </c>
      <c r="AB1524">
        <v>0.77100000000000002</v>
      </c>
      <c r="AC1524">
        <v>0.97399999999999998</v>
      </c>
      <c r="AD1524" s="18">
        <v>45824.956067268518</v>
      </c>
      <c r="AE1524" t="s">
        <v>2096</v>
      </c>
    </row>
    <row r="1525" spans="25:31" hidden="1" x14ac:dyDescent="0.35">
      <c r="Y1525">
        <v>7.6999999999999999E-2</v>
      </c>
      <c r="Z1525">
        <v>0.99399999999999999</v>
      </c>
      <c r="AA1525">
        <v>0.97599999999999998</v>
      </c>
      <c r="AB1525">
        <v>0</v>
      </c>
      <c r="AC1525">
        <v>0.99299999999999999</v>
      </c>
      <c r="AD1525" s="18">
        <v>45825.048804768521</v>
      </c>
      <c r="AE1525" t="s">
        <v>2100</v>
      </c>
    </row>
    <row r="1526" spans="25:31" x14ac:dyDescent="0.35">
      <c r="Y1526">
        <v>0.57599999999999996</v>
      </c>
      <c r="Z1526">
        <v>0.996</v>
      </c>
      <c r="AA1526">
        <v>0.999</v>
      </c>
      <c r="AB1526">
        <v>0.91</v>
      </c>
      <c r="AC1526">
        <v>0.99099999999999999</v>
      </c>
      <c r="AD1526" s="18">
        <v>45824.961238645832</v>
      </c>
      <c r="AE1526" t="s">
        <v>2099</v>
      </c>
    </row>
    <row r="1527" spans="25:31" hidden="1" x14ac:dyDescent="0.35">
      <c r="Y1527">
        <v>1.976</v>
      </c>
      <c r="Z1527">
        <v>0.98199999999999998</v>
      </c>
      <c r="AA1527">
        <v>0</v>
      </c>
      <c r="AB1527">
        <v>0.78800000000000003</v>
      </c>
      <c r="AC1527">
        <v>0.93200000000000005</v>
      </c>
      <c r="AD1527" s="18">
        <v>45825.049073020833</v>
      </c>
      <c r="AE1527" t="s">
        <v>2100</v>
      </c>
    </row>
    <row r="1528" spans="25:31" x14ac:dyDescent="0.35">
      <c r="Y1528">
        <v>0.50800000000000001</v>
      </c>
      <c r="Z1528">
        <v>0.99199999999999999</v>
      </c>
      <c r="AA1528">
        <v>0.98699999999999999</v>
      </c>
      <c r="AB1528">
        <v>0.99</v>
      </c>
      <c r="AC1528">
        <v>0.99</v>
      </c>
      <c r="AD1528" s="18">
        <v>45825.12968484954</v>
      </c>
      <c r="AE1528" t="s">
        <v>2117</v>
      </c>
    </row>
    <row r="1529" spans="25:31" hidden="1" x14ac:dyDescent="0.35">
      <c r="Y1529" t="s">
        <v>858</v>
      </c>
      <c r="Z1529" t="s">
        <v>858</v>
      </c>
      <c r="AA1529">
        <v>0.8</v>
      </c>
      <c r="AB1529" t="s">
        <v>858</v>
      </c>
      <c r="AC1529" t="s">
        <v>858</v>
      </c>
      <c r="AD1529" s="18">
        <v>45825.04929570602</v>
      </c>
      <c r="AE1529" t="s">
        <v>2100</v>
      </c>
    </row>
    <row r="1530" spans="25:31" hidden="1" x14ac:dyDescent="0.35">
      <c r="Y1530">
        <v>90.909000000000006</v>
      </c>
      <c r="Z1530" t="s">
        <v>858</v>
      </c>
      <c r="AA1530" t="s">
        <v>858</v>
      </c>
      <c r="AB1530" t="s">
        <v>858</v>
      </c>
      <c r="AC1530">
        <v>1</v>
      </c>
      <c r="AD1530" s="18">
        <v>45825.049539328706</v>
      </c>
      <c r="AE1530" t="s">
        <v>2100</v>
      </c>
    </row>
    <row r="1531" spans="25:31" hidden="1" x14ac:dyDescent="0.35">
      <c r="Y1531" t="s">
        <v>858</v>
      </c>
      <c r="Z1531" t="s">
        <v>858</v>
      </c>
      <c r="AA1531" t="s">
        <v>858</v>
      </c>
      <c r="AB1531" t="s">
        <v>858</v>
      </c>
      <c r="AC1531" t="s">
        <v>858</v>
      </c>
      <c r="AD1531" s="18">
        <v>45825.035902962962</v>
      </c>
      <c r="AE1531" t="s">
        <v>1750</v>
      </c>
    </row>
    <row r="1532" spans="25:31" hidden="1" x14ac:dyDescent="0.35">
      <c r="Y1532">
        <v>13.699</v>
      </c>
      <c r="Z1532">
        <v>1</v>
      </c>
      <c r="AA1532">
        <v>0.95799999999999996</v>
      </c>
      <c r="AB1532">
        <v>0.96599999999999997</v>
      </c>
      <c r="AC1532">
        <v>0.90200000000000002</v>
      </c>
      <c r="AD1532" s="18">
        <v>45825.036191979169</v>
      </c>
      <c r="AE1532" t="s">
        <v>1750</v>
      </c>
    </row>
    <row r="1533" spans="25:31" hidden="1" x14ac:dyDescent="0.35">
      <c r="Y1533">
        <v>0.95099999999999996</v>
      </c>
      <c r="Z1533">
        <v>0.90500000000000003</v>
      </c>
      <c r="AA1533">
        <v>0.99</v>
      </c>
      <c r="AB1533">
        <v>0.97899999999999998</v>
      </c>
      <c r="AC1533">
        <v>0.99299999999999999</v>
      </c>
      <c r="AD1533" s="18">
        <v>45825.036533298611</v>
      </c>
      <c r="AE1533" t="s">
        <v>1750</v>
      </c>
    </row>
    <row r="1534" spans="25:31" x14ac:dyDescent="0.35">
      <c r="Y1534">
        <v>71.429000000000002</v>
      </c>
      <c r="Z1534">
        <v>0.88200000000000001</v>
      </c>
      <c r="AA1534">
        <v>0.93100000000000005</v>
      </c>
      <c r="AB1534">
        <v>1</v>
      </c>
      <c r="AC1534">
        <v>0.93899999999999995</v>
      </c>
      <c r="AD1534" s="18">
        <v>45825.161242685186</v>
      </c>
      <c r="AE1534" t="s">
        <v>2117</v>
      </c>
    </row>
    <row r="1535" spans="25:31" hidden="1" x14ac:dyDescent="0.35">
      <c r="Y1535">
        <v>18.867999999999999</v>
      </c>
      <c r="Z1535">
        <v>1</v>
      </c>
      <c r="AA1535">
        <v>0.94699999999999995</v>
      </c>
      <c r="AB1535">
        <v>0.67400000000000004</v>
      </c>
      <c r="AC1535">
        <v>0.96299999999999997</v>
      </c>
      <c r="AD1535" s="18">
        <v>45825.03685290509</v>
      </c>
      <c r="AE1535" t="s">
        <v>1750</v>
      </c>
    </row>
    <row r="1536" spans="25:31" x14ac:dyDescent="0.35">
      <c r="Y1536">
        <v>0.34899999999999998</v>
      </c>
      <c r="Z1536">
        <v>0.95599999999999996</v>
      </c>
      <c r="AA1536">
        <v>0.96899999999999997</v>
      </c>
      <c r="AB1536">
        <v>0.84199999999999997</v>
      </c>
      <c r="AC1536">
        <v>0.94799999999999995</v>
      </c>
      <c r="AD1536" s="18">
        <v>45825.176023449072</v>
      </c>
      <c r="AE1536" t="s">
        <v>2117</v>
      </c>
    </row>
    <row r="1537" spans="25:31" hidden="1" x14ac:dyDescent="0.35">
      <c r="Y1537" t="s">
        <v>858</v>
      </c>
      <c r="Z1537" t="s">
        <v>858</v>
      </c>
      <c r="AA1537">
        <v>0.75</v>
      </c>
      <c r="AB1537" t="s">
        <v>858</v>
      </c>
      <c r="AC1537" t="s">
        <v>858</v>
      </c>
      <c r="AD1537" s="18">
        <v>45825.037078796297</v>
      </c>
      <c r="AE1537" t="s">
        <v>1750</v>
      </c>
    </row>
    <row r="1538" spans="25:31" x14ac:dyDescent="0.35">
      <c r="Y1538">
        <v>2.488</v>
      </c>
      <c r="Z1538">
        <v>0.92900000000000005</v>
      </c>
      <c r="AA1538">
        <v>0.97699999999999998</v>
      </c>
      <c r="AB1538">
        <v>0.94799999999999995</v>
      </c>
      <c r="AC1538">
        <v>0.97399999999999998</v>
      </c>
      <c r="AD1538" s="18">
        <v>45824.760317199078</v>
      </c>
      <c r="AE1538" t="s">
        <v>1757</v>
      </c>
    </row>
    <row r="1539" spans="25:31" hidden="1" x14ac:dyDescent="0.35">
      <c r="Y1539" t="s">
        <v>858</v>
      </c>
      <c r="Z1539" t="s">
        <v>858</v>
      </c>
      <c r="AA1539">
        <v>0.9</v>
      </c>
      <c r="AB1539" t="s">
        <v>858</v>
      </c>
      <c r="AC1539" t="s">
        <v>858</v>
      </c>
      <c r="AD1539" s="18">
        <v>45825.037289363427</v>
      </c>
      <c r="AE1539" t="s">
        <v>1750</v>
      </c>
    </row>
    <row r="1540" spans="25:31" x14ac:dyDescent="0.35">
      <c r="Y1540">
        <v>0.76600000000000001</v>
      </c>
      <c r="Z1540">
        <v>0.97299999999999998</v>
      </c>
      <c r="AA1540">
        <v>0.99</v>
      </c>
      <c r="AB1540">
        <v>0.97899999999999998</v>
      </c>
      <c r="AC1540">
        <v>0.99099999999999999</v>
      </c>
      <c r="AD1540" s="18">
        <v>45824.813822280092</v>
      </c>
      <c r="AE1540" t="s">
        <v>1757</v>
      </c>
    </row>
    <row r="1541" spans="25:31" hidden="1" x14ac:dyDescent="0.35">
      <c r="Y1541">
        <v>7.6920000000000002</v>
      </c>
      <c r="Z1541">
        <v>1</v>
      </c>
      <c r="AA1541">
        <v>0.91200000000000003</v>
      </c>
      <c r="AB1541" t="s">
        <v>858</v>
      </c>
      <c r="AC1541">
        <v>0.59899999999999998</v>
      </c>
      <c r="AD1541" s="18">
        <v>45825.037522037041</v>
      </c>
      <c r="AE1541" t="s">
        <v>1750</v>
      </c>
    </row>
    <row r="1542" spans="25:31" x14ac:dyDescent="0.35">
      <c r="Y1542">
        <v>1.5580000000000001</v>
      </c>
      <c r="Z1542">
        <v>0.96399999999999997</v>
      </c>
      <c r="AA1542">
        <v>0.96899999999999997</v>
      </c>
      <c r="AB1542">
        <v>0.98799999999999999</v>
      </c>
      <c r="AC1542">
        <v>0.94</v>
      </c>
      <c r="AD1542" s="18">
        <v>45824.934509768522</v>
      </c>
      <c r="AE1542" t="s">
        <v>2096</v>
      </c>
    </row>
    <row r="1543" spans="25:31" hidden="1" x14ac:dyDescent="0.35">
      <c r="Y1543" t="s">
        <v>858</v>
      </c>
      <c r="Z1543" t="s">
        <v>858</v>
      </c>
      <c r="AA1543" t="s">
        <v>858</v>
      </c>
      <c r="AB1543" t="s">
        <v>858</v>
      </c>
      <c r="AC1543" t="s">
        <v>858</v>
      </c>
      <c r="AD1543" s="18">
        <v>45825.03778608796</v>
      </c>
      <c r="AE1543" t="s">
        <v>1750</v>
      </c>
    </row>
    <row r="1544" spans="25:31" x14ac:dyDescent="0.35">
      <c r="Y1544">
        <v>32.258000000000003</v>
      </c>
      <c r="Z1544">
        <v>0.80500000000000005</v>
      </c>
      <c r="AA1544" s="18">
        <v>0.75</v>
      </c>
      <c r="AB1544">
        <v>0.93899999999999995</v>
      </c>
      <c r="AC1544" s="21">
        <v>0.84899999999999998</v>
      </c>
      <c r="AD1544" s="18">
        <v>45825.19492021991</v>
      </c>
      <c r="AE1544" t="s">
        <v>2112</v>
      </c>
    </row>
    <row r="1545" spans="25:31" hidden="1" x14ac:dyDescent="0.35">
      <c r="Y1545">
        <v>10</v>
      </c>
      <c r="Z1545">
        <v>0.82399999999999995</v>
      </c>
      <c r="AA1545">
        <v>0.98599999999999999</v>
      </c>
      <c r="AB1545" t="s">
        <v>858</v>
      </c>
      <c r="AC1545">
        <v>0.86</v>
      </c>
      <c r="AD1545" s="18">
        <v>45825.038010162039</v>
      </c>
      <c r="AE1545" t="s">
        <v>1750</v>
      </c>
    </row>
    <row r="1546" spans="25:31" x14ac:dyDescent="0.35">
      <c r="Y1546">
        <v>6.1349999999999998</v>
      </c>
      <c r="Z1546">
        <v>0.81399999999999995</v>
      </c>
      <c r="AA1546">
        <v>0.80500000000000005</v>
      </c>
      <c r="AB1546">
        <v>0.89</v>
      </c>
      <c r="AC1546">
        <v>0.82699999999999996</v>
      </c>
      <c r="AD1546" s="18">
        <v>45825.165514409724</v>
      </c>
      <c r="AE1546" t="s">
        <v>2117</v>
      </c>
    </row>
    <row r="1547" spans="25:31" hidden="1" x14ac:dyDescent="0.35">
      <c r="Y1547">
        <v>6.5789999999999997</v>
      </c>
      <c r="Z1547">
        <v>1</v>
      </c>
      <c r="AA1547">
        <v>1</v>
      </c>
      <c r="AB1547">
        <v>0.89900000000000002</v>
      </c>
      <c r="AC1547">
        <v>0.83799999999999997</v>
      </c>
      <c r="AD1547" s="18">
        <v>45825.038282951391</v>
      </c>
      <c r="AE1547" t="s">
        <v>1750</v>
      </c>
    </row>
    <row r="1548" spans="25:31" x14ac:dyDescent="0.35">
      <c r="Y1548">
        <v>29.411999999999999</v>
      </c>
      <c r="Z1548">
        <v>0.97199999999999998</v>
      </c>
      <c r="AA1548">
        <v>0.98199999999999998</v>
      </c>
      <c r="AB1548">
        <v>0.96599999999999997</v>
      </c>
      <c r="AC1548">
        <v>0.97099999999999997</v>
      </c>
      <c r="AD1548" s="18">
        <v>45824.885043541668</v>
      </c>
      <c r="AE1548" t="s">
        <v>1942</v>
      </c>
    </row>
    <row r="1549" spans="25:31" hidden="1" x14ac:dyDescent="0.35">
      <c r="Y1549">
        <v>10.526</v>
      </c>
      <c r="Z1549" t="s">
        <v>858</v>
      </c>
      <c r="AA1549">
        <v>1</v>
      </c>
      <c r="AB1549" t="s">
        <v>858</v>
      </c>
      <c r="AC1549">
        <v>0.999</v>
      </c>
      <c r="AD1549" s="18">
        <v>45825.038545868054</v>
      </c>
      <c r="AE1549" t="s">
        <v>1750</v>
      </c>
    </row>
    <row r="1550" spans="25:31" x14ac:dyDescent="0.35">
      <c r="Y1550">
        <v>11.765000000000001</v>
      </c>
      <c r="Z1550">
        <v>0.97799999999999998</v>
      </c>
      <c r="AA1550">
        <v>0.97099999999999997</v>
      </c>
      <c r="AB1550">
        <v>0.92700000000000005</v>
      </c>
      <c r="AC1550">
        <v>0.95099999999999996</v>
      </c>
      <c r="AD1550" s="18">
        <v>45824.903082013887</v>
      </c>
      <c r="AE1550" t="s">
        <v>1942</v>
      </c>
    </row>
    <row r="1551" spans="25:31" hidden="1" x14ac:dyDescent="0.35">
      <c r="Y1551" t="s">
        <v>858</v>
      </c>
      <c r="Z1551">
        <v>0</v>
      </c>
      <c r="AA1551" t="s">
        <v>858</v>
      </c>
      <c r="AB1551">
        <v>2.8000000000000001E-2</v>
      </c>
      <c r="AC1551" t="s">
        <v>858</v>
      </c>
      <c r="AD1551" s="18">
        <v>45825.038759918978</v>
      </c>
      <c r="AE1551" t="s">
        <v>1750</v>
      </c>
    </row>
    <row r="1552" spans="25:31" x14ac:dyDescent="0.35">
      <c r="Y1552">
        <v>2.4039999999999999</v>
      </c>
      <c r="Z1552">
        <v>0.96699999999999997</v>
      </c>
      <c r="AA1552" s="18">
        <v>0.99199999999999999</v>
      </c>
      <c r="AB1552">
        <v>0.97399999999999998</v>
      </c>
      <c r="AC1552" s="21">
        <v>0.98199999999999998</v>
      </c>
      <c r="AD1552" s="18">
        <v>45825.227979861113</v>
      </c>
      <c r="AE1552" t="s">
        <v>2108</v>
      </c>
    </row>
    <row r="1553" spans="25:31" hidden="1" x14ac:dyDescent="0.35">
      <c r="Y1553">
        <v>7.5190000000000001</v>
      </c>
      <c r="Z1553">
        <v>0</v>
      </c>
      <c r="AA1553">
        <v>0.98199999999999998</v>
      </c>
      <c r="AB1553">
        <v>1</v>
      </c>
      <c r="AC1553">
        <v>0.88</v>
      </c>
      <c r="AD1553" s="18">
        <v>45825.039053946763</v>
      </c>
      <c r="AE1553" t="s">
        <v>1750</v>
      </c>
    </row>
    <row r="1554" spans="25:31" x14ac:dyDescent="0.35">
      <c r="Y1554">
        <v>17.544</v>
      </c>
      <c r="Z1554">
        <v>0.67300000000000004</v>
      </c>
      <c r="AA1554">
        <v>0.754</v>
      </c>
      <c r="AB1554">
        <v>0.754</v>
      </c>
      <c r="AC1554">
        <v>0.64900000000000002</v>
      </c>
      <c r="AD1554" s="18">
        <v>45824.964576944447</v>
      </c>
      <c r="AE1554" t="s">
        <v>2099</v>
      </c>
    </row>
    <row r="1555" spans="25:31" hidden="1" x14ac:dyDescent="0.35">
      <c r="Y1555">
        <v>27.027000000000001</v>
      </c>
      <c r="Z1555">
        <v>0</v>
      </c>
      <c r="AA1555">
        <v>0.97899999999999998</v>
      </c>
      <c r="AB1555">
        <v>0.83899999999999997</v>
      </c>
      <c r="AC1555">
        <v>0.83699999999999997</v>
      </c>
      <c r="AD1555" s="18">
        <v>45825.039353900465</v>
      </c>
      <c r="AE1555" t="s">
        <v>1750</v>
      </c>
    </row>
    <row r="1556" spans="25:31" x14ac:dyDescent="0.35">
      <c r="Y1556">
        <v>18.518999999999998</v>
      </c>
      <c r="Z1556">
        <v>0.97</v>
      </c>
      <c r="AA1556">
        <v>0.95199999999999996</v>
      </c>
      <c r="AB1556">
        <v>0.85099999999999998</v>
      </c>
      <c r="AC1556">
        <v>0.91100000000000003</v>
      </c>
      <c r="AD1556" s="18">
        <v>45825.185801458334</v>
      </c>
      <c r="AE1556" t="s">
        <v>2114</v>
      </c>
    </row>
    <row r="1557" spans="25:31" hidden="1" x14ac:dyDescent="0.35">
      <c r="Y1557">
        <v>1.2270000000000001</v>
      </c>
      <c r="Z1557">
        <v>0</v>
      </c>
      <c r="AA1557">
        <v>0.998</v>
      </c>
      <c r="AB1557">
        <v>0.91200000000000003</v>
      </c>
      <c r="AC1557">
        <v>0.93700000000000006</v>
      </c>
      <c r="AD1557" s="18">
        <v>45825.039897453702</v>
      </c>
      <c r="AE1557" t="s">
        <v>1750</v>
      </c>
    </row>
    <row r="1558" spans="25:31" x14ac:dyDescent="0.35">
      <c r="Y1558">
        <v>1.0880000000000001</v>
      </c>
      <c r="Z1558">
        <v>0.97699999999999998</v>
      </c>
      <c r="AA1558">
        <v>0.98399999999999999</v>
      </c>
      <c r="AB1558">
        <v>0.98299999999999998</v>
      </c>
      <c r="AC1558">
        <v>0.98299999999999998</v>
      </c>
      <c r="AD1558" s="18">
        <v>45825.259915069444</v>
      </c>
      <c r="AE1558" t="s">
        <v>2106</v>
      </c>
    </row>
    <row r="1559" spans="25:31" hidden="1" x14ac:dyDescent="0.35">
      <c r="Y1559">
        <v>1.381</v>
      </c>
      <c r="Z1559">
        <v>0</v>
      </c>
      <c r="AA1559">
        <v>0.995</v>
      </c>
      <c r="AB1559">
        <v>0.99399999999999999</v>
      </c>
      <c r="AC1559">
        <v>0.98799999999999999</v>
      </c>
      <c r="AD1559" s="18">
        <v>45825.040231990744</v>
      </c>
      <c r="AE1559" t="s">
        <v>1750</v>
      </c>
    </row>
    <row r="1560" spans="25:31" x14ac:dyDescent="0.35">
      <c r="Y1560">
        <v>16.667000000000002</v>
      </c>
      <c r="Z1560">
        <v>0.441</v>
      </c>
      <c r="AA1560">
        <v>0.59299999999999997</v>
      </c>
      <c r="AB1560">
        <v>0.48899999999999999</v>
      </c>
      <c r="AC1560">
        <v>0.55900000000000005</v>
      </c>
      <c r="AD1560" s="18">
        <v>45825.124397361113</v>
      </c>
      <c r="AE1560" t="s">
        <v>2117</v>
      </c>
    </row>
    <row r="1561" spans="25:31" hidden="1" x14ac:dyDescent="0.35">
      <c r="Y1561">
        <v>3.9369999999999998</v>
      </c>
      <c r="Z1561">
        <v>0</v>
      </c>
      <c r="AA1561">
        <v>0.99299999999999999</v>
      </c>
      <c r="AB1561">
        <v>0.77600000000000002</v>
      </c>
      <c r="AC1561">
        <v>0.88500000000000001</v>
      </c>
      <c r="AD1561" s="18">
        <v>45825.040580567133</v>
      </c>
      <c r="AE1561" t="s">
        <v>1750</v>
      </c>
    </row>
    <row r="1562" spans="25:31" x14ac:dyDescent="0.35">
      <c r="Y1562">
        <v>2.4510000000000001</v>
      </c>
      <c r="Z1562">
        <v>0.77</v>
      </c>
      <c r="AA1562" s="18">
        <v>0.78900000000000003</v>
      </c>
      <c r="AB1562">
        <v>0.872</v>
      </c>
      <c r="AC1562" s="21">
        <v>0.71</v>
      </c>
      <c r="AD1562" s="18">
        <v>45825.19651228009</v>
      </c>
      <c r="AE1562" t="s">
        <v>2112</v>
      </c>
    </row>
    <row r="1563" spans="25:31" hidden="1" x14ac:dyDescent="0.35">
      <c r="Y1563">
        <v>1.391</v>
      </c>
      <c r="Z1563">
        <v>0</v>
      </c>
      <c r="AA1563">
        <v>0.99099999999999999</v>
      </c>
      <c r="AB1563">
        <v>0.95099999999999996</v>
      </c>
      <c r="AC1563">
        <v>0.86299999999999999</v>
      </c>
      <c r="AD1563" s="18">
        <v>45825.040934745368</v>
      </c>
      <c r="AE1563" t="s">
        <v>1750</v>
      </c>
    </row>
    <row r="1564" spans="25:31" hidden="1" x14ac:dyDescent="0.35">
      <c r="Y1564">
        <v>0.997</v>
      </c>
      <c r="Z1564">
        <v>0</v>
      </c>
      <c r="AA1564">
        <v>0.996</v>
      </c>
      <c r="AB1564">
        <v>0.63300000000000001</v>
      </c>
      <c r="AC1564">
        <v>0.97099999999999997</v>
      </c>
      <c r="AD1564" s="18">
        <v>45825.04130488426</v>
      </c>
      <c r="AE1564" t="s">
        <v>1750</v>
      </c>
    </row>
    <row r="1565" spans="25:31" hidden="1" x14ac:dyDescent="0.35">
      <c r="Y1565">
        <v>0.59299999999999997</v>
      </c>
      <c r="Z1565">
        <v>0</v>
      </c>
      <c r="AA1565">
        <v>0.996</v>
      </c>
      <c r="AB1565">
        <v>0.90200000000000002</v>
      </c>
      <c r="AC1565">
        <v>0.94599999999999995</v>
      </c>
      <c r="AD1565" s="18">
        <v>45825.041983333336</v>
      </c>
      <c r="AE1565" t="s">
        <v>1750</v>
      </c>
    </row>
    <row r="1566" spans="25:31" x14ac:dyDescent="0.35">
      <c r="Y1566">
        <v>0.38</v>
      </c>
      <c r="Z1566">
        <v>0.94</v>
      </c>
      <c r="AA1566">
        <v>0.96099999999999997</v>
      </c>
      <c r="AB1566">
        <v>0.94799999999999995</v>
      </c>
      <c r="AC1566">
        <v>0.96199999999999997</v>
      </c>
      <c r="AD1566" s="18">
        <v>45824.802617442132</v>
      </c>
      <c r="AE1566" t="s">
        <v>1757</v>
      </c>
    </row>
    <row r="1567" spans="25:31" hidden="1" x14ac:dyDescent="0.35">
      <c r="Y1567" t="s">
        <v>858</v>
      </c>
      <c r="Z1567" t="s">
        <v>858</v>
      </c>
      <c r="AA1567">
        <v>0.93600000000000005</v>
      </c>
      <c r="AB1567">
        <v>0</v>
      </c>
      <c r="AC1567" t="s">
        <v>858</v>
      </c>
      <c r="AD1567" s="18">
        <v>45825.042229016202</v>
      </c>
      <c r="AE1567" t="s">
        <v>1750</v>
      </c>
    </row>
    <row r="1568" spans="25:31" x14ac:dyDescent="0.35">
      <c r="Y1568">
        <v>3.9220000000000002</v>
      </c>
      <c r="Z1568">
        <v>0.91700000000000004</v>
      </c>
      <c r="AA1568">
        <v>0.98699999999999999</v>
      </c>
      <c r="AB1568">
        <v>0.97199999999999998</v>
      </c>
      <c r="AC1568">
        <v>0.89800000000000002</v>
      </c>
      <c r="AD1568" s="18">
        <v>45824.933500081017</v>
      </c>
      <c r="AE1568" t="s">
        <v>2096</v>
      </c>
    </row>
    <row r="1569" spans="25:31" hidden="1" x14ac:dyDescent="0.35">
      <c r="Y1569">
        <v>66.667000000000002</v>
      </c>
      <c r="Z1569" t="s">
        <v>858</v>
      </c>
      <c r="AA1569">
        <v>0.98899999999999999</v>
      </c>
      <c r="AB1569" t="s">
        <v>858</v>
      </c>
      <c r="AC1569">
        <v>1</v>
      </c>
      <c r="AD1569" s="18">
        <v>45825.042458449076</v>
      </c>
      <c r="AE1569" t="s">
        <v>1750</v>
      </c>
    </row>
    <row r="1570" spans="25:31" x14ac:dyDescent="0.35">
      <c r="Y1570">
        <v>2.0369999999999999</v>
      </c>
      <c r="Z1570">
        <v>0</v>
      </c>
      <c r="AA1570">
        <v>0.97</v>
      </c>
      <c r="AB1570">
        <v>0.97599999999999998</v>
      </c>
      <c r="AC1570">
        <v>0.96199999999999997</v>
      </c>
      <c r="AD1570" s="18">
        <v>45825.039009050925</v>
      </c>
      <c r="AE1570" t="s">
        <v>1750</v>
      </c>
    </row>
    <row r="1571" spans="25:31" hidden="1" x14ac:dyDescent="0.35">
      <c r="Y1571">
        <v>5.952</v>
      </c>
      <c r="Z1571">
        <v>1</v>
      </c>
      <c r="AA1571">
        <v>0.97599999999999998</v>
      </c>
      <c r="AB1571">
        <v>0</v>
      </c>
      <c r="AC1571">
        <v>0.90500000000000003</v>
      </c>
      <c r="AD1571" s="18">
        <v>45825.04271947917</v>
      </c>
      <c r="AE1571" t="s">
        <v>1750</v>
      </c>
    </row>
    <row r="1572" spans="25:31" hidden="1" x14ac:dyDescent="0.35">
      <c r="Y1572">
        <v>5.319</v>
      </c>
      <c r="Z1572" t="s">
        <v>858</v>
      </c>
      <c r="AA1572">
        <v>0.97099999999999997</v>
      </c>
      <c r="AB1572">
        <v>0.76100000000000001</v>
      </c>
      <c r="AC1572">
        <v>0.96099999999999997</v>
      </c>
      <c r="AD1572" s="18">
        <v>45825.04295101852</v>
      </c>
      <c r="AE1572" t="s">
        <v>1750</v>
      </c>
    </row>
    <row r="1573" spans="25:31" hidden="1" x14ac:dyDescent="0.35">
      <c r="Y1573">
        <v>1.8939999999999999</v>
      </c>
      <c r="Z1573">
        <v>0.91600000000000004</v>
      </c>
      <c r="AA1573">
        <v>0.98299999999999998</v>
      </c>
      <c r="AB1573">
        <v>0.95199999999999996</v>
      </c>
      <c r="AC1573">
        <v>0.96899999999999997</v>
      </c>
      <c r="AD1573" s="18">
        <v>45825.043291435184</v>
      </c>
      <c r="AE1573" t="s">
        <v>1750</v>
      </c>
    </row>
    <row r="1574" spans="25:31" x14ac:dyDescent="0.35">
      <c r="Y1574">
        <v>0.81299999999999994</v>
      </c>
      <c r="Z1574">
        <v>0.98599999999999999</v>
      </c>
      <c r="AA1574">
        <v>0.98199999999999998</v>
      </c>
      <c r="AB1574">
        <v>0.94699999999999995</v>
      </c>
      <c r="AC1574">
        <v>0.97199999999999998</v>
      </c>
      <c r="AD1574" s="18">
        <v>45825.068991215281</v>
      </c>
      <c r="AE1574" t="s">
        <v>2117</v>
      </c>
    </row>
    <row r="1575" spans="25:31" hidden="1" x14ac:dyDescent="0.35">
      <c r="Y1575">
        <v>8.5999999999999993E-2</v>
      </c>
      <c r="Z1575">
        <v>0.997</v>
      </c>
      <c r="AA1575">
        <v>0.98</v>
      </c>
      <c r="AB1575">
        <v>0</v>
      </c>
      <c r="AC1575">
        <v>0.99399999999999999</v>
      </c>
      <c r="AD1575" s="18">
        <v>45825.043712939812</v>
      </c>
      <c r="AE1575" t="s">
        <v>1750</v>
      </c>
    </row>
    <row r="1576" spans="25:31" x14ac:dyDescent="0.35">
      <c r="Y1576">
        <v>14.706</v>
      </c>
      <c r="Z1576">
        <v>0.97099999999999997</v>
      </c>
      <c r="AA1576">
        <v>0.91500000000000004</v>
      </c>
      <c r="AB1576">
        <v>0.95899999999999996</v>
      </c>
      <c r="AC1576">
        <v>0.93300000000000005</v>
      </c>
      <c r="AD1576" s="18">
        <v>45825.101972615739</v>
      </c>
      <c r="AE1576" t="s">
        <v>2117</v>
      </c>
    </row>
    <row r="1577" spans="25:31" hidden="1" x14ac:dyDescent="0.35">
      <c r="Y1577">
        <v>22.727</v>
      </c>
      <c r="Z1577">
        <v>0.90900000000000003</v>
      </c>
      <c r="AA1577" t="s">
        <v>858</v>
      </c>
      <c r="AB1577" t="s">
        <v>858</v>
      </c>
      <c r="AC1577">
        <v>0.89600000000000002</v>
      </c>
      <c r="AD1577" s="18">
        <v>45825.043939664349</v>
      </c>
      <c r="AE1577" t="s">
        <v>1750</v>
      </c>
    </row>
    <row r="1578" spans="25:31" x14ac:dyDescent="0.35">
      <c r="Y1578">
        <v>1.6779999999999999</v>
      </c>
      <c r="Z1578">
        <v>0.94299999999999995</v>
      </c>
      <c r="AA1578">
        <v>0.97099999999999997</v>
      </c>
      <c r="AB1578">
        <v>0.98</v>
      </c>
      <c r="AC1578">
        <v>0.98</v>
      </c>
      <c r="AD1578" s="18">
        <v>45825.11782579861</v>
      </c>
      <c r="AE1578" t="s">
        <v>2117</v>
      </c>
    </row>
    <row r="1579" spans="25:31" hidden="1" x14ac:dyDescent="0.35">
      <c r="Y1579">
        <v>3.012</v>
      </c>
      <c r="Z1579">
        <v>0.92900000000000005</v>
      </c>
      <c r="AA1579">
        <v>0.92100000000000004</v>
      </c>
      <c r="AB1579">
        <v>0.96699999999999997</v>
      </c>
      <c r="AC1579">
        <v>0.95599999999999996</v>
      </c>
      <c r="AD1579" s="18">
        <v>45825.044227407408</v>
      </c>
      <c r="AE1579" t="s">
        <v>1750</v>
      </c>
    </row>
    <row r="1580" spans="25:31" x14ac:dyDescent="0.35">
      <c r="Y1580">
        <v>1.8979999999999999</v>
      </c>
      <c r="Z1580">
        <v>0.97299999999999998</v>
      </c>
      <c r="AA1580">
        <v>0.97199999999999998</v>
      </c>
      <c r="AB1580">
        <v>0.93899999999999995</v>
      </c>
      <c r="AC1580">
        <v>0.97199999999999998</v>
      </c>
      <c r="AD1580" s="18">
        <v>45824.910452870368</v>
      </c>
      <c r="AE1580" t="s">
        <v>2096</v>
      </c>
    </row>
    <row r="1581" spans="25:31" hidden="1" x14ac:dyDescent="0.35">
      <c r="Y1581">
        <v>3.145</v>
      </c>
      <c r="Z1581">
        <v>0.75</v>
      </c>
      <c r="AA1581">
        <v>0.97399999999999998</v>
      </c>
      <c r="AB1581">
        <v>0.95599999999999996</v>
      </c>
      <c r="AC1581">
        <v>0.94</v>
      </c>
      <c r="AD1581" s="18">
        <v>45825.044507314815</v>
      </c>
      <c r="AE1581" t="s">
        <v>1750</v>
      </c>
    </row>
    <row r="1582" spans="25:31" x14ac:dyDescent="0.35">
      <c r="Y1582">
        <v>1.65</v>
      </c>
      <c r="Z1582">
        <v>0.97899999999999998</v>
      </c>
      <c r="AA1582">
        <v>0.96399999999999997</v>
      </c>
      <c r="AB1582">
        <v>0.98</v>
      </c>
      <c r="AC1582">
        <v>0.98599999999999999</v>
      </c>
      <c r="AD1582" s="18">
        <v>45824.912273043985</v>
      </c>
      <c r="AE1582" t="s">
        <v>2096</v>
      </c>
    </row>
    <row r="1583" spans="25:31" hidden="1" x14ac:dyDescent="0.35">
      <c r="Y1583">
        <v>2.1509999999999998</v>
      </c>
      <c r="Z1583">
        <v>0.80200000000000005</v>
      </c>
      <c r="AA1583">
        <v>0.97399999999999998</v>
      </c>
      <c r="AB1583">
        <v>0.94599999999999995</v>
      </c>
      <c r="AC1583">
        <v>0.98699999999999999</v>
      </c>
      <c r="AD1583" s="18">
        <v>45825.044802916666</v>
      </c>
      <c r="AE1583" t="s">
        <v>1750</v>
      </c>
    </row>
    <row r="1584" spans="25:31" x14ac:dyDescent="0.35">
      <c r="Y1584">
        <v>0.71199999999999997</v>
      </c>
      <c r="Z1584">
        <v>0.85</v>
      </c>
      <c r="AA1584">
        <v>0.90600000000000003</v>
      </c>
      <c r="AB1584">
        <v>0.91600000000000004</v>
      </c>
      <c r="AC1584">
        <v>0.86799999999999999</v>
      </c>
      <c r="AD1584" s="18">
        <v>45825.046534872687</v>
      </c>
      <c r="AE1584" t="s">
        <v>1750</v>
      </c>
    </row>
    <row r="1585" spans="25:31" hidden="1" x14ac:dyDescent="0.35">
      <c r="Y1585">
        <v>0.41699999999999998</v>
      </c>
      <c r="Z1585">
        <v>0.88400000000000001</v>
      </c>
      <c r="AA1585">
        <v>0.98099999999999998</v>
      </c>
      <c r="AB1585">
        <v>0.97199999999999998</v>
      </c>
      <c r="AC1585">
        <v>0.99299999999999999</v>
      </c>
      <c r="AD1585" s="18">
        <v>45825.045150335645</v>
      </c>
      <c r="AE1585" t="s">
        <v>1750</v>
      </c>
    </row>
    <row r="1586" spans="25:31" x14ac:dyDescent="0.35">
      <c r="Y1586">
        <v>1.667</v>
      </c>
      <c r="Z1586">
        <v>0</v>
      </c>
      <c r="AA1586">
        <v>0.93200000000000005</v>
      </c>
      <c r="AB1586">
        <v>0.88700000000000001</v>
      </c>
      <c r="AC1586">
        <v>0.749</v>
      </c>
      <c r="AD1586" s="18">
        <v>45825.193102002311</v>
      </c>
      <c r="AE1586" t="s">
        <v>2113</v>
      </c>
    </row>
    <row r="1587" spans="25:31" hidden="1" x14ac:dyDescent="0.35">
      <c r="Y1587">
        <v>0.28899999999999998</v>
      </c>
      <c r="Z1587">
        <v>0.93200000000000005</v>
      </c>
      <c r="AA1587">
        <v>0.99399999999999999</v>
      </c>
      <c r="AB1587">
        <v>0.97599999999999998</v>
      </c>
      <c r="AC1587">
        <v>0.99099999999999999</v>
      </c>
      <c r="AD1587" s="18">
        <v>45825.045809016206</v>
      </c>
      <c r="AE1587" t="s">
        <v>1750</v>
      </c>
    </row>
    <row r="1588" spans="25:31" x14ac:dyDescent="0.35">
      <c r="Y1588">
        <v>2.4689999999999999</v>
      </c>
      <c r="Z1588">
        <v>0.98</v>
      </c>
      <c r="AA1588">
        <v>0.99099999999999999</v>
      </c>
      <c r="AB1588">
        <v>0.92600000000000005</v>
      </c>
      <c r="AC1588">
        <v>0.98499999999999999</v>
      </c>
      <c r="AD1588" s="18">
        <v>45825.068755659719</v>
      </c>
      <c r="AE1588" t="s">
        <v>2117</v>
      </c>
    </row>
    <row r="1589" spans="25:31" hidden="1" x14ac:dyDescent="0.35">
      <c r="Y1589" t="s">
        <v>858</v>
      </c>
      <c r="Z1589" t="s">
        <v>858</v>
      </c>
      <c r="AA1589" t="s">
        <v>858</v>
      </c>
      <c r="AB1589" t="s">
        <v>858</v>
      </c>
      <c r="AC1589" t="s">
        <v>858</v>
      </c>
      <c r="AD1589" s="18">
        <v>45825.046022789349</v>
      </c>
      <c r="AE1589" t="s">
        <v>1750</v>
      </c>
    </row>
    <row r="1590" spans="25:31" x14ac:dyDescent="0.35">
      <c r="Y1590">
        <v>7.2990000000000004</v>
      </c>
      <c r="Z1590">
        <v>0.95099999999999996</v>
      </c>
      <c r="AA1590" s="18">
        <v>0.96299999999999997</v>
      </c>
      <c r="AB1590">
        <v>0.56899999999999995</v>
      </c>
      <c r="AC1590" s="21">
        <v>0.92300000000000004</v>
      </c>
      <c r="AD1590" s="18">
        <v>1.6415509259259258E-2</v>
      </c>
      <c r="AE1590" t="s">
        <v>1092</v>
      </c>
    </row>
    <row r="1591" spans="25:31" hidden="1" x14ac:dyDescent="0.35">
      <c r="Y1591" t="s">
        <v>858</v>
      </c>
      <c r="Z1591" t="s">
        <v>858</v>
      </c>
      <c r="AA1591" t="s">
        <v>858</v>
      </c>
      <c r="AB1591">
        <v>0.36699999999999999</v>
      </c>
      <c r="AC1591" t="s">
        <v>858</v>
      </c>
      <c r="AD1591" s="18">
        <v>45825.046286504628</v>
      </c>
      <c r="AE1591" t="s">
        <v>1750</v>
      </c>
    </row>
    <row r="1592" spans="25:31" x14ac:dyDescent="0.35">
      <c r="Y1592">
        <v>22.222000000000001</v>
      </c>
      <c r="Z1592">
        <v>0.85399999999999998</v>
      </c>
      <c r="AA1592">
        <v>0.98499999999999999</v>
      </c>
      <c r="AB1592">
        <v>0.96699999999999997</v>
      </c>
      <c r="AC1592">
        <v>0.98699999999999999</v>
      </c>
      <c r="AD1592" s="18">
        <v>45824.782579699073</v>
      </c>
      <c r="AE1592" t="s">
        <v>1757</v>
      </c>
    </row>
    <row r="1593" spans="25:31" hidden="1" x14ac:dyDescent="0.35">
      <c r="Y1593" t="s">
        <v>858</v>
      </c>
      <c r="Z1593" t="s">
        <v>858</v>
      </c>
      <c r="AA1593">
        <v>0.84799999999999998</v>
      </c>
      <c r="AB1593" t="s">
        <v>858</v>
      </c>
      <c r="AC1593" t="s">
        <v>858</v>
      </c>
      <c r="AD1593" s="18">
        <v>45825.046534988425</v>
      </c>
      <c r="AE1593" t="s">
        <v>1750</v>
      </c>
    </row>
    <row r="1594" spans="25:31" x14ac:dyDescent="0.35">
      <c r="Y1594">
        <v>83.332999999999998</v>
      </c>
      <c r="Z1594">
        <v>0.96599999999999997</v>
      </c>
      <c r="AA1594">
        <v>0.90300000000000002</v>
      </c>
      <c r="AB1594">
        <v>0.86899999999999999</v>
      </c>
      <c r="AC1594">
        <v>0.96199999999999997</v>
      </c>
      <c r="AD1594" s="18">
        <v>45824.871765254633</v>
      </c>
      <c r="AE1594" t="s">
        <v>1942</v>
      </c>
    </row>
    <row r="1595" spans="25:31" hidden="1" x14ac:dyDescent="0.35">
      <c r="Y1595">
        <v>0.71199999999999997</v>
      </c>
      <c r="Z1595">
        <v>0.94599999999999995</v>
      </c>
      <c r="AA1595">
        <v>0.98699999999999999</v>
      </c>
      <c r="AB1595">
        <v>0.96</v>
      </c>
      <c r="AC1595">
        <v>0.97699999999999998</v>
      </c>
      <c r="AD1595" s="18">
        <v>45825.046957418985</v>
      </c>
      <c r="AE1595" t="s">
        <v>1750</v>
      </c>
    </row>
    <row r="1596" spans="25:31" hidden="1" x14ac:dyDescent="0.35">
      <c r="Y1596">
        <v>0.96799999999999997</v>
      </c>
      <c r="Z1596">
        <v>0</v>
      </c>
      <c r="AA1596">
        <v>0.998</v>
      </c>
      <c r="AB1596">
        <v>0.90400000000000003</v>
      </c>
      <c r="AC1596">
        <v>0.95099999999999996</v>
      </c>
      <c r="AD1596" s="18">
        <v>45825.047333587965</v>
      </c>
      <c r="AE1596" t="s">
        <v>1750</v>
      </c>
    </row>
    <row r="1597" spans="25:31" hidden="1" x14ac:dyDescent="0.35">
      <c r="Y1597" t="s">
        <v>858</v>
      </c>
      <c r="Z1597">
        <v>0.89800000000000002</v>
      </c>
      <c r="AA1597">
        <v>0.98299999999999998</v>
      </c>
      <c r="AB1597">
        <v>0.75</v>
      </c>
      <c r="AC1597" t="s">
        <v>858</v>
      </c>
      <c r="AD1597" s="18">
        <v>45825.04762016204</v>
      </c>
      <c r="AE1597" t="s">
        <v>1750</v>
      </c>
    </row>
    <row r="1598" spans="25:31" hidden="1" x14ac:dyDescent="0.35">
      <c r="Y1598">
        <v>0.129</v>
      </c>
      <c r="Z1598">
        <v>0.97199999999999998</v>
      </c>
      <c r="AA1598">
        <v>0.997</v>
      </c>
      <c r="AB1598">
        <v>0.99299999999999999</v>
      </c>
      <c r="AC1598">
        <v>0.999</v>
      </c>
      <c r="AD1598" s="18">
        <v>45825.04814914352</v>
      </c>
      <c r="AE1598" t="s">
        <v>1750</v>
      </c>
    </row>
    <row r="1599" spans="25:31" x14ac:dyDescent="0.35">
      <c r="Y1599">
        <v>83.332999999999998</v>
      </c>
      <c r="Z1599">
        <v>0.92300000000000004</v>
      </c>
      <c r="AA1599">
        <v>0.746</v>
      </c>
      <c r="AB1599">
        <v>0.90700000000000003</v>
      </c>
      <c r="AC1599">
        <v>0.51</v>
      </c>
      <c r="AD1599" s="18">
        <v>45824.875480659721</v>
      </c>
      <c r="AE1599" t="s">
        <v>1942</v>
      </c>
    </row>
    <row r="1600" spans="25:31" x14ac:dyDescent="0.35">
      <c r="Y1600">
        <v>83.332999999999998</v>
      </c>
      <c r="Z1600">
        <v>0.83399999999999996</v>
      </c>
      <c r="AA1600">
        <v>0.79800000000000004</v>
      </c>
      <c r="AB1600">
        <v>0.79400000000000004</v>
      </c>
      <c r="AC1600">
        <v>0.67</v>
      </c>
      <c r="AD1600" s="18">
        <v>45824.884619097225</v>
      </c>
      <c r="AE1600" t="s">
        <v>1942</v>
      </c>
    </row>
    <row r="1601" spans="25:31" x14ac:dyDescent="0.35">
      <c r="Y1601">
        <v>1.1559999999999999</v>
      </c>
      <c r="Z1601">
        <v>0.97599999999999998</v>
      </c>
      <c r="AA1601">
        <v>0.95099999999999996</v>
      </c>
      <c r="AB1601">
        <v>0.93799999999999994</v>
      </c>
      <c r="AC1601">
        <v>0.95799999999999996</v>
      </c>
      <c r="AD1601" s="18">
        <v>45825.263005972221</v>
      </c>
      <c r="AE1601" t="s">
        <v>2106</v>
      </c>
    </row>
    <row r="1602" spans="25:31" x14ac:dyDescent="0.35">
      <c r="Y1602">
        <v>4.9020000000000001</v>
      </c>
      <c r="Z1602">
        <v>0.95</v>
      </c>
      <c r="AA1602">
        <v>0.877</v>
      </c>
      <c r="AB1602">
        <v>0.95099999999999996</v>
      </c>
      <c r="AC1602">
        <v>0.91800000000000004</v>
      </c>
      <c r="AD1602" s="18">
        <v>45825.286440011572</v>
      </c>
      <c r="AE1602" t="s">
        <v>2106</v>
      </c>
    </row>
    <row r="1603" spans="25:31" x14ac:dyDescent="0.35">
      <c r="Y1603">
        <v>166.667</v>
      </c>
      <c r="Z1603">
        <v>0.92100000000000004</v>
      </c>
      <c r="AA1603">
        <v>0.89300000000000002</v>
      </c>
      <c r="AB1603">
        <v>0.95399999999999996</v>
      </c>
      <c r="AC1603">
        <v>0.92</v>
      </c>
      <c r="AD1603" s="18">
        <v>45825.105392569443</v>
      </c>
      <c r="AE1603" t="s">
        <v>2117</v>
      </c>
    </row>
    <row r="1604" spans="25:31" x14ac:dyDescent="0.35">
      <c r="Y1604">
        <v>333.33300000000003</v>
      </c>
      <c r="Z1604">
        <v>0.95099999999999996</v>
      </c>
      <c r="AA1604">
        <v>0.92200000000000004</v>
      </c>
      <c r="AB1604">
        <v>0.68</v>
      </c>
      <c r="AC1604">
        <v>0.77700000000000002</v>
      </c>
      <c r="AD1604" s="18">
        <v>45825.113272569448</v>
      </c>
      <c r="AE1604" t="s">
        <v>2117</v>
      </c>
    </row>
    <row r="1605" spans="25:31" x14ac:dyDescent="0.35">
      <c r="Y1605">
        <v>6.2889999999999997</v>
      </c>
      <c r="Z1605">
        <v>0.85599999999999998</v>
      </c>
      <c r="AA1605">
        <v>0.93</v>
      </c>
      <c r="AB1605">
        <v>0.99099999999999999</v>
      </c>
      <c r="AC1605">
        <v>0.89200000000000002</v>
      </c>
      <c r="AD1605" s="18">
        <v>45825.15125949074</v>
      </c>
      <c r="AE1605" t="s">
        <v>2117</v>
      </c>
    </row>
    <row r="1606" spans="25:31" x14ac:dyDescent="0.35">
      <c r="Y1606">
        <v>111.111</v>
      </c>
      <c r="Z1606">
        <v>0.94399999999999995</v>
      </c>
      <c r="AA1606" s="18">
        <v>0.90400000000000003</v>
      </c>
      <c r="AB1606">
        <v>0.90200000000000002</v>
      </c>
      <c r="AC1606" s="21">
        <v>0.88800000000000001</v>
      </c>
      <c r="AD1606" s="18">
        <v>3.660069444444445E-2</v>
      </c>
      <c r="AE1606" t="s">
        <v>1092</v>
      </c>
    </row>
    <row r="1607" spans="25:31" x14ac:dyDescent="0.35">
      <c r="Y1607">
        <v>1.151</v>
      </c>
      <c r="Z1607">
        <v>0.97599999999999998</v>
      </c>
      <c r="AA1607" s="18">
        <v>0.95499999999999996</v>
      </c>
      <c r="AB1607">
        <v>0.94899999999999995</v>
      </c>
      <c r="AC1607" s="21">
        <v>0.96099999999999997</v>
      </c>
      <c r="AD1607" s="18">
        <v>4.0412037037037038E-2</v>
      </c>
      <c r="AE1607" t="s">
        <v>1092</v>
      </c>
    </row>
    <row r="1608" spans="25:31" x14ac:dyDescent="0.35">
      <c r="Y1608">
        <v>1.1359999999999999</v>
      </c>
      <c r="Z1608">
        <v>0.85299999999999998</v>
      </c>
      <c r="AA1608" s="18">
        <v>0</v>
      </c>
      <c r="AB1608">
        <v>0.91400000000000003</v>
      </c>
      <c r="AC1608" s="21">
        <v>0.95599999999999996</v>
      </c>
      <c r="AD1608" s="18">
        <v>1.0908564814814815E-2</v>
      </c>
      <c r="AE1608" t="s">
        <v>1092</v>
      </c>
    </row>
    <row r="1609" spans="25:31" x14ac:dyDescent="0.35">
      <c r="Y1609">
        <v>0.80100000000000005</v>
      </c>
      <c r="Z1609">
        <v>0.99</v>
      </c>
      <c r="AA1609">
        <v>0.99199999999999999</v>
      </c>
      <c r="AB1609">
        <v>0.93799999999999994</v>
      </c>
      <c r="AC1609">
        <v>0.99199999999999999</v>
      </c>
      <c r="AD1609" s="18">
        <v>45825.258667546295</v>
      </c>
      <c r="AE1609" t="s">
        <v>2106</v>
      </c>
    </row>
    <row r="1610" spans="25:31" x14ac:dyDescent="0.35">
      <c r="Y1610">
        <v>0.66900000000000004</v>
      </c>
      <c r="Z1610">
        <v>0.95099999999999996</v>
      </c>
      <c r="AA1610">
        <v>0.93</v>
      </c>
      <c r="AB1610">
        <v>0.83</v>
      </c>
      <c r="AC1610">
        <v>0.93300000000000005</v>
      </c>
      <c r="AD1610" s="18">
        <v>45825.164167708332</v>
      </c>
      <c r="AE1610" t="s">
        <v>2117</v>
      </c>
    </row>
    <row r="1611" spans="25:31" x14ac:dyDescent="0.35">
      <c r="Y1611">
        <v>9.1739999999999995</v>
      </c>
      <c r="Z1611">
        <v>0.9</v>
      </c>
      <c r="AA1611">
        <v>0.94299999999999995</v>
      </c>
      <c r="AB1611">
        <v>0.84499999999999997</v>
      </c>
      <c r="AC1611">
        <v>0.93</v>
      </c>
      <c r="AD1611" s="18">
        <v>45824.865222928238</v>
      </c>
      <c r="AE1611" t="s">
        <v>1942</v>
      </c>
    </row>
    <row r="1612" spans="25:31" x14ac:dyDescent="0.35">
      <c r="Y1612">
        <v>1.859</v>
      </c>
      <c r="Z1612">
        <v>0.9</v>
      </c>
      <c r="AA1612">
        <v>0.90500000000000003</v>
      </c>
      <c r="AB1612">
        <v>0.96399999999999997</v>
      </c>
      <c r="AC1612">
        <v>0.92</v>
      </c>
      <c r="AD1612" s="18">
        <v>45825.285040844909</v>
      </c>
      <c r="AE1612" t="s">
        <v>2106</v>
      </c>
    </row>
    <row r="1613" spans="25:31" x14ac:dyDescent="0.35">
      <c r="Y1613">
        <v>1.8480000000000001</v>
      </c>
      <c r="Z1613">
        <v>0.97399999999999998</v>
      </c>
      <c r="AA1613" s="18">
        <v>0.97299999999999998</v>
      </c>
      <c r="AB1613">
        <v>0.97899999999999998</v>
      </c>
      <c r="AC1613" s="21">
        <v>0.95899999999999996</v>
      </c>
      <c r="AD1613" s="18">
        <v>45825.22263128472</v>
      </c>
      <c r="AE1613" t="s">
        <v>2108</v>
      </c>
    </row>
    <row r="1614" spans="25:31" x14ac:dyDescent="0.35">
      <c r="Y1614">
        <v>0.72199999999999998</v>
      </c>
      <c r="Z1614">
        <v>0.92200000000000004</v>
      </c>
      <c r="AA1614">
        <v>0.97799999999999998</v>
      </c>
      <c r="AB1614">
        <v>0.96599999999999997</v>
      </c>
      <c r="AC1614">
        <v>0.98099999999999998</v>
      </c>
      <c r="AD1614" s="18">
        <v>45825.127864699076</v>
      </c>
      <c r="AE1614" t="s">
        <v>2117</v>
      </c>
    </row>
    <row r="1615" spans="25:31" x14ac:dyDescent="0.35">
      <c r="Y1615">
        <v>1.6160000000000001</v>
      </c>
      <c r="Z1615">
        <v>0.84899999999999998</v>
      </c>
      <c r="AA1615" s="18">
        <v>0.96199999999999997</v>
      </c>
      <c r="AB1615">
        <v>0.92200000000000004</v>
      </c>
      <c r="AC1615" s="21">
        <v>0.89700000000000002</v>
      </c>
      <c r="AD1615" s="18">
        <v>1.5438657407407408E-2</v>
      </c>
      <c r="AE1615" t="s">
        <v>1092</v>
      </c>
    </row>
    <row r="1616" spans="25:31" x14ac:dyDescent="0.35">
      <c r="Y1616">
        <v>0.72899999999999998</v>
      </c>
      <c r="Z1616">
        <v>0.98599999999999999</v>
      </c>
      <c r="AA1616">
        <v>0.98399999999999999</v>
      </c>
      <c r="AB1616">
        <v>0.873</v>
      </c>
      <c r="AC1616">
        <v>0.97699999999999998</v>
      </c>
      <c r="AD1616" s="18">
        <v>45825.240507986113</v>
      </c>
      <c r="AE1616" t="s">
        <v>2106</v>
      </c>
    </row>
    <row r="1617" spans="25:31" x14ac:dyDescent="0.35">
      <c r="Y1617">
        <v>2.74</v>
      </c>
      <c r="Z1617">
        <v>0.74399999999999999</v>
      </c>
      <c r="AA1617" s="18">
        <v>0.84599999999999997</v>
      </c>
      <c r="AB1617">
        <v>0.94299999999999995</v>
      </c>
      <c r="AC1617" s="21">
        <v>0.79900000000000004</v>
      </c>
      <c r="AD1617" s="18">
        <v>45825.199847361109</v>
      </c>
      <c r="AE1617" t="s">
        <v>2112</v>
      </c>
    </row>
    <row r="1618" spans="25:31" x14ac:dyDescent="0.35">
      <c r="Y1618">
        <v>23.256</v>
      </c>
      <c r="Z1618">
        <v>0.77400000000000002</v>
      </c>
      <c r="AA1618">
        <v>0.83199999999999996</v>
      </c>
      <c r="AB1618">
        <v>0.79700000000000004</v>
      </c>
      <c r="AC1618">
        <v>0.70399999999999996</v>
      </c>
      <c r="AD1618" s="18">
        <v>45824.806010949076</v>
      </c>
      <c r="AE1618" t="s">
        <v>1757</v>
      </c>
    </row>
    <row r="1619" spans="25:31" x14ac:dyDescent="0.35">
      <c r="Y1619">
        <v>4.2919999999999998</v>
      </c>
      <c r="Z1619">
        <v>0.97699999999999998</v>
      </c>
      <c r="AA1619">
        <v>0.74099999999999999</v>
      </c>
      <c r="AB1619">
        <v>0.96699999999999997</v>
      </c>
      <c r="AC1619">
        <v>0.81599999999999995</v>
      </c>
      <c r="AD1619" s="18">
        <v>45824.879852488426</v>
      </c>
      <c r="AE1619" t="s">
        <v>1942</v>
      </c>
    </row>
    <row r="1620" spans="25:31" x14ac:dyDescent="0.35">
      <c r="Y1620">
        <v>2.1139999999999999</v>
      </c>
      <c r="Z1620">
        <v>0.81699999999999995</v>
      </c>
      <c r="AA1620" s="18">
        <v>0.84799999999999998</v>
      </c>
      <c r="AB1620">
        <v>0.83299999999999996</v>
      </c>
      <c r="AC1620" s="21">
        <v>0.84899999999999998</v>
      </c>
      <c r="AD1620" s="18">
        <v>1.756712962962963E-2</v>
      </c>
      <c r="AE1620" t="s">
        <v>1092</v>
      </c>
    </row>
    <row r="1621" spans="25:31" x14ac:dyDescent="0.35">
      <c r="Y1621">
        <v>1.0269999999999999</v>
      </c>
      <c r="Z1621">
        <v>0.97799999999999998</v>
      </c>
      <c r="AA1621" s="18">
        <v>0.82799999999999996</v>
      </c>
      <c r="AB1621">
        <v>0.96799999999999997</v>
      </c>
      <c r="AC1621" s="21">
        <v>0.99299999999999999</v>
      </c>
      <c r="AD1621" s="18">
        <v>2.3983796296296295E-2</v>
      </c>
      <c r="AE1621" t="s">
        <v>1092</v>
      </c>
    </row>
    <row r="1622" spans="25:31" x14ac:dyDescent="0.35">
      <c r="Y1622">
        <v>1.647</v>
      </c>
      <c r="Z1622">
        <v>0.96599999999999997</v>
      </c>
      <c r="AA1622">
        <v>0.97799999999999998</v>
      </c>
      <c r="AB1622">
        <v>0.97199999999999998</v>
      </c>
      <c r="AC1622">
        <v>0.97399999999999998</v>
      </c>
      <c r="AD1622" s="18">
        <v>45824.774234421297</v>
      </c>
      <c r="AE1622" t="s">
        <v>1757</v>
      </c>
    </row>
    <row r="1623" spans="25:31" x14ac:dyDescent="0.35">
      <c r="Y1623">
        <v>5.78</v>
      </c>
      <c r="Z1623">
        <v>0.93700000000000006</v>
      </c>
      <c r="AA1623">
        <v>0.98599999999999999</v>
      </c>
      <c r="AB1623">
        <v>0.98499999999999999</v>
      </c>
      <c r="AC1623">
        <v>0.97499999999999998</v>
      </c>
      <c r="AD1623" s="18">
        <v>45824.855298449074</v>
      </c>
      <c r="AE1623" t="s">
        <v>1942</v>
      </c>
    </row>
    <row r="1624" spans="25:31" x14ac:dyDescent="0.35">
      <c r="Y1624">
        <v>2.532</v>
      </c>
      <c r="Z1624">
        <v>0.92900000000000005</v>
      </c>
      <c r="AA1624">
        <v>0.95699999999999996</v>
      </c>
      <c r="AB1624">
        <v>0.93300000000000005</v>
      </c>
      <c r="AC1624">
        <v>0.96799999999999997</v>
      </c>
      <c r="AD1624" s="18">
        <v>45825.05642739583</v>
      </c>
      <c r="AE1624" t="s">
        <v>2117</v>
      </c>
    </row>
    <row r="1625" spans="25:31" x14ac:dyDescent="0.35">
      <c r="Y1625">
        <v>2.2829999999999999</v>
      </c>
      <c r="Z1625">
        <v>0.99399999999999999</v>
      </c>
      <c r="AA1625">
        <v>0.98299999999999998</v>
      </c>
      <c r="AB1625">
        <v>0.95</v>
      </c>
      <c r="AC1625">
        <v>0.99199999999999999</v>
      </c>
      <c r="AD1625" s="18">
        <v>45825.081652696761</v>
      </c>
      <c r="AE1625" t="s">
        <v>2117</v>
      </c>
    </row>
    <row r="1626" spans="25:31" x14ac:dyDescent="0.35">
      <c r="Y1626">
        <v>8.7720000000000002</v>
      </c>
      <c r="Z1626">
        <v>0.89900000000000002</v>
      </c>
      <c r="AA1626" s="18">
        <v>0.80500000000000005</v>
      </c>
      <c r="AB1626">
        <v>0.57399999999999995</v>
      </c>
      <c r="AC1626" s="21">
        <v>0.77800000000000002</v>
      </c>
      <c r="AD1626" s="18">
        <v>1.8054398148148149E-2</v>
      </c>
      <c r="AE1626" t="s">
        <v>1092</v>
      </c>
    </row>
    <row r="1627" spans="25:31" x14ac:dyDescent="0.35">
      <c r="Y1627">
        <v>1.754</v>
      </c>
      <c r="Z1627">
        <v>0.92800000000000005</v>
      </c>
      <c r="AA1627">
        <v>0.97199999999999998</v>
      </c>
      <c r="AB1627">
        <v>0.95799999999999996</v>
      </c>
      <c r="AC1627">
        <v>0.93400000000000005</v>
      </c>
      <c r="AD1627" s="18">
        <v>45824.946542858794</v>
      </c>
      <c r="AE1627" t="s">
        <v>2096</v>
      </c>
    </row>
    <row r="1628" spans="25:31" x14ac:dyDescent="0.35">
      <c r="Y1628">
        <v>2.0880000000000001</v>
      </c>
      <c r="Z1628">
        <v>0</v>
      </c>
      <c r="AA1628">
        <v>0.96399999999999997</v>
      </c>
      <c r="AB1628">
        <v>0.97499999999999998</v>
      </c>
      <c r="AC1628">
        <v>0.95599999999999996</v>
      </c>
      <c r="AD1628" s="18">
        <v>45825.191323217594</v>
      </c>
      <c r="AE1628" t="s">
        <v>2113</v>
      </c>
    </row>
    <row r="1629" spans="25:31" x14ac:dyDescent="0.35">
      <c r="Y1629">
        <v>21.277000000000001</v>
      </c>
      <c r="Z1629">
        <v>0.93100000000000005</v>
      </c>
      <c r="AA1629">
        <v>0.79900000000000004</v>
      </c>
      <c r="AB1629">
        <v>0.85599999999999998</v>
      </c>
      <c r="AC1629">
        <v>0.83499999999999996</v>
      </c>
      <c r="AD1629" s="18">
        <v>45824.786536238425</v>
      </c>
      <c r="AE1629" t="s">
        <v>1757</v>
      </c>
    </row>
    <row r="1630" spans="25:31" x14ac:dyDescent="0.35">
      <c r="Y1630">
        <v>3.012</v>
      </c>
      <c r="Z1630">
        <v>0.89200000000000002</v>
      </c>
      <c r="AA1630">
        <v>0.81399999999999995</v>
      </c>
      <c r="AB1630">
        <v>0.77300000000000002</v>
      </c>
      <c r="AC1630">
        <v>0.90800000000000003</v>
      </c>
      <c r="AD1630" s="18">
        <v>45825.273251354163</v>
      </c>
      <c r="AE1630" t="s">
        <v>2106</v>
      </c>
    </row>
    <row r="1631" spans="25:31" x14ac:dyDescent="0.35">
      <c r="Y1631">
        <v>20</v>
      </c>
      <c r="Z1631">
        <v>0</v>
      </c>
      <c r="AA1631" s="18">
        <v>0.96299999999999997</v>
      </c>
      <c r="AB1631">
        <v>0.78200000000000003</v>
      </c>
      <c r="AC1631" s="21">
        <v>0.96299999999999997</v>
      </c>
      <c r="AD1631" s="18">
        <v>45825.230548831016</v>
      </c>
      <c r="AE1631" t="s">
        <v>2107</v>
      </c>
    </row>
    <row r="1632" spans="25:31" x14ac:dyDescent="0.35">
      <c r="Y1632">
        <v>21.277000000000001</v>
      </c>
      <c r="Z1632">
        <v>0.93100000000000005</v>
      </c>
      <c r="AA1632">
        <v>0.79900000000000004</v>
      </c>
      <c r="AB1632">
        <v>0.85599999999999998</v>
      </c>
      <c r="AC1632">
        <v>0.83499999999999996</v>
      </c>
      <c r="AD1632" s="18">
        <v>45825.087156412039</v>
      </c>
      <c r="AE1632" t="s">
        <v>2117</v>
      </c>
    </row>
    <row r="1633" spans="25:31" x14ac:dyDescent="0.35">
      <c r="Y1633">
        <v>2.0579999999999998</v>
      </c>
      <c r="Z1633">
        <v>0.98599999999999999</v>
      </c>
      <c r="AA1633">
        <v>0.998</v>
      </c>
      <c r="AB1633">
        <v>0.65</v>
      </c>
      <c r="AC1633">
        <v>0.995</v>
      </c>
      <c r="AD1633" s="18">
        <v>45825.157586979163</v>
      </c>
      <c r="AE1633" t="s">
        <v>2117</v>
      </c>
    </row>
    <row r="1634" spans="25:31" x14ac:dyDescent="0.35">
      <c r="Y1634">
        <v>1.4950000000000001</v>
      </c>
      <c r="Z1634">
        <v>0.91400000000000003</v>
      </c>
      <c r="AA1634">
        <v>0.95099999999999996</v>
      </c>
      <c r="AB1634">
        <v>0.90500000000000003</v>
      </c>
      <c r="AC1634">
        <v>0.92400000000000004</v>
      </c>
      <c r="AD1634" s="18">
        <v>45824.849792511573</v>
      </c>
      <c r="AE1634" t="s">
        <v>1942</v>
      </c>
    </row>
    <row r="1635" spans="25:31" x14ac:dyDescent="0.35">
      <c r="Y1635">
        <v>24.39</v>
      </c>
      <c r="Z1635">
        <v>0.94399999999999995</v>
      </c>
      <c r="AA1635">
        <v>0.89300000000000002</v>
      </c>
      <c r="AB1635">
        <v>0.92900000000000005</v>
      </c>
      <c r="AC1635">
        <v>0.89</v>
      </c>
      <c r="AD1635" s="18">
        <v>45824.876106134259</v>
      </c>
      <c r="AE1635" t="s">
        <v>1942</v>
      </c>
    </row>
    <row r="1636" spans="25:31" x14ac:dyDescent="0.35">
      <c r="Y1636">
        <v>1.8280000000000001</v>
      </c>
      <c r="Z1636">
        <v>0.98899999999999999</v>
      </c>
      <c r="AA1636" s="18">
        <v>0.98799999999999999</v>
      </c>
      <c r="AB1636">
        <v>0.99099999999999999</v>
      </c>
      <c r="AC1636" s="21">
        <v>0.99299999999999999</v>
      </c>
      <c r="AD1636" s="18">
        <v>45825.221392719905</v>
      </c>
      <c r="AE1636" t="s">
        <v>2108</v>
      </c>
    </row>
    <row r="1637" spans="25:31" x14ac:dyDescent="0.35">
      <c r="Y1637">
        <v>4.7850000000000001</v>
      </c>
      <c r="Z1637">
        <v>0.77900000000000003</v>
      </c>
      <c r="AA1637">
        <v>0.86899999999999999</v>
      </c>
      <c r="AB1637">
        <v>0.82299999999999995</v>
      </c>
      <c r="AC1637">
        <v>0.85</v>
      </c>
      <c r="AD1637" s="18">
        <v>45825.292379803243</v>
      </c>
      <c r="AE1637" t="s">
        <v>2105</v>
      </c>
    </row>
    <row r="1638" spans="25:31" x14ac:dyDescent="0.35">
      <c r="Y1638">
        <v>1.0780000000000001</v>
      </c>
      <c r="Z1638">
        <v>0.96299999999999997</v>
      </c>
      <c r="AA1638">
        <v>0.96099999999999997</v>
      </c>
      <c r="AB1638">
        <v>0.94099999999999995</v>
      </c>
      <c r="AC1638">
        <v>0.95099999999999996</v>
      </c>
      <c r="AD1638" s="18">
        <v>45825.144728043982</v>
      </c>
      <c r="AE1638" t="s">
        <v>2117</v>
      </c>
    </row>
    <row r="1639" spans="25:31" x14ac:dyDescent="0.35">
      <c r="Y1639">
        <v>52.631999999999998</v>
      </c>
      <c r="Z1639">
        <v>0.90300000000000002</v>
      </c>
      <c r="AA1639" s="18">
        <v>0.93899999999999995</v>
      </c>
      <c r="AB1639">
        <v>0</v>
      </c>
      <c r="AC1639" s="21">
        <v>0.94599999999999995</v>
      </c>
      <c r="AD1639" s="18">
        <v>2.6827546296296297E-2</v>
      </c>
      <c r="AE1639" t="s">
        <v>1092</v>
      </c>
    </row>
    <row r="1640" spans="25:31" x14ac:dyDescent="0.35">
      <c r="Y1640">
        <v>18.518999999999998</v>
      </c>
      <c r="Z1640">
        <v>0.86899999999999999</v>
      </c>
      <c r="AA1640">
        <v>0.89700000000000002</v>
      </c>
      <c r="AB1640">
        <v>0.92300000000000004</v>
      </c>
      <c r="AC1640">
        <v>0.745</v>
      </c>
      <c r="AD1640" s="18">
        <v>45824.863892152774</v>
      </c>
      <c r="AE1640" t="s">
        <v>1942</v>
      </c>
    </row>
    <row r="1641" spans="25:31" x14ac:dyDescent="0.35">
      <c r="Y1641">
        <v>3.484</v>
      </c>
      <c r="Z1641">
        <v>0.84</v>
      </c>
      <c r="AA1641">
        <v>0.89300000000000002</v>
      </c>
      <c r="AB1641">
        <v>0.92900000000000005</v>
      </c>
      <c r="AC1641">
        <v>0.89900000000000002</v>
      </c>
      <c r="AD1641" s="18">
        <v>45825.166399525464</v>
      </c>
      <c r="AE1641" t="s">
        <v>2117</v>
      </c>
    </row>
    <row r="1642" spans="25:31" x14ac:dyDescent="0.35">
      <c r="Y1642">
        <v>4.7389999999999999</v>
      </c>
      <c r="Z1642">
        <v>0.88</v>
      </c>
      <c r="AA1642">
        <v>0.82399999999999995</v>
      </c>
      <c r="AB1642">
        <v>0.90500000000000003</v>
      </c>
      <c r="AC1642">
        <v>0.92</v>
      </c>
      <c r="AD1642" s="18">
        <v>45825.038010127311</v>
      </c>
      <c r="AE1642" t="s">
        <v>1750</v>
      </c>
    </row>
    <row r="1643" spans="25:31" x14ac:dyDescent="0.35">
      <c r="Y1643">
        <v>2.11</v>
      </c>
      <c r="Z1643">
        <v>0.95699999999999996</v>
      </c>
      <c r="AA1643" s="18">
        <v>0.95599999999999996</v>
      </c>
      <c r="AB1643">
        <v>0.94099999999999995</v>
      </c>
      <c r="AC1643" s="21">
        <v>0.97</v>
      </c>
      <c r="AD1643" s="18">
        <v>3.2378472222222225E-2</v>
      </c>
      <c r="AE1643" t="s">
        <v>1092</v>
      </c>
    </row>
    <row r="1644" spans="25:31" x14ac:dyDescent="0.35">
      <c r="Y1644">
        <v>5</v>
      </c>
      <c r="Z1644">
        <v>0.98099999999999998</v>
      </c>
      <c r="AA1644">
        <v>0.877</v>
      </c>
      <c r="AB1644">
        <v>0.96899999999999997</v>
      </c>
      <c r="AC1644">
        <v>0.96599999999999997</v>
      </c>
      <c r="AD1644" s="18">
        <v>45824.913744409721</v>
      </c>
      <c r="AE1644" t="s">
        <v>2096</v>
      </c>
    </row>
    <row r="1645" spans="25:31" x14ac:dyDescent="0.35">
      <c r="Y1645">
        <v>4.63</v>
      </c>
      <c r="Z1645">
        <v>0.95499999999999996</v>
      </c>
      <c r="AA1645">
        <v>0.94699999999999995</v>
      </c>
      <c r="AB1645">
        <v>0.91500000000000004</v>
      </c>
      <c r="AC1645">
        <v>0.98099999999999998</v>
      </c>
      <c r="AD1645" s="18">
        <v>45824.965044733799</v>
      </c>
      <c r="AE1645" t="s">
        <v>2099</v>
      </c>
    </row>
    <row r="1646" spans="25:31" x14ac:dyDescent="0.35">
      <c r="Y1646">
        <v>2.2320000000000002</v>
      </c>
      <c r="Z1646">
        <v>0.82199999999999995</v>
      </c>
      <c r="AA1646">
        <v>0.91700000000000004</v>
      </c>
      <c r="AB1646">
        <v>0.74199999999999999</v>
      </c>
      <c r="AC1646">
        <v>0.90100000000000002</v>
      </c>
      <c r="AD1646" s="18">
        <v>45825.081422511576</v>
      </c>
      <c r="AE1646" t="s">
        <v>2117</v>
      </c>
    </row>
    <row r="1647" spans="25:31" x14ac:dyDescent="0.35">
      <c r="Y1647">
        <v>7.9370000000000003</v>
      </c>
      <c r="Z1647">
        <v>0.78300000000000003</v>
      </c>
      <c r="AA1647">
        <v>0.88900000000000001</v>
      </c>
      <c r="AB1647">
        <v>0.873</v>
      </c>
      <c r="AC1647">
        <v>0.88</v>
      </c>
      <c r="AD1647" s="18">
        <v>45824.969867245367</v>
      </c>
      <c r="AE1647" t="s">
        <v>2099</v>
      </c>
    </row>
    <row r="1648" spans="25:31" x14ac:dyDescent="0.35">
      <c r="Y1648">
        <v>2.778</v>
      </c>
      <c r="Z1648">
        <v>0.90700000000000003</v>
      </c>
      <c r="AA1648">
        <v>0.878</v>
      </c>
      <c r="AB1648">
        <v>0.94099999999999995</v>
      </c>
      <c r="AC1648">
        <v>0.83</v>
      </c>
      <c r="AD1648" s="18">
        <v>45825.07251489583</v>
      </c>
      <c r="AE1648" t="s">
        <v>2117</v>
      </c>
    </row>
    <row r="1649" spans="25:31" x14ac:dyDescent="0.35">
      <c r="Y1649">
        <v>12.346</v>
      </c>
      <c r="Z1649">
        <v>0.748</v>
      </c>
      <c r="AA1649" s="18">
        <v>0.93799999999999994</v>
      </c>
      <c r="AB1649">
        <v>0.70399999999999996</v>
      </c>
      <c r="AC1649" s="21">
        <v>0.70799999999999996</v>
      </c>
      <c r="AD1649" s="18">
        <v>2.2776620370370371E-2</v>
      </c>
      <c r="AE1649" t="s">
        <v>1092</v>
      </c>
    </row>
    <row r="1650" spans="25:31" x14ac:dyDescent="0.35">
      <c r="Y1650">
        <v>38.462000000000003</v>
      </c>
      <c r="Z1650">
        <v>0.89400000000000002</v>
      </c>
      <c r="AA1650">
        <v>0.97099999999999997</v>
      </c>
      <c r="AB1650">
        <v>0.97</v>
      </c>
      <c r="AC1650">
        <v>0.95899999999999996</v>
      </c>
      <c r="AD1650" s="18">
        <v>45824.890087615742</v>
      </c>
      <c r="AE1650" t="s">
        <v>1942</v>
      </c>
    </row>
    <row r="1651" spans="25:31" x14ac:dyDescent="0.35">
      <c r="Y1651">
        <v>11.364000000000001</v>
      </c>
      <c r="Z1651">
        <v>0.91</v>
      </c>
      <c r="AA1651">
        <v>0.91900000000000004</v>
      </c>
      <c r="AB1651">
        <v>0.89300000000000002</v>
      </c>
      <c r="AC1651">
        <v>0.89500000000000002</v>
      </c>
      <c r="AD1651" s="18">
        <v>45825.304298946758</v>
      </c>
      <c r="AE1651" t="s">
        <v>2102</v>
      </c>
    </row>
    <row r="1652" spans="25:31" x14ac:dyDescent="0.35">
      <c r="Y1652">
        <v>25.640999999999998</v>
      </c>
      <c r="Z1652">
        <v>0.79200000000000004</v>
      </c>
      <c r="AA1652" s="18">
        <v>0.79300000000000004</v>
      </c>
      <c r="AB1652">
        <v>0.88700000000000001</v>
      </c>
      <c r="AC1652" s="21">
        <v>0.75800000000000001</v>
      </c>
      <c r="AD1652" s="18">
        <v>45825.19698778935</v>
      </c>
      <c r="AE1652" t="s">
        <v>2112</v>
      </c>
    </row>
    <row r="1653" spans="25:31" x14ac:dyDescent="0.35">
      <c r="Y1653">
        <v>1.748</v>
      </c>
      <c r="Z1653">
        <v>0.93300000000000005</v>
      </c>
      <c r="AA1653">
        <v>0.97899999999999998</v>
      </c>
      <c r="AB1653">
        <v>0.98599999999999999</v>
      </c>
      <c r="AC1653">
        <v>0.98499999999999999</v>
      </c>
      <c r="AD1653" s="18">
        <v>45825.050597141206</v>
      </c>
      <c r="AE1653" t="s">
        <v>2117</v>
      </c>
    </row>
    <row r="1654" spans="25:31" x14ac:dyDescent="0.35">
      <c r="Y1654">
        <v>13.888999999999999</v>
      </c>
      <c r="Z1654">
        <v>0.98399999999999999</v>
      </c>
      <c r="AA1654">
        <v>0.996</v>
      </c>
      <c r="AB1654">
        <v>0.98799999999999999</v>
      </c>
      <c r="AC1654">
        <v>0.97599999999999998</v>
      </c>
      <c r="AD1654" s="18">
        <v>45825.128341932868</v>
      </c>
      <c r="AE1654" t="s">
        <v>2117</v>
      </c>
    </row>
    <row r="1655" spans="25:31" x14ac:dyDescent="0.35">
      <c r="Y1655">
        <v>43.478000000000002</v>
      </c>
      <c r="Z1655">
        <v>0</v>
      </c>
      <c r="AA1655">
        <v>0.98599999999999999</v>
      </c>
      <c r="AB1655">
        <v>0.95399999999999996</v>
      </c>
      <c r="AC1655">
        <v>0.96599999999999997</v>
      </c>
      <c r="AD1655" s="18">
        <v>45824.763208298609</v>
      </c>
      <c r="AE1655" t="s">
        <v>1757</v>
      </c>
    </row>
    <row r="1656" spans="25:31" x14ac:dyDescent="0.35">
      <c r="Y1656">
        <v>3.04</v>
      </c>
      <c r="Z1656">
        <v>0.97499999999999998</v>
      </c>
      <c r="AA1656">
        <v>0.98099999999999998</v>
      </c>
      <c r="AB1656">
        <v>0.92800000000000005</v>
      </c>
      <c r="AC1656">
        <v>0.98099999999999998</v>
      </c>
      <c r="AD1656" s="18">
        <v>45824.815919247689</v>
      </c>
      <c r="AE1656" t="s">
        <v>1757</v>
      </c>
    </row>
    <row r="1657" spans="25:31" x14ac:dyDescent="0.35">
      <c r="Y1657">
        <v>3.3439999999999999</v>
      </c>
      <c r="Z1657">
        <v>0.94199999999999995</v>
      </c>
      <c r="AA1657">
        <v>0.98299999999999998</v>
      </c>
      <c r="AB1657">
        <v>0.97899999999999998</v>
      </c>
      <c r="AC1657">
        <v>0.91600000000000004</v>
      </c>
      <c r="AD1657" s="18">
        <v>45825.274865474537</v>
      </c>
      <c r="AE1657" t="s">
        <v>2106</v>
      </c>
    </row>
    <row r="1658" spans="25:31" x14ac:dyDescent="0.35">
      <c r="Y1658">
        <v>0.50700000000000001</v>
      </c>
      <c r="Z1658">
        <v>0.90300000000000002</v>
      </c>
      <c r="AA1658" s="18">
        <v>0.92700000000000005</v>
      </c>
      <c r="AB1658">
        <v>0.91700000000000004</v>
      </c>
      <c r="AC1658" s="21">
        <v>0.92600000000000005</v>
      </c>
      <c r="AD1658" s="18">
        <v>45825.232676122687</v>
      </c>
      <c r="AE1658" t="s">
        <v>2107</v>
      </c>
    </row>
    <row r="1659" spans="25:31" x14ac:dyDescent="0.35">
      <c r="Y1659">
        <v>0.754</v>
      </c>
      <c r="Z1659">
        <v>0.80200000000000005</v>
      </c>
      <c r="AA1659" s="18">
        <v>0.95699999999999996</v>
      </c>
      <c r="AB1659">
        <v>0.88900000000000001</v>
      </c>
      <c r="AC1659" s="21">
        <v>0.26100000000000001</v>
      </c>
      <c r="AD1659" s="18">
        <v>45825.224994826393</v>
      </c>
      <c r="AE1659" t="s">
        <v>2108</v>
      </c>
    </row>
    <row r="1660" spans="25:31" x14ac:dyDescent="0.35">
      <c r="Y1660">
        <v>3.484</v>
      </c>
      <c r="Z1660">
        <v>0.92800000000000005</v>
      </c>
      <c r="AA1660">
        <v>0.97</v>
      </c>
      <c r="AB1660">
        <v>0.96899999999999997</v>
      </c>
      <c r="AC1660">
        <v>0.97399999999999998</v>
      </c>
      <c r="AD1660" s="18">
        <v>45825.050919189816</v>
      </c>
      <c r="AE1660" t="s">
        <v>2117</v>
      </c>
    </row>
    <row r="1661" spans="25:31" x14ac:dyDescent="0.35">
      <c r="Y1661">
        <v>1.0760000000000001</v>
      </c>
      <c r="Z1661">
        <v>0.64600000000000002</v>
      </c>
      <c r="AA1661">
        <v>0.99099999999999999</v>
      </c>
      <c r="AB1661">
        <v>0.93700000000000006</v>
      </c>
      <c r="AC1661">
        <v>0.84</v>
      </c>
      <c r="AD1661" s="18">
        <v>45825.173559641204</v>
      </c>
      <c r="AE1661" t="s">
        <v>2117</v>
      </c>
    </row>
    <row r="1662" spans="25:31" x14ac:dyDescent="0.35">
      <c r="Y1662">
        <v>2.7029999999999998</v>
      </c>
      <c r="Z1662">
        <v>0.67700000000000005</v>
      </c>
      <c r="AA1662" s="18">
        <v>0.93200000000000005</v>
      </c>
      <c r="AB1662">
        <v>0</v>
      </c>
      <c r="AC1662" s="21">
        <v>0.69399999999999995</v>
      </c>
      <c r="AD1662" s="18">
        <v>1.7114583333333332E-2</v>
      </c>
      <c r="AE1662" t="s">
        <v>1092</v>
      </c>
    </row>
    <row r="1663" spans="25:31" x14ac:dyDescent="0.35">
      <c r="Y1663">
        <v>3.0670000000000002</v>
      </c>
      <c r="Z1663">
        <v>0.442</v>
      </c>
      <c r="AA1663">
        <v>0.55600000000000005</v>
      </c>
      <c r="AB1663">
        <v>0.81100000000000005</v>
      </c>
      <c r="AC1663">
        <v>0.58399999999999996</v>
      </c>
      <c r="AD1663" s="18">
        <v>45824.833998206021</v>
      </c>
      <c r="AE1663" t="s">
        <v>1757</v>
      </c>
    </row>
    <row r="1664" spans="25:31" x14ac:dyDescent="0.35">
      <c r="Y1664">
        <v>1.3480000000000001</v>
      </c>
      <c r="Z1664">
        <v>0.98499999999999999</v>
      </c>
      <c r="AA1664">
        <v>0.995</v>
      </c>
      <c r="AB1664">
        <v>0.97099999999999997</v>
      </c>
      <c r="AC1664">
        <v>0.98599999999999999</v>
      </c>
      <c r="AD1664" s="18">
        <v>45824.936973136573</v>
      </c>
      <c r="AE1664" t="s">
        <v>2096</v>
      </c>
    </row>
    <row r="1665" spans="25:31" x14ac:dyDescent="0.35">
      <c r="Y1665">
        <v>2.198</v>
      </c>
      <c r="Z1665">
        <v>0.80800000000000005</v>
      </c>
      <c r="AA1665">
        <v>0.83399999999999996</v>
      </c>
      <c r="AB1665">
        <v>0.89</v>
      </c>
      <c r="AC1665">
        <v>0.83799999999999997</v>
      </c>
      <c r="AD1665" s="18">
        <v>45825.291533240743</v>
      </c>
      <c r="AE1665" t="s">
        <v>2105</v>
      </c>
    </row>
    <row r="1666" spans="25:31" x14ac:dyDescent="0.35">
      <c r="Y1666">
        <v>25</v>
      </c>
      <c r="Z1666">
        <v>0.95099999999999996</v>
      </c>
      <c r="AA1666">
        <v>0.97599999999999998</v>
      </c>
      <c r="AB1666">
        <v>0.98</v>
      </c>
      <c r="AC1666">
        <v>0.96899999999999997</v>
      </c>
      <c r="AD1666" s="18">
        <v>45825.08191976852</v>
      </c>
      <c r="AE1666" t="s">
        <v>2117</v>
      </c>
    </row>
    <row r="1667" spans="25:31" x14ac:dyDescent="0.35">
      <c r="Y1667">
        <v>25</v>
      </c>
      <c r="Z1667">
        <v>0.96499999999999997</v>
      </c>
      <c r="AA1667" s="18">
        <v>0.84199999999999997</v>
      </c>
      <c r="AB1667">
        <v>0</v>
      </c>
      <c r="AC1667" s="21">
        <v>0.88700000000000001</v>
      </c>
      <c r="AD1667" s="18">
        <v>2.7931712962962964E-2</v>
      </c>
      <c r="AE1667" t="s">
        <v>1092</v>
      </c>
    </row>
    <row r="1668" spans="25:31" x14ac:dyDescent="0.35">
      <c r="Y1668">
        <v>12.346</v>
      </c>
      <c r="Z1668">
        <v>0.79700000000000004</v>
      </c>
      <c r="AA1668">
        <v>0.84199999999999997</v>
      </c>
      <c r="AB1668">
        <v>0.86799999999999999</v>
      </c>
      <c r="AC1668">
        <v>0.80400000000000005</v>
      </c>
      <c r="AD1668" s="18">
        <v>45825.082640312503</v>
      </c>
      <c r="AE1668" t="s">
        <v>2117</v>
      </c>
    </row>
    <row r="1669" spans="25:31" x14ac:dyDescent="0.35">
      <c r="Y1669">
        <v>0.13100000000000001</v>
      </c>
      <c r="Z1669">
        <v>0.96799999999999997</v>
      </c>
      <c r="AA1669">
        <v>0.95899999999999996</v>
      </c>
      <c r="AB1669">
        <v>0.93799999999999994</v>
      </c>
      <c r="AC1669">
        <v>0.93200000000000005</v>
      </c>
      <c r="AD1669" s="18">
        <v>45824.76543284722</v>
      </c>
      <c r="AE1669" t="s">
        <v>1757</v>
      </c>
    </row>
    <row r="1670" spans="25:31" x14ac:dyDescent="0.35">
      <c r="Y1670">
        <v>7.7519999999999998</v>
      </c>
      <c r="Z1670">
        <v>0.95699999999999996</v>
      </c>
      <c r="AA1670">
        <v>0.96799999999999997</v>
      </c>
      <c r="AB1670">
        <v>0.94699999999999995</v>
      </c>
      <c r="AC1670">
        <v>0.95599999999999996</v>
      </c>
      <c r="AD1670" s="18">
        <v>45825.265635046293</v>
      </c>
      <c r="AE1670" t="s">
        <v>2106</v>
      </c>
    </row>
    <row r="1671" spans="25:31" x14ac:dyDescent="0.35">
      <c r="Y1671">
        <v>10.526</v>
      </c>
      <c r="Z1671">
        <v>0.89300000000000002</v>
      </c>
      <c r="AA1671" s="18">
        <v>0.95299999999999996</v>
      </c>
      <c r="AB1671">
        <v>0.97399999999999998</v>
      </c>
      <c r="AC1671" s="21">
        <v>0.91600000000000004</v>
      </c>
      <c r="AD1671" s="18">
        <v>45825.212630879629</v>
      </c>
      <c r="AE1671" t="s">
        <v>2111</v>
      </c>
    </row>
    <row r="1672" spans="25:31" x14ac:dyDescent="0.35">
      <c r="Y1672">
        <v>3.61</v>
      </c>
      <c r="Z1672">
        <v>0.89300000000000002</v>
      </c>
      <c r="AA1672">
        <v>0.98799999999999999</v>
      </c>
      <c r="AB1672">
        <v>0.96499999999999997</v>
      </c>
      <c r="AC1672">
        <v>0.97699999999999998</v>
      </c>
      <c r="AD1672" s="18">
        <v>45825.089057488425</v>
      </c>
      <c r="AE1672" t="s">
        <v>2117</v>
      </c>
    </row>
    <row r="1673" spans="25:31" x14ac:dyDescent="0.35">
      <c r="Y1673">
        <v>1.0169999999999999</v>
      </c>
      <c r="Z1673">
        <v>0.99099999999999999</v>
      </c>
      <c r="AA1673">
        <v>0.98599999999999999</v>
      </c>
      <c r="AB1673">
        <v>0.90100000000000002</v>
      </c>
      <c r="AC1673">
        <v>0.99199999999999999</v>
      </c>
      <c r="AD1673" s="18">
        <v>45824.761543148146</v>
      </c>
      <c r="AE1673" t="s">
        <v>1757</v>
      </c>
    </row>
    <row r="1674" spans="25:31" x14ac:dyDescent="0.35">
      <c r="Y1674">
        <v>19.608000000000001</v>
      </c>
      <c r="Z1674">
        <v>0.98499999999999999</v>
      </c>
      <c r="AA1674">
        <v>0.93400000000000005</v>
      </c>
      <c r="AB1674">
        <v>0.83199999999999996</v>
      </c>
      <c r="AC1674">
        <v>0.95899999999999996</v>
      </c>
      <c r="AD1674" s="18">
        <v>45824.931150543984</v>
      </c>
      <c r="AE1674" t="s">
        <v>2096</v>
      </c>
    </row>
    <row r="1675" spans="25:31" x14ac:dyDescent="0.35">
      <c r="Y1675">
        <v>1.905</v>
      </c>
      <c r="Z1675">
        <v>0.77300000000000002</v>
      </c>
      <c r="AA1675">
        <v>0.98399999999999999</v>
      </c>
      <c r="AB1675">
        <v>0</v>
      </c>
      <c r="AC1675">
        <v>0.98799999999999999</v>
      </c>
      <c r="AD1675" s="18">
        <v>45825.269666400462</v>
      </c>
      <c r="AE1675" t="s">
        <v>2106</v>
      </c>
    </row>
    <row r="1676" spans="25:31" x14ac:dyDescent="0.35">
      <c r="Y1676">
        <v>2.597</v>
      </c>
      <c r="Z1676">
        <v>0.83699999999999997</v>
      </c>
      <c r="AA1676">
        <v>0</v>
      </c>
      <c r="AB1676">
        <v>0</v>
      </c>
      <c r="AC1676">
        <v>0.95</v>
      </c>
      <c r="AD1676" s="18">
        <v>45825.281307303238</v>
      </c>
      <c r="AE1676" t="s">
        <v>2106</v>
      </c>
    </row>
    <row r="1677" spans="25:31" x14ac:dyDescent="0.35">
      <c r="Y1677">
        <v>8.3330000000000002</v>
      </c>
      <c r="Z1677">
        <v>0.93600000000000005</v>
      </c>
      <c r="AA1677" s="18">
        <v>0.91600000000000004</v>
      </c>
      <c r="AB1677">
        <v>0.94799999999999995</v>
      </c>
      <c r="AC1677" s="21">
        <v>0.93400000000000005</v>
      </c>
      <c r="AD1677" s="18">
        <v>45825.227433136577</v>
      </c>
      <c r="AE1677" t="s">
        <v>2108</v>
      </c>
    </row>
    <row r="1678" spans="25:31" x14ac:dyDescent="0.35">
      <c r="Y1678">
        <v>2.8170000000000002</v>
      </c>
      <c r="Z1678">
        <v>0.99</v>
      </c>
      <c r="AA1678">
        <v>0.99399999999999999</v>
      </c>
      <c r="AB1678">
        <v>0.96299999999999997</v>
      </c>
      <c r="AC1678">
        <v>0.97599999999999998</v>
      </c>
      <c r="AD1678" s="18">
        <v>45824.768224212959</v>
      </c>
      <c r="AE1678" t="s">
        <v>1757</v>
      </c>
    </row>
    <row r="1679" spans="25:31" x14ac:dyDescent="0.35">
      <c r="Y1679">
        <v>2.198</v>
      </c>
      <c r="Z1679">
        <v>0.91800000000000004</v>
      </c>
      <c r="AA1679">
        <v>0.97799999999999998</v>
      </c>
      <c r="AB1679">
        <v>0.76900000000000002</v>
      </c>
      <c r="AC1679">
        <v>0.97099999999999997</v>
      </c>
      <c r="AD1679" s="18">
        <v>45824.789098518515</v>
      </c>
      <c r="AE1679" t="s">
        <v>1757</v>
      </c>
    </row>
    <row r="1680" spans="25:31" x14ac:dyDescent="0.35">
      <c r="Y1680">
        <v>4.9749999999999996</v>
      </c>
      <c r="Z1680">
        <v>0</v>
      </c>
      <c r="AA1680">
        <v>0.96399999999999997</v>
      </c>
      <c r="AB1680">
        <v>0.78500000000000003</v>
      </c>
      <c r="AC1680">
        <v>0.94799999999999995</v>
      </c>
      <c r="AD1680" s="18">
        <v>45825.038759861112</v>
      </c>
      <c r="AE1680" t="s">
        <v>1750</v>
      </c>
    </row>
    <row r="1681" spans="25:31" x14ac:dyDescent="0.35">
      <c r="Y1681">
        <v>4.9749999999999996</v>
      </c>
      <c r="Z1681">
        <v>0</v>
      </c>
      <c r="AA1681">
        <v>0.96399999999999997</v>
      </c>
      <c r="AB1681">
        <v>0.78500000000000003</v>
      </c>
      <c r="AC1681">
        <v>0.94799999999999995</v>
      </c>
      <c r="AD1681" s="18">
        <v>45825.192834733796</v>
      </c>
      <c r="AE1681" t="s">
        <v>2113</v>
      </c>
    </row>
    <row r="1682" spans="25:31" x14ac:dyDescent="0.35">
      <c r="Y1682">
        <v>1.704</v>
      </c>
      <c r="Z1682">
        <v>0.9</v>
      </c>
      <c r="AA1682">
        <v>0.97899999999999998</v>
      </c>
      <c r="AB1682">
        <v>0.98299999999999998</v>
      </c>
      <c r="AC1682">
        <v>0.96399999999999997</v>
      </c>
      <c r="AD1682" s="18">
        <v>45824.820448090279</v>
      </c>
      <c r="AE1682" t="s">
        <v>1757</v>
      </c>
    </row>
    <row r="1683" spans="25:31" x14ac:dyDescent="0.35">
      <c r="Y1683">
        <v>0.8</v>
      </c>
      <c r="Z1683">
        <v>0.81</v>
      </c>
      <c r="AA1683">
        <v>0.89300000000000002</v>
      </c>
      <c r="AB1683">
        <v>0</v>
      </c>
      <c r="AC1683">
        <v>0.90600000000000003</v>
      </c>
      <c r="AD1683" s="18">
        <v>45825.042228935185</v>
      </c>
      <c r="AE1683" t="s">
        <v>1750</v>
      </c>
    </row>
    <row r="1684" spans="25:31" x14ac:dyDescent="0.35">
      <c r="Y1684">
        <v>2.0329999999999999</v>
      </c>
      <c r="Z1684">
        <v>0.95599999999999996</v>
      </c>
      <c r="AA1684">
        <v>0.96399999999999997</v>
      </c>
      <c r="AB1684">
        <v>0.94899999999999995</v>
      </c>
      <c r="AC1684">
        <v>0.97399999999999998</v>
      </c>
      <c r="AD1684" s="18">
        <v>45825.27155060185</v>
      </c>
      <c r="AE1684" t="s">
        <v>2106</v>
      </c>
    </row>
    <row r="1685" spans="25:31" x14ac:dyDescent="0.35">
      <c r="Y1685">
        <v>1.5580000000000001</v>
      </c>
      <c r="Z1685">
        <v>0.95099999999999996</v>
      </c>
      <c r="AA1685" s="18">
        <v>0.96299999999999997</v>
      </c>
      <c r="AB1685">
        <v>0.98199999999999998</v>
      </c>
      <c r="AC1685" s="21">
        <v>0.95799999999999996</v>
      </c>
      <c r="AD1685" s="18">
        <v>45825.224120740742</v>
      </c>
      <c r="AE1685" t="s">
        <v>2108</v>
      </c>
    </row>
    <row r="1686" spans="25:31" x14ac:dyDescent="0.35">
      <c r="Y1686">
        <v>7.7519999999999998</v>
      </c>
      <c r="Z1686">
        <v>0.88600000000000001</v>
      </c>
      <c r="AA1686" s="18">
        <v>0.97499999999999998</v>
      </c>
      <c r="AB1686">
        <v>0.96399999999999997</v>
      </c>
      <c r="AC1686" s="21">
        <v>0.97399999999999998</v>
      </c>
      <c r="AD1686" s="18">
        <v>45825.225539143517</v>
      </c>
      <c r="AE1686" t="s">
        <v>2108</v>
      </c>
    </row>
    <row r="1687" spans="25:31" x14ac:dyDescent="0.35">
      <c r="Y1687">
        <v>71.429000000000002</v>
      </c>
      <c r="Z1687">
        <v>0</v>
      </c>
      <c r="AA1687">
        <v>0.81899999999999995</v>
      </c>
      <c r="AB1687">
        <v>0</v>
      </c>
      <c r="AC1687">
        <v>0.104</v>
      </c>
      <c r="AD1687" s="18">
        <v>45824.764286203703</v>
      </c>
      <c r="AE1687" t="s">
        <v>1757</v>
      </c>
    </row>
    <row r="1688" spans="25:31" x14ac:dyDescent="0.35">
      <c r="Y1688">
        <v>6.0609999999999999</v>
      </c>
      <c r="Z1688">
        <v>0.89500000000000002</v>
      </c>
      <c r="AA1688">
        <v>0.95299999999999996</v>
      </c>
      <c r="AB1688">
        <v>0.94499999999999995</v>
      </c>
      <c r="AC1688">
        <v>0.94099999999999995</v>
      </c>
      <c r="AD1688" s="18">
        <v>45824.898323483794</v>
      </c>
      <c r="AE1688" t="s">
        <v>1942</v>
      </c>
    </row>
    <row r="1689" spans="25:31" x14ac:dyDescent="0.35">
      <c r="Y1689">
        <v>2.6459999999999999</v>
      </c>
      <c r="Z1689">
        <v>0.89400000000000002</v>
      </c>
      <c r="AA1689">
        <v>0.94399999999999995</v>
      </c>
      <c r="AB1689">
        <v>0.95199999999999996</v>
      </c>
      <c r="AC1689">
        <v>0.95899999999999996</v>
      </c>
      <c r="AD1689" s="18">
        <v>45824.90066702546</v>
      </c>
      <c r="AE1689" t="s">
        <v>1942</v>
      </c>
    </row>
    <row r="1690" spans="25:31" x14ac:dyDescent="0.35">
      <c r="Y1690">
        <v>9.5239999999999991</v>
      </c>
      <c r="Z1690">
        <v>0.94299999999999995</v>
      </c>
      <c r="AA1690" s="18">
        <v>0.91900000000000004</v>
      </c>
      <c r="AB1690">
        <v>0.88</v>
      </c>
      <c r="AC1690" s="21">
        <v>0.94199999999999995</v>
      </c>
      <c r="AD1690" s="18">
        <v>3.8329861111111106E-2</v>
      </c>
      <c r="AE1690" t="s">
        <v>1092</v>
      </c>
    </row>
    <row r="1691" spans="25:31" x14ac:dyDescent="0.35">
      <c r="Y1691">
        <v>2.5059999999999998</v>
      </c>
      <c r="Z1691">
        <v>0.98199999999999998</v>
      </c>
      <c r="AA1691">
        <v>0.90700000000000003</v>
      </c>
      <c r="AB1691">
        <v>0.97599999999999998</v>
      </c>
      <c r="AC1691">
        <v>0.95299999999999996</v>
      </c>
      <c r="AD1691" s="18">
        <v>45824.856080254627</v>
      </c>
      <c r="AE1691" t="s">
        <v>1942</v>
      </c>
    </row>
    <row r="1692" spans="25:31" x14ac:dyDescent="0.35">
      <c r="Y1692">
        <v>2.786</v>
      </c>
      <c r="Z1692">
        <v>0.872</v>
      </c>
      <c r="AA1692">
        <v>0.92300000000000004</v>
      </c>
      <c r="AB1692">
        <v>0.95199999999999996</v>
      </c>
      <c r="AC1692">
        <v>0.82</v>
      </c>
      <c r="AD1692" s="18">
        <v>45825.309667824076</v>
      </c>
      <c r="AE1692" t="s">
        <v>2102</v>
      </c>
    </row>
    <row r="1693" spans="25:31" x14ac:dyDescent="0.35">
      <c r="Y1693">
        <v>0.55200000000000005</v>
      </c>
      <c r="Z1693">
        <v>0.98</v>
      </c>
      <c r="AA1693">
        <v>0.97299999999999998</v>
      </c>
      <c r="AB1693">
        <v>0.98299999999999998</v>
      </c>
      <c r="AC1693">
        <v>0.99299999999999999</v>
      </c>
      <c r="AD1693" s="18">
        <v>45825.249303263889</v>
      </c>
      <c r="AE1693" t="s">
        <v>2106</v>
      </c>
    </row>
    <row r="1694" spans="25:31" x14ac:dyDescent="0.35">
      <c r="Y1694">
        <v>21.739000000000001</v>
      </c>
      <c r="Z1694">
        <v>0.95</v>
      </c>
      <c r="AA1694">
        <v>0.95799999999999996</v>
      </c>
      <c r="AB1694">
        <v>0.78400000000000003</v>
      </c>
      <c r="AC1694">
        <v>0.97099999999999997</v>
      </c>
      <c r="AD1694" s="18">
        <v>45824.814317071759</v>
      </c>
      <c r="AE1694" t="s">
        <v>1757</v>
      </c>
    </row>
    <row r="1695" spans="25:31" x14ac:dyDescent="0.35">
      <c r="Y1695">
        <v>1.083</v>
      </c>
      <c r="Z1695">
        <v>0.93899999999999995</v>
      </c>
      <c r="AA1695">
        <v>0.96699999999999997</v>
      </c>
      <c r="AB1695">
        <v>0.92700000000000005</v>
      </c>
      <c r="AC1695">
        <v>0.96799999999999997</v>
      </c>
      <c r="AD1695" s="18">
        <v>45825.086937650463</v>
      </c>
      <c r="AE1695" t="s">
        <v>2117</v>
      </c>
    </row>
    <row r="1696" spans="25:31" x14ac:dyDescent="0.35">
      <c r="Y1696">
        <v>1.111</v>
      </c>
      <c r="Z1696">
        <v>0.88500000000000001</v>
      </c>
      <c r="AA1696">
        <v>0.88</v>
      </c>
      <c r="AB1696">
        <v>0.86199999999999999</v>
      </c>
      <c r="AC1696">
        <v>0.92100000000000004</v>
      </c>
      <c r="AD1696" s="18">
        <v>45825.170389606479</v>
      </c>
      <c r="AE1696" t="s">
        <v>2117</v>
      </c>
    </row>
    <row r="1697" spans="25:31" x14ac:dyDescent="0.35">
      <c r="Y1697">
        <v>1.4490000000000001</v>
      </c>
      <c r="Z1697">
        <v>0.79800000000000004</v>
      </c>
      <c r="AA1697">
        <v>0.98399999999999999</v>
      </c>
      <c r="AB1697">
        <v>0.97599999999999998</v>
      </c>
      <c r="AC1697">
        <v>0.97099999999999997</v>
      </c>
      <c r="AD1697" s="18">
        <v>45824.767624155094</v>
      </c>
      <c r="AE1697" t="s">
        <v>1757</v>
      </c>
    </row>
    <row r="1698" spans="25:31" x14ac:dyDescent="0.35">
      <c r="Y1698">
        <v>1.58</v>
      </c>
      <c r="Z1698">
        <v>0.84499999999999997</v>
      </c>
      <c r="AA1698">
        <v>0.96399999999999997</v>
      </c>
      <c r="AB1698">
        <v>0.88500000000000001</v>
      </c>
      <c r="AC1698">
        <v>0.89700000000000002</v>
      </c>
      <c r="AD1698" s="18">
        <v>45825.286904837965</v>
      </c>
      <c r="AE1698" t="s">
        <v>2106</v>
      </c>
    </row>
    <row r="1699" spans="25:31" x14ac:dyDescent="0.35">
      <c r="Y1699">
        <v>1.25</v>
      </c>
      <c r="Z1699">
        <v>0.85199999999999998</v>
      </c>
      <c r="AA1699">
        <v>0.83299999999999996</v>
      </c>
      <c r="AB1699">
        <v>0.94499999999999995</v>
      </c>
      <c r="AC1699">
        <v>0.80800000000000005</v>
      </c>
      <c r="AD1699" s="18">
        <v>45825.081194918981</v>
      </c>
      <c r="AE1699" t="s">
        <v>2117</v>
      </c>
    </row>
    <row r="1700" spans="25:31" x14ac:dyDescent="0.35">
      <c r="Y1700">
        <v>1.7669999999999999</v>
      </c>
      <c r="Z1700">
        <v>0.97</v>
      </c>
      <c r="AA1700">
        <v>0.99</v>
      </c>
      <c r="AB1700">
        <v>0.98199999999999998</v>
      </c>
      <c r="AC1700">
        <v>0.98399999999999999</v>
      </c>
      <c r="AD1700" s="18">
        <v>45825.088271828703</v>
      </c>
      <c r="AE1700" t="s">
        <v>2117</v>
      </c>
    </row>
    <row r="1701" spans="25:31" x14ac:dyDescent="0.35">
      <c r="Y1701">
        <v>8.6959999999999997</v>
      </c>
      <c r="Z1701">
        <v>0.96599999999999997</v>
      </c>
      <c r="AA1701">
        <v>0.86499999999999999</v>
      </c>
      <c r="AB1701">
        <v>0</v>
      </c>
      <c r="AC1701">
        <v>0.93899999999999995</v>
      </c>
      <c r="AD1701" s="18">
        <v>45824.907074074072</v>
      </c>
      <c r="AE1701" t="s">
        <v>1958</v>
      </c>
    </row>
    <row r="1702" spans="25:31" x14ac:dyDescent="0.35">
      <c r="Y1702">
        <v>1.105</v>
      </c>
      <c r="Z1702">
        <v>0.93200000000000005</v>
      </c>
      <c r="AA1702">
        <v>0.85099999999999998</v>
      </c>
      <c r="AB1702">
        <v>0.71899999999999997</v>
      </c>
      <c r="AC1702">
        <v>0.76500000000000001</v>
      </c>
      <c r="AD1702" s="18">
        <v>45825.056861145837</v>
      </c>
      <c r="AE1702" t="s">
        <v>2117</v>
      </c>
    </row>
    <row r="1703" spans="25:31" x14ac:dyDescent="0.35">
      <c r="Y1703">
        <v>12.657999999999999</v>
      </c>
      <c r="Z1703">
        <v>0.92600000000000005</v>
      </c>
      <c r="AA1703">
        <v>0.81</v>
      </c>
      <c r="AB1703">
        <v>0.92200000000000004</v>
      </c>
      <c r="AC1703">
        <v>0.78600000000000003</v>
      </c>
      <c r="AD1703" s="18">
        <v>45825.116367708331</v>
      </c>
      <c r="AE1703" t="s">
        <v>2117</v>
      </c>
    </row>
    <row r="1704" spans="25:31" x14ac:dyDescent="0.35">
      <c r="Y1704">
        <v>0.88500000000000001</v>
      </c>
      <c r="Z1704">
        <v>0.96699999999999997</v>
      </c>
      <c r="AA1704">
        <v>0.93500000000000005</v>
      </c>
      <c r="AB1704">
        <v>0.92200000000000004</v>
      </c>
      <c r="AC1704">
        <v>0.96</v>
      </c>
      <c r="AD1704" s="18">
        <v>45824.957401828702</v>
      </c>
      <c r="AE1704" t="s">
        <v>2096</v>
      </c>
    </row>
    <row r="1705" spans="25:31" x14ac:dyDescent="0.35">
      <c r="Y1705">
        <v>21.277000000000001</v>
      </c>
      <c r="Z1705">
        <v>0.91</v>
      </c>
      <c r="AA1705">
        <v>0.96599999999999997</v>
      </c>
      <c r="AB1705">
        <v>0.94799999999999995</v>
      </c>
      <c r="AC1705">
        <v>0.95199999999999996</v>
      </c>
      <c r="AD1705" s="18">
        <v>45825.091169710649</v>
      </c>
      <c r="AE1705" t="s">
        <v>2117</v>
      </c>
    </row>
    <row r="1706" spans="25:31" x14ac:dyDescent="0.35">
      <c r="Y1706">
        <v>55.555999999999997</v>
      </c>
      <c r="Z1706">
        <v>0.71499999999999997</v>
      </c>
      <c r="AA1706">
        <v>0.876</v>
      </c>
      <c r="AB1706">
        <v>0.4</v>
      </c>
      <c r="AC1706">
        <v>0.91600000000000004</v>
      </c>
      <c r="AD1706" s="18">
        <v>45825.129196851849</v>
      </c>
      <c r="AE1706" t="s">
        <v>2117</v>
      </c>
    </row>
    <row r="1707" spans="25:31" x14ac:dyDescent="0.35">
      <c r="Y1707">
        <v>5.1280000000000001</v>
      </c>
      <c r="Z1707">
        <v>0.85</v>
      </c>
      <c r="AA1707">
        <v>0.98</v>
      </c>
      <c r="AB1707">
        <v>0.94599999999999995</v>
      </c>
      <c r="AC1707">
        <v>0.88800000000000001</v>
      </c>
      <c r="AD1707" s="18">
        <v>45825.138235057871</v>
      </c>
      <c r="AE1707" t="s">
        <v>2117</v>
      </c>
    </row>
    <row r="1708" spans="25:31" x14ac:dyDescent="0.35">
      <c r="Y1708">
        <v>0.66700000000000004</v>
      </c>
      <c r="Z1708">
        <v>0.95199999999999996</v>
      </c>
      <c r="AA1708">
        <v>0.96</v>
      </c>
      <c r="AB1708">
        <v>0.96599999999999997</v>
      </c>
      <c r="AC1708">
        <v>0.97699999999999998</v>
      </c>
      <c r="AD1708" s="18">
        <v>45824.791871597219</v>
      </c>
      <c r="AE1708" t="s">
        <v>1757</v>
      </c>
    </row>
    <row r="1709" spans="25:31" x14ac:dyDescent="0.35">
      <c r="Y1709">
        <v>0.82299999999999995</v>
      </c>
      <c r="Z1709">
        <v>0.98599999999999999</v>
      </c>
      <c r="AA1709">
        <v>0.96</v>
      </c>
      <c r="AB1709">
        <v>0.99</v>
      </c>
      <c r="AC1709">
        <v>0.97199999999999998</v>
      </c>
      <c r="AD1709" s="18">
        <v>45824.818868923612</v>
      </c>
      <c r="AE1709" t="s">
        <v>1757</v>
      </c>
    </row>
    <row r="1710" spans="25:31" x14ac:dyDescent="0.35">
      <c r="Y1710">
        <v>4.9260000000000002</v>
      </c>
      <c r="Z1710">
        <v>0.92400000000000004</v>
      </c>
      <c r="AA1710">
        <v>0.78500000000000003</v>
      </c>
      <c r="AB1710">
        <v>0</v>
      </c>
      <c r="AC1710">
        <v>0.99</v>
      </c>
      <c r="AD1710" s="18">
        <v>45825.280273310185</v>
      </c>
      <c r="AE1710" t="s">
        <v>2106</v>
      </c>
    </row>
    <row r="1711" spans="25:31" x14ac:dyDescent="0.35">
      <c r="Y1711">
        <v>0.376</v>
      </c>
      <c r="Z1711">
        <v>0.97699999999999998</v>
      </c>
      <c r="AA1711" s="18">
        <v>0.99099999999999999</v>
      </c>
      <c r="AB1711">
        <v>0.995</v>
      </c>
      <c r="AC1711" s="21">
        <v>0.99299999999999999</v>
      </c>
      <c r="AD1711" s="18">
        <v>45825.231493067127</v>
      </c>
      <c r="AE1711" t="s">
        <v>2107</v>
      </c>
    </row>
    <row r="1712" spans="25:31" x14ac:dyDescent="0.35">
      <c r="Y1712">
        <v>17.241</v>
      </c>
      <c r="Z1712">
        <v>0.95599999999999996</v>
      </c>
      <c r="AA1712">
        <v>0.99</v>
      </c>
      <c r="AB1712">
        <v>0.94199999999999995</v>
      </c>
      <c r="AC1712">
        <v>0.99199999999999999</v>
      </c>
      <c r="AD1712" s="18">
        <v>45825.111130914353</v>
      </c>
      <c r="AE1712" t="s">
        <v>2117</v>
      </c>
    </row>
    <row r="1713" spans="25:31" x14ac:dyDescent="0.35">
      <c r="Y1713">
        <v>0.36399999999999999</v>
      </c>
      <c r="Z1713">
        <v>0.94799999999999995</v>
      </c>
      <c r="AA1713" s="18">
        <v>0.93500000000000005</v>
      </c>
      <c r="AB1713">
        <v>0.90300000000000002</v>
      </c>
      <c r="AC1713" s="21">
        <v>0.93</v>
      </c>
      <c r="AD1713" s="18">
        <v>4.1319444444444442E-3</v>
      </c>
      <c r="AE1713" t="s">
        <v>1092</v>
      </c>
    </row>
    <row r="1714" spans="25:31" x14ac:dyDescent="0.35">
      <c r="Y1714">
        <v>1.4219999999999999</v>
      </c>
      <c r="Z1714">
        <v>0.94799999999999995</v>
      </c>
      <c r="AA1714" s="18">
        <v>0.79500000000000004</v>
      </c>
      <c r="AB1714">
        <v>0.73299999999999998</v>
      </c>
      <c r="AC1714" s="21">
        <v>0.88700000000000001</v>
      </c>
      <c r="AD1714" s="18">
        <v>2.7966435185185188E-2</v>
      </c>
      <c r="AE1714" t="s">
        <v>1092</v>
      </c>
    </row>
    <row r="1715" spans="25:31" x14ac:dyDescent="0.35">
      <c r="Y1715">
        <v>8.5470000000000006</v>
      </c>
      <c r="Z1715">
        <v>0.29799999999999999</v>
      </c>
      <c r="AA1715">
        <v>0.84899999999999998</v>
      </c>
      <c r="AB1715">
        <v>1</v>
      </c>
      <c r="AC1715">
        <v>0.81299999999999994</v>
      </c>
      <c r="AD1715" s="18">
        <v>45824.935169282406</v>
      </c>
      <c r="AE1715" t="s">
        <v>2096</v>
      </c>
    </row>
    <row r="1716" spans="25:31" x14ac:dyDescent="0.35">
      <c r="Y1716">
        <v>0.95299999999999996</v>
      </c>
      <c r="Z1716">
        <v>0.93899999999999995</v>
      </c>
      <c r="AA1716">
        <v>0.97699999999999998</v>
      </c>
      <c r="AB1716">
        <v>0.91300000000000003</v>
      </c>
      <c r="AC1716">
        <v>0.97399999999999998</v>
      </c>
      <c r="AD1716" s="18">
        <v>45825.242621319441</v>
      </c>
      <c r="AE1716" t="s">
        <v>2106</v>
      </c>
    </row>
    <row r="1717" spans="25:31" x14ac:dyDescent="0.35">
      <c r="Y1717">
        <v>5.952</v>
      </c>
      <c r="Z1717">
        <v>0.94599999999999995</v>
      </c>
      <c r="AA1717">
        <v>0.88700000000000001</v>
      </c>
      <c r="AB1717">
        <v>0</v>
      </c>
      <c r="AC1717">
        <v>0.92200000000000004</v>
      </c>
      <c r="AD1717" s="18">
        <v>45825.246140150462</v>
      </c>
      <c r="AE1717" t="s">
        <v>2106</v>
      </c>
    </row>
    <row r="1718" spans="25:31" x14ac:dyDescent="0.35">
      <c r="Y1718">
        <v>7.8120000000000003</v>
      </c>
      <c r="Z1718">
        <v>0.94499999999999995</v>
      </c>
      <c r="AA1718" s="18">
        <v>0.95</v>
      </c>
      <c r="AB1718">
        <v>0.91700000000000004</v>
      </c>
      <c r="AC1718" s="21">
        <v>0.99</v>
      </c>
      <c r="AD1718" s="18">
        <v>45825.226799317126</v>
      </c>
      <c r="AE1718" t="s">
        <v>2108</v>
      </c>
    </row>
    <row r="1719" spans="25:31" x14ac:dyDescent="0.35">
      <c r="Y1719">
        <v>1.6259999999999999</v>
      </c>
      <c r="Z1719">
        <v>0.89800000000000002</v>
      </c>
      <c r="AA1719">
        <v>0.88600000000000001</v>
      </c>
      <c r="AB1719">
        <v>0.89500000000000002</v>
      </c>
      <c r="AC1719">
        <v>0.91100000000000003</v>
      </c>
      <c r="AD1719" s="18">
        <v>45825.067084259259</v>
      </c>
      <c r="AE1719" t="s">
        <v>2117</v>
      </c>
    </row>
    <row r="1720" spans="25:31" x14ac:dyDescent="0.35">
      <c r="Y1720">
        <v>0.98299999999999998</v>
      </c>
      <c r="Z1720">
        <v>0.52</v>
      </c>
      <c r="AA1720">
        <v>0.89400000000000002</v>
      </c>
      <c r="AB1720">
        <v>1</v>
      </c>
      <c r="AC1720">
        <v>0.878</v>
      </c>
      <c r="AD1720" s="18">
        <v>45825.096755590275</v>
      </c>
      <c r="AE1720" t="s">
        <v>2117</v>
      </c>
    </row>
    <row r="1721" spans="25:31" x14ac:dyDescent="0.35">
      <c r="Y1721">
        <v>5.6820000000000004</v>
      </c>
      <c r="Z1721">
        <v>0.55600000000000005</v>
      </c>
      <c r="AA1721">
        <v>0.93100000000000005</v>
      </c>
      <c r="AB1721">
        <v>0.80800000000000005</v>
      </c>
      <c r="AC1721">
        <v>0.90100000000000002</v>
      </c>
      <c r="AD1721" s="18">
        <v>45824.792776863425</v>
      </c>
      <c r="AE1721" t="s">
        <v>1757</v>
      </c>
    </row>
    <row r="1722" spans="25:31" x14ac:dyDescent="0.35">
      <c r="Y1722">
        <v>3.4359999999999999</v>
      </c>
      <c r="Z1722">
        <v>0.72699999999999998</v>
      </c>
      <c r="AA1722">
        <v>0.77800000000000002</v>
      </c>
      <c r="AB1722">
        <v>0.82099999999999995</v>
      </c>
      <c r="AC1722">
        <v>0.81699999999999995</v>
      </c>
      <c r="AD1722" s="18">
        <v>45824.820216053238</v>
      </c>
      <c r="AE1722" t="s">
        <v>1757</v>
      </c>
    </row>
    <row r="1723" spans="25:31" x14ac:dyDescent="0.35">
      <c r="Y1723">
        <v>45.454999999999998</v>
      </c>
      <c r="Z1723">
        <v>0.97099999999999997</v>
      </c>
      <c r="AA1723">
        <v>0.97</v>
      </c>
      <c r="AB1723">
        <v>0.95899999999999996</v>
      </c>
      <c r="AC1723">
        <v>0.88300000000000001</v>
      </c>
      <c r="AD1723" s="18">
        <v>45824.893017048613</v>
      </c>
      <c r="AE1723" t="s">
        <v>1942</v>
      </c>
    </row>
    <row r="1724" spans="25:31" x14ac:dyDescent="0.35">
      <c r="Y1724">
        <v>15.151999999999999</v>
      </c>
      <c r="Z1724">
        <v>0.75</v>
      </c>
      <c r="AA1724">
        <v>0.94799999999999995</v>
      </c>
      <c r="AB1724">
        <v>0.96499999999999997</v>
      </c>
      <c r="AC1724">
        <v>0.96899999999999997</v>
      </c>
      <c r="AD1724" s="18">
        <v>45825.298175277778</v>
      </c>
      <c r="AE1724" t="s">
        <v>2102</v>
      </c>
    </row>
    <row r="1725" spans="25:31" x14ac:dyDescent="0.35">
      <c r="Y1725">
        <v>90.909000000000006</v>
      </c>
      <c r="Z1725">
        <v>0.85299999999999998</v>
      </c>
      <c r="AA1725">
        <v>0.92300000000000004</v>
      </c>
      <c r="AB1725">
        <v>0.93300000000000005</v>
      </c>
      <c r="AC1725">
        <v>0.78100000000000003</v>
      </c>
      <c r="AD1725" s="18">
        <v>45825.114843726849</v>
      </c>
      <c r="AE1725" t="s">
        <v>2117</v>
      </c>
    </row>
    <row r="1726" spans="25:31" x14ac:dyDescent="0.35">
      <c r="Y1726">
        <v>3.5710000000000002</v>
      </c>
      <c r="Z1726">
        <v>0.96799999999999997</v>
      </c>
      <c r="AA1726">
        <v>0.91100000000000003</v>
      </c>
      <c r="AB1726">
        <v>0.96399999999999997</v>
      </c>
      <c r="AC1726">
        <v>0.98299999999999998</v>
      </c>
      <c r="AD1726" s="18">
        <v>45824.918637916664</v>
      </c>
      <c r="AE1726" t="s">
        <v>2096</v>
      </c>
    </row>
    <row r="1727" spans="25:31" x14ac:dyDescent="0.35">
      <c r="Y1727">
        <v>5.65</v>
      </c>
      <c r="Z1727">
        <v>0.53600000000000003</v>
      </c>
      <c r="AA1727">
        <v>0.96599999999999997</v>
      </c>
      <c r="AB1727">
        <v>0.78700000000000003</v>
      </c>
      <c r="AC1727">
        <v>0.96799999999999997</v>
      </c>
      <c r="AD1727" s="18">
        <v>45824.969403055555</v>
      </c>
      <c r="AE1727" t="s">
        <v>2099</v>
      </c>
    </row>
    <row r="1728" spans="25:31" x14ac:dyDescent="0.35">
      <c r="Y1728">
        <v>27.027000000000001</v>
      </c>
      <c r="Z1728">
        <v>0.90700000000000003</v>
      </c>
      <c r="AA1728" s="18">
        <v>0.89</v>
      </c>
      <c r="AB1728">
        <v>0.83099999999999996</v>
      </c>
      <c r="AC1728" s="21">
        <v>0.85799999999999998</v>
      </c>
      <c r="AD1728" s="18">
        <v>45825.20306388889</v>
      </c>
      <c r="AE1728" t="s">
        <v>2112</v>
      </c>
    </row>
    <row r="1729" spans="25:31" x14ac:dyDescent="0.35">
      <c r="Y1729">
        <v>0.625</v>
      </c>
      <c r="Z1729">
        <v>0.99</v>
      </c>
      <c r="AA1729">
        <v>0.98499999999999999</v>
      </c>
      <c r="AB1729">
        <v>0.96699999999999997</v>
      </c>
      <c r="AC1729">
        <v>0.98899999999999999</v>
      </c>
      <c r="AD1729" s="18">
        <v>45825.134926597224</v>
      </c>
      <c r="AE1729" t="s">
        <v>2117</v>
      </c>
    </row>
    <row r="1730" spans="25:31" x14ac:dyDescent="0.35">
      <c r="Y1730">
        <v>1.631</v>
      </c>
      <c r="Z1730">
        <v>0.97899999999999998</v>
      </c>
      <c r="AA1730" s="18">
        <v>0.83399999999999996</v>
      </c>
      <c r="AB1730">
        <v>0.99099999999999999</v>
      </c>
      <c r="AC1730" s="21">
        <v>0.93100000000000005</v>
      </c>
      <c r="AD1730" s="18">
        <v>6.4872685185185189E-3</v>
      </c>
      <c r="AE1730" t="s">
        <v>1092</v>
      </c>
    </row>
    <row r="1731" spans="25:31" x14ac:dyDescent="0.35">
      <c r="Y1731">
        <v>3.968</v>
      </c>
      <c r="Z1731">
        <v>0.91</v>
      </c>
      <c r="AA1731">
        <v>0.92600000000000005</v>
      </c>
      <c r="AB1731">
        <v>0.92</v>
      </c>
      <c r="AC1731">
        <v>0.92500000000000004</v>
      </c>
      <c r="AD1731" s="18">
        <v>45824.821781342594</v>
      </c>
      <c r="AE1731" t="s">
        <v>1757</v>
      </c>
    </row>
    <row r="1732" spans="25:31" x14ac:dyDescent="0.35">
      <c r="Y1732">
        <v>0.3</v>
      </c>
      <c r="Z1732">
        <v>0.99</v>
      </c>
      <c r="AA1732">
        <v>0.96699999999999997</v>
      </c>
      <c r="AB1732">
        <v>0.99299999999999999</v>
      </c>
      <c r="AC1732">
        <v>0.97899999999999998</v>
      </c>
      <c r="AD1732" s="18">
        <v>45824.823244340281</v>
      </c>
      <c r="AE1732" t="s">
        <v>1757</v>
      </c>
    </row>
    <row r="1733" spans="25:31" x14ac:dyDescent="0.35">
      <c r="Y1733">
        <v>0.76300000000000001</v>
      </c>
      <c r="Z1733">
        <v>0.93799999999999994</v>
      </c>
      <c r="AA1733">
        <v>0.98399999999999999</v>
      </c>
      <c r="AB1733">
        <v>0.97299999999999998</v>
      </c>
      <c r="AC1733">
        <v>0.98099999999999998</v>
      </c>
      <c r="AD1733" s="18">
        <v>45824.853017592592</v>
      </c>
      <c r="AE1733" t="s">
        <v>1942</v>
      </c>
    </row>
    <row r="1734" spans="25:31" x14ac:dyDescent="0.35">
      <c r="Y1734">
        <v>24.39</v>
      </c>
      <c r="Z1734">
        <v>0.71599999999999997</v>
      </c>
      <c r="AA1734">
        <v>0.71399999999999997</v>
      </c>
      <c r="AB1734">
        <v>0.86299999999999999</v>
      </c>
      <c r="AC1734">
        <v>0.74399999999999999</v>
      </c>
      <c r="AD1734" s="18">
        <v>45824.917093900462</v>
      </c>
      <c r="AE1734" t="s">
        <v>2096</v>
      </c>
    </row>
    <row r="1735" spans="25:31" x14ac:dyDescent="0.35">
      <c r="Y1735">
        <v>4.274</v>
      </c>
      <c r="Z1735">
        <v>0.997</v>
      </c>
      <c r="AA1735">
        <v>0.99399999999999999</v>
      </c>
      <c r="AB1735">
        <v>0.98</v>
      </c>
      <c r="AC1735">
        <v>0.995</v>
      </c>
      <c r="AD1735" s="18">
        <v>45824.96281863426</v>
      </c>
      <c r="AE1735" t="s">
        <v>2099</v>
      </c>
    </row>
    <row r="1736" spans="25:31" x14ac:dyDescent="0.35">
      <c r="Y1736">
        <v>5.3760000000000003</v>
      </c>
      <c r="Z1736">
        <v>0.98199999999999998</v>
      </c>
      <c r="AA1736" s="18">
        <v>0.98199999999999998</v>
      </c>
      <c r="AB1736">
        <v>0.89900000000000002</v>
      </c>
      <c r="AC1736" s="21">
        <v>0.97799999999999998</v>
      </c>
      <c r="AD1736" s="18">
        <v>45825.220812164349</v>
      </c>
      <c r="AE1736" t="s">
        <v>2108</v>
      </c>
    </row>
    <row r="1737" spans="25:31" x14ac:dyDescent="0.35">
      <c r="Y1737">
        <v>2.7029999999999998</v>
      </c>
      <c r="Z1737">
        <v>0.98799999999999999</v>
      </c>
      <c r="AA1737">
        <v>0.97399999999999998</v>
      </c>
      <c r="AB1737">
        <v>0.94699999999999995</v>
      </c>
      <c r="AC1737">
        <v>0.98099999999999998</v>
      </c>
      <c r="AD1737" s="18">
        <v>45824.772570277775</v>
      </c>
      <c r="AE1737" t="s">
        <v>1757</v>
      </c>
    </row>
    <row r="1738" spans="25:31" x14ac:dyDescent="0.35">
      <c r="Y1738">
        <v>1.538</v>
      </c>
      <c r="Z1738">
        <v>0.879</v>
      </c>
      <c r="AA1738">
        <v>0.84199999999999997</v>
      </c>
      <c r="AB1738">
        <v>0.85099999999999998</v>
      </c>
      <c r="AC1738">
        <v>0.89900000000000002</v>
      </c>
      <c r="AD1738" s="18">
        <v>45825.11874633102</v>
      </c>
      <c r="AE1738" t="s">
        <v>2117</v>
      </c>
    </row>
    <row r="1739" spans="25:31" x14ac:dyDescent="0.35">
      <c r="Y1739">
        <v>8.9290000000000003</v>
      </c>
      <c r="Z1739">
        <v>0.94499999999999995</v>
      </c>
      <c r="AA1739">
        <v>0.89100000000000001</v>
      </c>
      <c r="AB1739">
        <v>0.85899999999999999</v>
      </c>
      <c r="AC1739">
        <v>0.94699999999999995</v>
      </c>
      <c r="AD1739" s="18">
        <v>45825.133534606481</v>
      </c>
      <c r="AE1739" t="s">
        <v>2117</v>
      </c>
    </row>
    <row r="1740" spans="25:31" x14ac:dyDescent="0.35">
      <c r="Y1740">
        <v>2.3639999999999999</v>
      </c>
      <c r="Z1740">
        <v>0.80400000000000005</v>
      </c>
      <c r="AA1740">
        <v>0.83299999999999996</v>
      </c>
      <c r="AB1740">
        <v>0.92400000000000004</v>
      </c>
      <c r="AC1740">
        <v>0.873</v>
      </c>
      <c r="AD1740" s="18">
        <v>45825.147752627316</v>
      </c>
      <c r="AE1740" t="s">
        <v>2117</v>
      </c>
    </row>
    <row r="1741" spans="25:31" x14ac:dyDescent="0.35">
      <c r="Y1741">
        <v>0.44400000000000001</v>
      </c>
      <c r="Z1741">
        <v>0.97799999999999998</v>
      </c>
      <c r="AA1741">
        <v>0.97299999999999998</v>
      </c>
      <c r="AB1741">
        <v>0.94299999999999995</v>
      </c>
      <c r="AC1741">
        <v>0.97399999999999998</v>
      </c>
      <c r="AD1741" s="18">
        <v>45825.163866689814</v>
      </c>
      <c r="AE1741" t="s">
        <v>2117</v>
      </c>
    </row>
    <row r="1742" spans="25:31" x14ac:dyDescent="0.35">
      <c r="Y1742">
        <v>1.385</v>
      </c>
      <c r="Z1742">
        <v>0.97799999999999998</v>
      </c>
      <c r="AA1742">
        <v>0.996</v>
      </c>
      <c r="AB1742">
        <v>0.98099999999999998</v>
      </c>
      <c r="AC1742">
        <v>0.99199999999999999</v>
      </c>
      <c r="AD1742" s="18">
        <v>45824.770805</v>
      </c>
      <c r="AE1742" t="s">
        <v>1757</v>
      </c>
    </row>
    <row r="1743" spans="25:31" x14ac:dyDescent="0.35">
      <c r="Y1743">
        <v>0.19900000000000001</v>
      </c>
      <c r="Z1743">
        <v>0.97699999999999998</v>
      </c>
      <c r="AA1743">
        <v>0.98099999999999998</v>
      </c>
      <c r="AB1743">
        <v>0.99299999999999999</v>
      </c>
      <c r="AC1743">
        <v>0.99</v>
      </c>
      <c r="AD1743" s="18">
        <v>45825.258997638892</v>
      </c>
      <c r="AE1743" t="s">
        <v>2106</v>
      </c>
    </row>
    <row r="1744" spans="25:31" x14ac:dyDescent="0.35">
      <c r="Y1744">
        <v>10.638</v>
      </c>
      <c r="Z1744">
        <v>0.96699999999999997</v>
      </c>
      <c r="AA1744">
        <v>0.97199999999999998</v>
      </c>
      <c r="AB1744">
        <v>0.84</v>
      </c>
      <c r="AC1744">
        <v>0.95399999999999996</v>
      </c>
      <c r="AD1744" s="18">
        <v>45825.274100173614</v>
      </c>
      <c r="AE1744" t="s">
        <v>2106</v>
      </c>
    </row>
    <row r="1745" spans="25:31" x14ac:dyDescent="0.35">
      <c r="Y1745">
        <v>3.5339999999999998</v>
      </c>
      <c r="Z1745">
        <v>0.95</v>
      </c>
      <c r="AA1745">
        <v>0.93700000000000006</v>
      </c>
      <c r="AB1745">
        <v>0.96099999999999997</v>
      </c>
      <c r="AC1745">
        <v>0.94799999999999995</v>
      </c>
      <c r="AD1745" s="18">
        <v>45824.96435934028</v>
      </c>
      <c r="AE1745" t="s">
        <v>2099</v>
      </c>
    </row>
    <row r="1746" spans="25:31" x14ac:dyDescent="0.35">
      <c r="Y1746">
        <v>0.30599999999999999</v>
      </c>
      <c r="Z1746">
        <v>0.879</v>
      </c>
      <c r="AA1746">
        <v>0.90300000000000002</v>
      </c>
      <c r="AB1746">
        <v>0.96699999999999997</v>
      </c>
      <c r="AC1746">
        <v>0.94</v>
      </c>
      <c r="AD1746" s="18">
        <v>45825.046904027775</v>
      </c>
      <c r="AE1746" t="s">
        <v>1750</v>
      </c>
    </row>
    <row r="1747" spans="25:31" x14ac:dyDescent="0.35">
      <c r="Y1747">
        <v>8.5470000000000006</v>
      </c>
      <c r="Z1747">
        <v>0.94699999999999995</v>
      </c>
      <c r="AA1747">
        <v>0.93</v>
      </c>
      <c r="AB1747">
        <v>0.86699999999999999</v>
      </c>
      <c r="AC1747">
        <v>0.92400000000000004</v>
      </c>
      <c r="AD1747" s="18">
        <v>45825.085151898151</v>
      </c>
      <c r="AE1747" t="s">
        <v>2117</v>
      </c>
    </row>
    <row r="1748" spans="25:31" x14ac:dyDescent="0.35">
      <c r="Y1748">
        <v>1.786</v>
      </c>
      <c r="Z1748">
        <v>0.97899999999999998</v>
      </c>
      <c r="AA1748" s="18">
        <v>0.92600000000000005</v>
      </c>
      <c r="AB1748">
        <v>0.83699999999999997</v>
      </c>
      <c r="AC1748" s="21">
        <v>0.996</v>
      </c>
      <c r="AD1748" s="18">
        <v>1.0178240740740741E-2</v>
      </c>
      <c r="AE1748" t="s">
        <v>1092</v>
      </c>
    </row>
    <row r="1749" spans="25:31" x14ac:dyDescent="0.35">
      <c r="Y1749">
        <v>1.2969999999999999</v>
      </c>
      <c r="Z1749">
        <v>0.95299999999999996</v>
      </c>
      <c r="AA1749">
        <v>0.94399999999999995</v>
      </c>
      <c r="AB1749">
        <v>0.95899999999999996</v>
      </c>
      <c r="AC1749">
        <v>0.94</v>
      </c>
      <c r="AD1749" s="18">
        <v>45824.771380555554</v>
      </c>
      <c r="AE1749" t="s">
        <v>1757</v>
      </c>
    </row>
    <row r="1750" spans="25:31" x14ac:dyDescent="0.35">
      <c r="Y1750">
        <v>52.631999999999998</v>
      </c>
      <c r="Z1750">
        <v>0.92600000000000005</v>
      </c>
      <c r="AA1750" s="18">
        <v>0.98699999999999999</v>
      </c>
      <c r="AB1750">
        <v>0.876</v>
      </c>
      <c r="AC1750" s="21">
        <v>0.94799999999999995</v>
      </c>
      <c r="AD1750" s="18">
        <v>45825.195135023147</v>
      </c>
      <c r="AE1750" t="s">
        <v>2112</v>
      </c>
    </row>
    <row r="1751" spans="25:31" x14ac:dyDescent="0.35">
      <c r="Y1751">
        <v>9.7089999999999996</v>
      </c>
      <c r="Z1751">
        <v>0.36399999999999999</v>
      </c>
      <c r="AA1751">
        <v>0.432</v>
      </c>
      <c r="AB1751">
        <v>1</v>
      </c>
      <c r="AC1751">
        <v>0.46</v>
      </c>
      <c r="AD1751" s="18">
        <v>45825.090952349536</v>
      </c>
      <c r="AE1751" t="s">
        <v>2117</v>
      </c>
    </row>
    <row r="1752" spans="25:31" x14ac:dyDescent="0.35">
      <c r="Y1752">
        <v>1.218</v>
      </c>
      <c r="Z1752">
        <v>0.95199999999999996</v>
      </c>
      <c r="AA1752">
        <v>0.96199999999999997</v>
      </c>
      <c r="AB1752">
        <v>0.98399999999999999</v>
      </c>
      <c r="AC1752">
        <v>0.97</v>
      </c>
      <c r="AD1752" s="18">
        <v>45824.822630011571</v>
      </c>
      <c r="AE1752" t="s">
        <v>1757</v>
      </c>
    </row>
    <row r="1753" spans="25:31" x14ac:dyDescent="0.35">
      <c r="Y1753">
        <v>7.2460000000000004</v>
      </c>
      <c r="Z1753">
        <v>0.78600000000000003</v>
      </c>
      <c r="AA1753">
        <v>0.98199999999999998</v>
      </c>
      <c r="AB1753">
        <v>0.94399999999999995</v>
      </c>
      <c r="AC1753">
        <v>0.94899999999999995</v>
      </c>
      <c r="AD1753" s="18">
        <v>45824.857775069446</v>
      </c>
      <c r="AE1753" t="s">
        <v>1942</v>
      </c>
    </row>
    <row r="1754" spans="25:31" x14ac:dyDescent="0.35">
      <c r="Y1754">
        <v>2.3260000000000001</v>
      </c>
      <c r="Z1754">
        <v>0.98299999999999998</v>
      </c>
      <c r="AA1754">
        <v>0.996</v>
      </c>
      <c r="AB1754">
        <v>0.96599999999999997</v>
      </c>
      <c r="AC1754">
        <v>0.996</v>
      </c>
      <c r="AD1754" s="18">
        <v>45825.306395520834</v>
      </c>
      <c r="AE1754" t="s">
        <v>2102</v>
      </c>
    </row>
    <row r="1755" spans="25:31" x14ac:dyDescent="0.35">
      <c r="Y1755">
        <v>0.45100000000000001</v>
      </c>
      <c r="Z1755">
        <v>0.95799999999999996</v>
      </c>
      <c r="AA1755">
        <v>0.97</v>
      </c>
      <c r="AB1755">
        <v>0</v>
      </c>
      <c r="AC1755">
        <v>0.98399999999999999</v>
      </c>
      <c r="AD1755" s="18">
        <v>45825.253310868058</v>
      </c>
      <c r="AE1755" t="s">
        <v>2106</v>
      </c>
    </row>
    <row r="1756" spans="25:31" x14ac:dyDescent="0.35">
      <c r="Y1756">
        <v>1.821</v>
      </c>
      <c r="Z1756">
        <v>0.96899999999999997</v>
      </c>
      <c r="AA1756">
        <v>0.98199999999999998</v>
      </c>
      <c r="AB1756">
        <v>0.90400000000000003</v>
      </c>
      <c r="AC1756">
        <v>0.99299999999999999</v>
      </c>
      <c r="AD1756" s="18">
        <v>45825.254607442126</v>
      </c>
      <c r="AE1756" t="s">
        <v>2106</v>
      </c>
    </row>
    <row r="1757" spans="25:31" x14ac:dyDescent="0.35">
      <c r="Y1757">
        <v>6.7110000000000003</v>
      </c>
      <c r="Z1757">
        <v>0.95499999999999996</v>
      </c>
      <c r="AA1757">
        <v>0.95799999999999996</v>
      </c>
      <c r="AB1757">
        <v>0.63200000000000001</v>
      </c>
      <c r="AC1757">
        <v>0.92400000000000004</v>
      </c>
      <c r="AD1757" s="18">
        <v>45825.283146724534</v>
      </c>
      <c r="AE1757" t="s">
        <v>2106</v>
      </c>
    </row>
    <row r="1758" spans="25:31" x14ac:dyDescent="0.35">
      <c r="Y1758">
        <v>2.2269999999999999</v>
      </c>
      <c r="Z1758">
        <v>0.92600000000000005</v>
      </c>
      <c r="AA1758">
        <v>0.93400000000000005</v>
      </c>
      <c r="AB1758">
        <v>0.75</v>
      </c>
      <c r="AC1758">
        <v>0.93200000000000005</v>
      </c>
      <c r="AD1758" s="18">
        <v>45825.128563611113</v>
      </c>
      <c r="AE1758" t="s">
        <v>2117</v>
      </c>
    </row>
    <row r="1759" spans="25:31" x14ac:dyDescent="0.35">
      <c r="Y1759">
        <v>11.364000000000001</v>
      </c>
      <c r="Z1759">
        <v>0.89</v>
      </c>
      <c r="AA1759">
        <v>0.97399999999999998</v>
      </c>
      <c r="AB1759">
        <v>0.85299999999999998</v>
      </c>
      <c r="AC1759">
        <v>0.94299999999999995</v>
      </c>
      <c r="AD1759" s="18">
        <v>45825.168514699071</v>
      </c>
      <c r="AE1759" t="s">
        <v>2117</v>
      </c>
    </row>
    <row r="1760" spans="25:31" x14ac:dyDescent="0.35">
      <c r="Y1760">
        <v>21.739000000000001</v>
      </c>
      <c r="Z1760">
        <v>0.70199999999999996</v>
      </c>
      <c r="AA1760" s="18">
        <v>0.85099999999999998</v>
      </c>
      <c r="AB1760">
        <v>0.68700000000000006</v>
      </c>
      <c r="AC1760" s="21">
        <v>0.75700000000000001</v>
      </c>
      <c r="AD1760" s="18">
        <v>2.4935185185185185E-2</v>
      </c>
      <c r="AE1760" t="s">
        <v>1092</v>
      </c>
    </row>
    <row r="1761" spans="25:31" x14ac:dyDescent="0.35">
      <c r="Y1761">
        <v>37.036999999999999</v>
      </c>
      <c r="Z1761">
        <v>0.748</v>
      </c>
      <c r="AA1761">
        <v>0.89700000000000002</v>
      </c>
      <c r="AB1761">
        <v>1</v>
      </c>
      <c r="AC1761">
        <v>0.78700000000000003</v>
      </c>
      <c r="AD1761" s="18">
        <v>45824.805084641201</v>
      </c>
      <c r="AE1761" t="s">
        <v>1757</v>
      </c>
    </row>
    <row r="1762" spans="25:31" x14ac:dyDescent="0.35">
      <c r="Y1762">
        <v>12.346</v>
      </c>
      <c r="Z1762">
        <v>0.94299999999999995</v>
      </c>
      <c r="AA1762">
        <v>0.97199999999999998</v>
      </c>
      <c r="AB1762">
        <v>0.90700000000000003</v>
      </c>
      <c r="AC1762">
        <v>0.96399999999999997</v>
      </c>
      <c r="AD1762" s="18">
        <v>45824.955649618052</v>
      </c>
      <c r="AE1762" t="s">
        <v>2096</v>
      </c>
    </row>
    <row r="1763" spans="25:31" x14ac:dyDescent="0.35">
      <c r="Y1763">
        <v>6.4939999999999998</v>
      </c>
      <c r="Z1763">
        <v>0.83699999999999997</v>
      </c>
      <c r="AA1763">
        <v>0.97599999999999998</v>
      </c>
      <c r="AB1763">
        <v>0.83299999999999996</v>
      </c>
      <c r="AC1763">
        <v>0.98199999999999998</v>
      </c>
      <c r="AD1763" s="18">
        <v>45825.138659537035</v>
      </c>
      <c r="AE1763" t="s">
        <v>2117</v>
      </c>
    </row>
    <row r="1764" spans="25:31" x14ac:dyDescent="0.35">
      <c r="Y1764">
        <v>28.571000000000002</v>
      </c>
      <c r="Z1764">
        <v>0.94899999999999995</v>
      </c>
      <c r="AA1764">
        <v>0.96</v>
      </c>
      <c r="AB1764">
        <v>0.92600000000000005</v>
      </c>
      <c r="AC1764">
        <v>0.97299999999999998</v>
      </c>
      <c r="AD1764" s="18">
        <v>45824.929731446762</v>
      </c>
      <c r="AE1764" t="s">
        <v>2096</v>
      </c>
    </row>
    <row r="1765" spans="25:31" x14ac:dyDescent="0.35">
      <c r="Y1765">
        <v>10.308999999999999</v>
      </c>
      <c r="Z1765">
        <v>0.99</v>
      </c>
      <c r="AA1765">
        <v>0.96499999999999997</v>
      </c>
      <c r="AB1765">
        <v>0.98399999999999999</v>
      </c>
      <c r="AC1765">
        <v>0.98099999999999998</v>
      </c>
      <c r="AD1765" s="18">
        <v>45825.256986527776</v>
      </c>
      <c r="AE1765" t="s">
        <v>2106</v>
      </c>
    </row>
    <row r="1766" spans="25:31" x14ac:dyDescent="0.35">
      <c r="Y1766">
        <v>0.65900000000000003</v>
      </c>
      <c r="Z1766">
        <v>0.96899999999999997</v>
      </c>
      <c r="AA1766">
        <v>0.98599999999999999</v>
      </c>
      <c r="AB1766">
        <v>0.98599999999999999</v>
      </c>
      <c r="AC1766">
        <v>0.97899999999999998</v>
      </c>
      <c r="AD1766" s="18">
        <v>45825.137109085648</v>
      </c>
      <c r="AE1766" t="s">
        <v>2117</v>
      </c>
    </row>
    <row r="1767" spans="25:31" x14ac:dyDescent="0.35">
      <c r="Y1767">
        <v>1.2090000000000001</v>
      </c>
      <c r="Z1767">
        <v>0.94599999999999995</v>
      </c>
      <c r="AA1767">
        <v>0.88700000000000001</v>
      </c>
      <c r="AB1767">
        <v>0.88300000000000001</v>
      </c>
      <c r="AC1767">
        <v>0.90700000000000003</v>
      </c>
      <c r="AD1767" s="18">
        <v>45824.774514004632</v>
      </c>
      <c r="AE1767" t="s">
        <v>1757</v>
      </c>
    </row>
    <row r="1768" spans="25:31" x14ac:dyDescent="0.35">
      <c r="Y1768">
        <v>2.5710000000000002</v>
      </c>
      <c r="Z1768">
        <v>0.96</v>
      </c>
      <c r="AA1768">
        <v>0.99299999999999999</v>
      </c>
      <c r="AB1768">
        <v>0.97099999999999997</v>
      </c>
      <c r="AC1768">
        <v>0.995</v>
      </c>
      <c r="AD1768" s="18">
        <v>45824.85471846065</v>
      </c>
      <c r="AE1768" t="s">
        <v>1942</v>
      </c>
    </row>
    <row r="1769" spans="25:31" x14ac:dyDescent="0.35">
      <c r="Y1769">
        <v>12.195</v>
      </c>
      <c r="Z1769">
        <v>0.80700000000000005</v>
      </c>
      <c r="AA1769">
        <v>0.78600000000000003</v>
      </c>
      <c r="AB1769">
        <v>0.83899999999999997</v>
      </c>
      <c r="AC1769">
        <v>0.91700000000000004</v>
      </c>
      <c r="AD1769" s="18">
        <v>45824.925242175923</v>
      </c>
      <c r="AE1769" t="s">
        <v>2096</v>
      </c>
    </row>
    <row r="1770" spans="25:31" x14ac:dyDescent="0.35">
      <c r="Y1770">
        <v>23.256</v>
      </c>
      <c r="Z1770">
        <v>0.90100000000000002</v>
      </c>
      <c r="AA1770">
        <v>0.91200000000000003</v>
      </c>
      <c r="AB1770">
        <v>0.93400000000000005</v>
      </c>
      <c r="AC1770">
        <v>0.89600000000000002</v>
      </c>
      <c r="AD1770" s="18">
        <v>45824.947746620368</v>
      </c>
      <c r="AE1770" t="s">
        <v>2096</v>
      </c>
    </row>
    <row r="1771" spans="25:31" x14ac:dyDescent="0.35">
      <c r="Y1771">
        <v>3.1549999999999998</v>
      </c>
      <c r="Z1771">
        <v>0.98199999999999998</v>
      </c>
      <c r="AA1771">
        <v>0.97299999999999998</v>
      </c>
      <c r="AB1771">
        <v>0.49099999999999999</v>
      </c>
      <c r="AC1771">
        <v>0.96699999999999997</v>
      </c>
      <c r="AD1771" s="18">
        <v>45824.952917731483</v>
      </c>
      <c r="AE1771" t="s">
        <v>2096</v>
      </c>
    </row>
    <row r="1772" spans="25:31" x14ac:dyDescent="0.35">
      <c r="Y1772">
        <v>0.23899999999999999</v>
      </c>
      <c r="Z1772">
        <v>0.97799999999999998</v>
      </c>
      <c r="AA1772">
        <v>0.97399999999999998</v>
      </c>
      <c r="AB1772">
        <v>0.92200000000000004</v>
      </c>
      <c r="AC1772">
        <v>0.98299999999999998</v>
      </c>
      <c r="AD1772" s="18">
        <v>45825.142333877317</v>
      </c>
      <c r="AE1772" t="s">
        <v>2117</v>
      </c>
    </row>
    <row r="1773" spans="25:31" x14ac:dyDescent="0.35">
      <c r="Y1773">
        <v>21.277000000000001</v>
      </c>
      <c r="Z1773">
        <v>0.91300000000000003</v>
      </c>
      <c r="AA1773">
        <v>0.98499999999999999</v>
      </c>
      <c r="AB1773">
        <v>0.91700000000000004</v>
      </c>
      <c r="AC1773">
        <v>0.88600000000000001</v>
      </c>
      <c r="AD1773" s="18">
        <v>45824.892055821758</v>
      </c>
      <c r="AE1773" t="s">
        <v>1942</v>
      </c>
    </row>
    <row r="1774" spans="25:31" x14ac:dyDescent="0.35">
      <c r="Y1774">
        <v>3.5339999999999998</v>
      </c>
      <c r="Z1774">
        <v>0.94399999999999995</v>
      </c>
      <c r="AA1774">
        <v>0.93700000000000006</v>
      </c>
      <c r="AB1774">
        <v>0.95699999999999996</v>
      </c>
      <c r="AC1774">
        <v>0.94799999999999995</v>
      </c>
      <c r="AD1774" s="18">
        <v>45825.303348182868</v>
      </c>
      <c r="AE1774" t="s">
        <v>2102</v>
      </c>
    </row>
    <row r="1775" spans="25:31" x14ac:dyDescent="0.35">
      <c r="Y1775">
        <v>6.7110000000000003</v>
      </c>
      <c r="Z1775">
        <v>0.95499999999999996</v>
      </c>
      <c r="AA1775" s="18">
        <v>0.95799999999999996</v>
      </c>
      <c r="AB1775">
        <v>0.63300000000000001</v>
      </c>
      <c r="AC1775" s="21">
        <v>0.92400000000000004</v>
      </c>
      <c r="AD1775" s="18">
        <v>1.8939814814814816E-2</v>
      </c>
      <c r="AE1775" t="s">
        <v>1092</v>
      </c>
    </row>
    <row r="1776" spans="25:31" x14ac:dyDescent="0.35">
      <c r="Y1776">
        <v>12.048</v>
      </c>
      <c r="Z1776">
        <v>0.96499999999999997</v>
      </c>
      <c r="AA1776">
        <v>0.99199999999999999</v>
      </c>
      <c r="AB1776">
        <v>0.94799999999999995</v>
      </c>
      <c r="AC1776">
        <v>0.99299999999999999</v>
      </c>
      <c r="AD1776" s="18">
        <v>45824.867631712965</v>
      </c>
      <c r="AE1776" t="s">
        <v>1942</v>
      </c>
    </row>
    <row r="1777" spans="25:31" x14ac:dyDescent="0.35">
      <c r="Y1777">
        <v>2.262</v>
      </c>
      <c r="Z1777">
        <v>0.82</v>
      </c>
      <c r="AA1777">
        <v>0.90400000000000003</v>
      </c>
      <c r="AB1777">
        <v>0.92600000000000005</v>
      </c>
      <c r="AC1777">
        <v>0.872</v>
      </c>
      <c r="AD1777" s="18">
        <v>45824.854486469907</v>
      </c>
      <c r="AE1777" t="s">
        <v>1942</v>
      </c>
    </row>
    <row r="1778" spans="25:31" x14ac:dyDescent="0.35">
      <c r="Y1778">
        <v>4.673</v>
      </c>
      <c r="Z1778">
        <v>0.90700000000000003</v>
      </c>
      <c r="AA1778">
        <v>0.90200000000000002</v>
      </c>
      <c r="AB1778">
        <v>0.82299999999999995</v>
      </c>
      <c r="AC1778">
        <v>0.89200000000000002</v>
      </c>
      <c r="AD1778" s="18">
        <v>45825.298965787035</v>
      </c>
      <c r="AE1778" t="s">
        <v>2102</v>
      </c>
    </row>
    <row r="1779" spans="25:31" x14ac:dyDescent="0.35">
      <c r="Y1779">
        <v>62.5</v>
      </c>
      <c r="Z1779">
        <v>0.67600000000000005</v>
      </c>
      <c r="AA1779">
        <v>0.86199999999999999</v>
      </c>
      <c r="AB1779">
        <v>0.91200000000000003</v>
      </c>
      <c r="AC1779">
        <v>0.94</v>
      </c>
      <c r="AD1779" s="18">
        <v>45824.771931863426</v>
      </c>
      <c r="AE1779" t="s">
        <v>1757</v>
      </c>
    </row>
    <row r="1780" spans="25:31" x14ac:dyDescent="0.35">
      <c r="Y1780">
        <v>41.667000000000002</v>
      </c>
      <c r="Z1780">
        <v>0.75</v>
      </c>
      <c r="AA1780">
        <v>0.96799999999999997</v>
      </c>
      <c r="AB1780">
        <v>0.83199999999999996</v>
      </c>
      <c r="AC1780">
        <v>0.97199999999999998</v>
      </c>
      <c r="AD1780" s="18">
        <v>45824.7994087037</v>
      </c>
      <c r="AE1780" t="s">
        <v>1757</v>
      </c>
    </row>
    <row r="1781" spans="25:31" x14ac:dyDescent="0.35">
      <c r="Y1781">
        <v>50</v>
      </c>
      <c r="Z1781">
        <v>0.71199999999999997</v>
      </c>
      <c r="AA1781">
        <v>0.95099999999999996</v>
      </c>
      <c r="AB1781">
        <v>0.90700000000000003</v>
      </c>
      <c r="AC1781">
        <v>0.92100000000000004</v>
      </c>
      <c r="AD1781" s="18">
        <v>45824.824835127314</v>
      </c>
      <c r="AE1781" t="s">
        <v>1757</v>
      </c>
    </row>
    <row r="1782" spans="25:31" x14ac:dyDescent="0.35">
      <c r="Y1782">
        <v>13.157999999999999</v>
      </c>
      <c r="Z1782">
        <v>0.66800000000000004</v>
      </c>
      <c r="AA1782">
        <v>0.79100000000000004</v>
      </c>
      <c r="AB1782">
        <v>0.42899999999999999</v>
      </c>
      <c r="AC1782">
        <v>0.77400000000000002</v>
      </c>
      <c r="AD1782" s="18">
        <v>45824.862812349536</v>
      </c>
      <c r="AE1782" t="s">
        <v>1942</v>
      </c>
    </row>
    <row r="1783" spans="25:31" x14ac:dyDescent="0.35">
      <c r="Y1783">
        <v>250</v>
      </c>
      <c r="Z1783">
        <v>0.92500000000000004</v>
      </c>
      <c r="AA1783">
        <v>0.74099999999999999</v>
      </c>
      <c r="AB1783">
        <v>0.90400000000000003</v>
      </c>
      <c r="AC1783">
        <v>0.86</v>
      </c>
      <c r="AD1783" s="18">
        <v>45824.869312766205</v>
      </c>
      <c r="AE1783" t="s">
        <v>1942</v>
      </c>
    </row>
    <row r="1784" spans="25:31" x14ac:dyDescent="0.35">
      <c r="Y1784">
        <v>20.832999999999998</v>
      </c>
      <c r="Z1784">
        <v>0.69699999999999995</v>
      </c>
      <c r="AA1784">
        <v>0.91300000000000003</v>
      </c>
      <c r="AB1784">
        <v>0.81399999999999995</v>
      </c>
      <c r="AC1784">
        <v>0.71599999999999997</v>
      </c>
      <c r="AD1784" s="18">
        <v>45824.870177847224</v>
      </c>
      <c r="AE1784" t="s">
        <v>1942</v>
      </c>
    </row>
    <row r="1785" spans="25:31" x14ac:dyDescent="0.35">
      <c r="Y1785">
        <v>62.5</v>
      </c>
      <c r="Z1785">
        <v>0.90400000000000003</v>
      </c>
      <c r="AA1785">
        <v>0.98</v>
      </c>
      <c r="AB1785">
        <v>1</v>
      </c>
      <c r="AC1785">
        <v>0.98399999999999999</v>
      </c>
      <c r="AD1785" s="18">
        <v>45824.890753449072</v>
      </c>
      <c r="AE1785" t="s">
        <v>1942</v>
      </c>
    </row>
    <row r="1786" spans="25:31" x14ac:dyDescent="0.35">
      <c r="Y1786">
        <v>11.364000000000001</v>
      </c>
      <c r="Z1786">
        <v>0.97199999999999998</v>
      </c>
      <c r="AA1786">
        <v>0.91600000000000004</v>
      </c>
      <c r="AB1786">
        <v>0.745</v>
      </c>
      <c r="AC1786">
        <v>0.92400000000000004</v>
      </c>
      <c r="AD1786" s="18">
        <v>45824.968988819448</v>
      </c>
      <c r="AE1786" t="s">
        <v>2099</v>
      </c>
    </row>
    <row r="1787" spans="25:31" x14ac:dyDescent="0.35">
      <c r="Y1787">
        <v>13.157999999999999</v>
      </c>
      <c r="Z1787">
        <v>0.94099999999999995</v>
      </c>
      <c r="AA1787">
        <v>0.95399999999999996</v>
      </c>
      <c r="AB1787">
        <v>0.878</v>
      </c>
      <c r="AC1787">
        <v>0.96799999999999997</v>
      </c>
      <c r="AD1787" s="18">
        <v>45825.309946851849</v>
      </c>
      <c r="AE1787" t="s">
        <v>2102</v>
      </c>
    </row>
    <row r="1788" spans="25:31" x14ac:dyDescent="0.35">
      <c r="Y1788">
        <v>22.727</v>
      </c>
      <c r="Z1788">
        <v>0.95</v>
      </c>
      <c r="AA1788">
        <v>0.98299999999999998</v>
      </c>
      <c r="AB1788">
        <v>0.95199999999999996</v>
      </c>
      <c r="AC1788">
        <v>0.94099999999999995</v>
      </c>
      <c r="AD1788" s="18">
        <v>45825.258434050927</v>
      </c>
      <c r="AE1788" t="s">
        <v>2106</v>
      </c>
    </row>
    <row r="1789" spans="25:31" x14ac:dyDescent="0.35">
      <c r="Y1789">
        <v>250</v>
      </c>
      <c r="Z1789">
        <v>0.94</v>
      </c>
      <c r="AA1789" s="18">
        <v>0.95399999999999996</v>
      </c>
      <c r="AB1789">
        <v>0.92100000000000004</v>
      </c>
      <c r="AC1789" s="21">
        <v>0.86899999999999999</v>
      </c>
      <c r="AD1789" s="18">
        <v>45825.229128865743</v>
      </c>
      <c r="AE1789" t="s">
        <v>2107</v>
      </c>
    </row>
    <row r="1790" spans="25:31" x14ac:dyDescent="0.35">
      <c r="Y1790">
        <v>41.667000000000002</v>
      </c>
      <c r="Z1790">
        <v>0.56499999999999995</v>
      </c>
      <c r="AA1790">
        <v>0.61299999999999999</v>
      </c>
      <c r="AB1790">
        <v>0.89900000000000002</v>
      </c>
      <c r="AC1790">
        <v>0.57699999999999996</v>
      </c>
      <c r="AD1790" s="18">
        <v>45825.097027291667</v>
      </c>
      <c r="AE1790" t="s">
        <v>2117</v>
      </c>
    </row>
    <row r="1791" spans="25:31" x14ac:dyDescent="0.35">
      <c r="Y1791">
        <v>125</v>
      </c>
      <c r="Z1791">
        <v>0.94799999999999995</v>
      </c>
      <c r="AA1791">
        <v>0.98199999999999998</v>
      </c>
      <c r="AB1791">
        <v>0.91600000000000004</v>
      </c>
      <c r="AC1791">
        <v>0.97</v>
      </c>
      <c r="AD1791" s="18">
        <v>45825.108259652778</v>
      </c>
      <c r="AE1791" t="s">
        <v>2117</v>
      </c>
    </row>
    <row r="1792" spans="25:31" x14ac:dyDescent="0.35">
      <c r="Y1792">
        <v>8.3330000000000002</v>
      </c>
      <c r="Z1792">
        <v>0.81100000000000005</v>
      </c>
      <c r="AA1792">
        <v>0.81799999999999995</v>
      </c>
      <c r="AB1792">
        <v>0.79700000000000004</v>
      </c>
      <c r="AC1792">
        <v>0.89800000000000002</v>
      </c>
      <c r="AD1792" s="18">
        <v>45825.122350821759</v>
      </c>
      <c r="AE1792" t="s">
        <v>2117</v>
      </c>
    </row>
    <row r="1793" spans="25:31" x14ac:dyDescent="0.35">
      <c r="Y1793">
        <v>1.8939999999999999</v>
      </c>
      <c r="Z1793">
        <v>0.95299999999999996</v>
      </c>
      <c r="AA1793" s="18">
        <v>0.95199999999999996</v>
      </c>
      <c r="AB1793">
        <v>0.90100000000000002</v>
      </c>
      <c r="AC1793" s="21">
        <v>0.96099999999999997</v>
      </c>
      <c r="AD1793" s="18">
        <v>2.9849537037037036E-3</v>
      </c>
      <c r="AE1793" t="s">
        <v>1092</v>
      </c>
    </row>
    <row r="1794" spans="25:31" x14ac:dyDescent="0.35">
      <c r="Y1794">
        <v>50</v>
      </c>
      <c r="Z1794">
        <v>0.82</v>
      </c>
      <c r="AA1794" s="18">
        <v>0.72899999999999998</v>
      </c>
      <c r="AB1794">
        <v>0.89200000000000002</v>
      </c>
      <c r="AC1794" s="21">
        <v>0.70399999999999996</v>
      </c>
      <c r="AD1794" s="18">
        <v>3.1535879629629629E-2</v>
      </c>
      <c r="AE1794" t="s">
        <v>1092</v>
      </c>
    </row>
    <row r="1795" spans="25:31" x14ac:dyDescent="0.35">
      <c r="Y1795">
        <v>31.25</v>
      </c>
      <c r="Z1795">
        <v>0.91600000000000004</v>
      </c>
      <c r="AA1795" s="18">
        <v>0.85499999999999998</v>
      </c>
      <c r="AB1795">
        <v>0.95299999999999996</v>
      </c>
      <c r="AC1795" s="21">
        <v>0.95499999999999996</v>
      </c>
      <c r="AD1795" s="18">
        <v>3.3354166666666671E-2</v>
      </c>
      <c r="AE1795" t="s">
        <v>1092</v>
      </c>
    </row>
    <row r="1796" spans="25:31" x14ac:dyDescent="0.35">
      <c r="Y1796">
        <v>2.11</v>
      </c>
      <c r="Z1796">
        <v>0.94099999999999995</v>
      </c>
      <c r="AA1796">
        <v>0.95499999999999996</v>
      </c>
      <c r="AB1796">
        <v>0.98299999999999998</v>
      </c>
      <c r="AC1796">
        <v>0.96099999999999997</v>
      </c>
      <c r="AD1796" s="18">
        <v>45824.949938726852</v>
      </c>
      <c r="AE1796" t="s">
        <v>2096</v>
      </c>
    </row>
    <row r="1797" spans="25:31" x14ac:dyDescent="0.35">
      <c r="Y1797">
        <v>10.753</v>
      </c>
      <c r="Z1797">
        <v>0.84599999999999997</v>
      </c>
      <c r="AA1797">
        <v>0.93600000000000005</v>
      </c>
      <c r="AB1797">
        <v>0.78</v>
      </c>
      <c r="AC1797">
        <v>0.80400000000000005</v>
      </c>
      <c r="AD1797" s="18">
        <v>45824.796307881945</v>
      </c>
      <c r="AE1797" t="s">
        <v>1757</v>
      </c>
    </row>
    <row r="1798" spans="25:31" x14ac:dyDescent="0.35">
      <c r="Y1798">
        <v>14.493</v>
      </c>
      <c r="Z1798">
        <v>0.97599999999999998</v>
      </c>
      <c r="AA1798">
        <v>0.996</v>
      </c>
      <c r="AB1798">
        <v>0.94299999999999995</v>
      </c>
      <c r="AC1798">
        <v>0.98899999999999999</v>
      </c>
      <c r="AD1798" s="18">
        <v>45824.882240069448</v>
      </c>
      <c r="AE1798" t="s">
        <v>1942</v>
      </c>
    </row>
    <row r="1799" spans="25:31" x14ac:dyDescent="0.35">
      <c r="Y1799">
        <v>6.3289999999999997</v>
      </c>
      <c r="Z1799">
        <v>0.89500000000000002</v>
      </c>
      <c r="AA1799">
        <v>0.96099999999999997</v>
      </c>
      <c r="AB1799">
        <v>0.83</v>
      </c>
      <c r="AC1799">
        <v>0.93600000000000005</v>
      </c>
      <c r="AD1799" s="18">
        <v>45824.962270648146</v>
      </c>
      <c r="AE1799" t="s">
        <v>2099</v>
      </c>
    </row>
    <row r="1800" spans="25:31" x14ac:dyDescent="0.35">
      <c r="Y1800">
        <v>7.4630000000000001</v>
      </c>
      <c r="Z1800">
        <v>0.83799999999999997</v>
      </c>
      <c r="AA1800" s="18">
        <v>0.88400000000000001</v>
      </c>
      <c r="AB1800">
        <v>0.91600000000000004</v>
      </c>
      <c r="AC1800" s="21">
        <v>0.97599999999999998</v>
      </c>
      <c r="AD1800" s="18">
        <v>3.7165509259259259E-2</v>
      </c>
      <c r="AE1800" t="s">
        <v>1092</v>
      </c>
    </row>
    <row r="1801" spans="25:31" x14ac:dyDescent="0.35">
      <c r="Y1801">
        <v>4.2919999999999998</v>
      </c>
      <c r="Z1801">
        <v>0.96299999999999997</v>
      </c>
      <c r="AA1801">
        <v>0.998</v>
      </c>
      <c r="AB1801">
        <v>0.98299999999999998</v>
      </c>
      <c r="AC1801">
        <v>0.98799999999999999</v>
      </c>
      <c r="AD1801" s="18">
        <v>45824.853727951391</v>
      </c>
      <c r="AE1801" t="s">
        <v>1942</v>
      </c>
    </row>
    <row r="1802" spans="25:31" x14ac:dyDescent="0.35">
      <c r="Y1802">
        <v>0.92</v>
      </c>
      <c r="Z1802">
        <v>0.94599999999999995</v>
      </c>
      <c r="AA1802">
        <v>0.97299999999999998</v>
      </c>
      <c r="AB1802">
        <v>0.95599999999999996</v>
      </c>
      <c r="AC1802">
        <v>0.96399999999999997</v>
      </c>
      <c r="AD1802" s="18">
        <v>45824.855019710645</v>
      </c>
      <c r="AE1802" t="s">
        <v>1942</v>
      </c>
    </row>
    <row r="1803" spans="25:31" x14ac:dyDescent="0.35">
      <c r="Y1803">
        <v>4.2190000000000003</v>
      </c>
      <c r="Z1803">
        <v>0.86099999999999999</v>
      </c>
      <c r="AA1803">
        <v>0.96199999999999997</v>
      </c>
      <c r="AB1803">
        <v>0.94</v>
      </c>
      <c r="AC1803">
        <v>0.79700000000000004</v>
      </c>
      <c r="AD1803" s="18">
        <v>45824.956336793985</v>
      </c>
      <c r="AE1803" t="s">
        <v>2096</v>
      </c>
    </row>
    <row r="1804" spans="25:31" x14ac:dyDescent="0.35">
      <c r="Y1804">
        <v>2.1930000000000001</v>
      </c>
      <c r="Z1804">
        <v>0.89700000000000002</v>
      </c>
      <c r="AA1804">
        <v>0.98499999999999999</v>
      </c>
      <c r="AB1804">
        <v>0.97399999999999998</v>
      </c>
      <c r="AC1804">
        <v>0.99199999999999999</v>
      </c>
      <c r="AD1804" s="18">
        <v>45825.155249884258</v>
      </c>
      <c r="AE1804" t="s">
        <v>2117</v>
      </c>
    </row>
    <row r="1805" spans="25:31" x14ac:dyDescent="0.35">
      <c r="Y1805">
        <v>0.28799999999999998</v>
      </c>
      <c r="Z1805">
        <v>0.99099999999999999</v>
      </c>
      <c r="AA1805" s="18">
        <v>0.99399999999999999</v>
      </c>
      <c r="AB1805">
        <v>0.98399999999999999</v>
      </c>
      <c r="AC1805" s="21">
        <v>0.98799999999999999</v>
      </c>
      <c r="AD1805" s="18">
        <v>2.2219907407407407E-2</v>
      </c>
      <c r="AE1805" t="s">
        <v>1092</v>
      </c>
    </row>
    <row r="1806" spans="25:31" x14ac:dyDescent="0.35">
      <c r="Y1806">
        <v>1.321</v>
      </c>
      <c r="Z1806">
        <v>0.96499999999999997</v>
      </c>
      <c r="AA1806">
        <v>0.97399999999999998</v>
      </c>
      <c r="AB1806">
        <v>0.91500000000000004</v>
      </c>
      <c r="AC1806">
        <v>0.96599999999999997</v>
      </c>
      <c r="AD1806" s="18">
        <v>45824.808525856482</v>
      </c>
      <c r="AE1806" t="s">
        <v>1757</v>
      </c>
    </row>
    <row r="1807" spans="25:31" x14ac:dyDescent="0.35">
      <c r="Y1807">
        <v>24.39</v>
      </c>
      <c r="Z1807">
        <v>0.86299999999999999</v>
      </c>
      <c r="AA1807">
        <v>0.95799999999999996</v>
      </c>
      <c r="AB1807">
        <v>0.96699999999999997</v>
      </c>
      <c r="AC1807">
        <v>0.92800000000000005</v>
      </c>
      <c r="AD1807" s="18">
        <v>45824.867188611111</v>
      </c>
      <c r="AE1807" t="s">
        <v>1942</v>
      </c>
    </row>
    <row r="1808" spans="25:31" x14ac:dyDescent="0.35">
      <c r="Y1808">
        <v>7.407</v>
      </c>
      <c r="Z1808">
        <v>0.94499999999999995</v>
      </c>
      <c r="AA1808">
        <v>0.93500000000000005</v>
      </c>
      <c r="AB1808">
        <v>0.96</v>
      </c>
      <c r="AC1808">
        <v>0.97699999999999998</v>
      </c>
      <c r="AD1808" s="18">
        <v>45825.086683217596</v>
      </c>
      <c r="AE1808" t="s">
        <v>2117</v>
      </c>
    </row>
    <row r="1809" spans="25:31" x14ac:dyDescent="0.35">
      <c r="Y1809">
        <v>8.6959999999999997</v>
      </c>
      <c r="Z1809">
        <v>0.98799999999999999</v>
      </c>
      <c r="AA1809">
        <v>0.91</v>
      </c>
      <c r="AB1809">
        <v>0.93400000000000005</v>
      </c>
      <c r="AC1809">
        <v>0.97899999999999998</v>
      </c>
      <c r="AD1809" s="18">
        <v>45825.138926192129</v>
      </c>
      <c r="AE1809" t="s">
        <v>2117</v>
      </c>
    </row>
    <row r="1810" spans="25:31" x14ac:dyDescent="0.35">
      <c r="Y1810">
        <v>3.484</v>
      </c>
      <c r="Z1810">
        <v>0.97199999999999998</v>
      </c>
      <c r="AA1810">
        <v>0.96899999999999997</v>
      </c>
      <c r="AB1810">
        <v>0.90900000000000003</v>
      </c>
      <c r="AC1810">
        <v>0.98</v>
      </c>
      <c r="AD1810" s="18">
        <v>45825.163530150465</v>
      </c>
      <c r="AE1810" t="s">
        <v>2117</v>
      </c>
    </row>
    <row r="1811" spans="25:31" x14ac:dyDescent="0.35">
      <c r="Y1811">
        <v>0.123</v>
      </c>
      <c r="Z1811">
        <v>0.98199999999999998</v>
      </c>
      <c r="AA1811" s="18">
        <v>0.92500000000000004</v>
      </c>
      <c r="AB1811">
        <v>0.91800000000000004</v>
      </c>
      <c r="AC1811" s="21">
        <v>0.95499999999999996</v>
      </c>
      <c r="AD1811" s="18">
        <v>2.249537037037037E-2</v>
      </c>
      <c r="AE1811" t="s">
        <v>1092</v>
      </c>
    </row>
    <row r="1812" spans="25:31" x14ac:dyDescent="0.35">
      <c r="Y1812">
        <v>1.6779999999999999</v>
      </c>
      <c r="Z1812">
        <v>0.93</v>
      </c>
      <c r="AA1812">
        <v>0.81599999999999995</v>
      </c>
      <c r="AB1812">
        <v>0</v>
      </c>
      <c r="AC1812">
        <v>0.872</v>
      </c>
      <c r="AD1812" s="18">
        <v>45824.788612997683</v>
      </c>
      <c r="AE1812" t="s">
        <v>1757</v>
      </c>
    </row>
    <row r="1813" spans="25:31" x14ac:dyDescent="0.35">
      <c r="Y1813">
        <v>0.42099999999999999</v>
      </c>
      <c r="Z1813">
        <v>0.98799999999999999</v>
      </c>
      <c r="AA1813">
        <v>0.98899999999999999</v>
      </c>
      <c r="AB1813">
        <v>0.96099999999999997</v>
      </c>
      <c r="AC1813">
        <v>0.99199999999999999</v>
      </c>
      <c r="AD1813" s="18">
        <v>45825.135289814818</v>
      </c>
      <c r="AE1813" t="s">
        <v>2117</v>
      </c>
    </row>
    <row r="1814" spans="25:31" x14ac:dyDescent="0.35">
      <c r="Y1814">
        <v>0.55300000000000005</v>
      </c>
      <c r="Z1814">
        <v>0.97199999999999998</v>
      </c>
      <c r="AA1814">
        <v>0.98099999999999998</v>
      </c>
      <c r="AB1814">
        <v>0.97899999999999998</v>
      </c>
      <c r="AC1814">
        <v>0.96199999999999997</v>
      </c>
      <c r="AD1814" s="18">
        <v>45824.809669722221</v>
      </c>
      <c r="AE1814" t="s">
        <v>1757</v>
      </c>
    </row>
    <row r="1815" spans="25:31" x14ac:dyDescent="0.35">
      <c r="Y1815">
        <v>3.831</v>
      </c>
      <c r="Z1815">
        <v>0.95499999999999996</v>
      </c>
      <c r="AA1815">
        <v>0.96199999999999997</v>
      </c>
      <c r="AB1815">
        <v>0.93799999999999994</v>
      </c>
      <c r="AC1815">
        <v>0.95099999999999996</v>
      </c>
      <c r="AD1815" s="18">
        <v>45824.819769664355</v>
      </c>
      <c r="AE1815" t="s">
        <v>1757</v>
      </c>
    </row>
    <row r="1816" spans="25:31" x14ac:dyDescent="0.35">
      <c r="Y1816">
        <v>1.1120000000000001</v>
      </c>
      <c r="Z1816">
        <v>0.84599999999999997</v>
      </c>
      <c r="AA1816">
        <v>0.96599999999999997</v>
      </c>
      <c r="AB1816">
        <v>0.89700000000000002</v>
      </c>
      <c r="AC1816">
        <v>0.96099999999999997</v>
      </c>
      <c r="AD1816" s="18">
        <v>45825.296638414351</v>
      </c>
      <c r="AE1816" t="s">
        <v>2102</v>
      </c>
    </row>
    <row r="1817" spans="25:31" x14ac:dyDescent="0.35">
      <c r="Y1817">
        <v>0.81200000000000006</v>
      </c>
      <c r="Z1817">
        <v>0.88500000000000001</v>
      </c>
      <c r="AA1817">
        <v>0.86499999999999999</v>
      </c>
      <c r="AB1817">
        <v>0.72399999999999998</v>
      </c>
      <c r="AC1817">
        <v>0.86399999999999999</v>
      </c>
      <c r="AD1817" s="18">
        <v>45825.265412800924</v>
      </c>
      <c r="AE1817" t="s">
        <v>2106</v>
      </c>
    </row>
    <row r="1818" spans="25:31" x14ac:dyDescent="0.35">
      <c r="Y1818">
        <v>0.73699999999999999</v>
      </c>
      <c r="Z1818">
        <v>0.92100000000000004</v>
      </c>
      <c r="AA1818">
        <v>0.93899999999999995</v>
      </c>
      <c r="AB1818">
        <v>0.88400000000000001</v>
      </c>
      <c r="AC1818">
        <v>0.92500000000000004</v>
      </c>
      <c r="AD1818" s="18">
        <v>45825.279014479165</v>
      </c>
      <c r="AE1818" t="s">
        <v>2106</v>
      </c>
    </row>
    <row r="1819" spans="25:31" x14ac:dyDescent="0.35">
      <c r="Y1819">
        <v>40</v>
      </c>
      <c r="Z1819">
        <v>0.54200000000000004</v>
      </c>
      <c r="AA1819" s="18">
        <v>0.68600000000000005</v>
      </c>
      <c r="AB1819">
        <v>0.877</v>
      </c>
      <c r="AC1819" s="21">
        <v>0.55800000000000005</v>
      </c>
      <c r="AD1819" s="18">
        <v>4.0932870370370369E-2</v>
      </c>
      <c r="AE1819" t="s">
        <v>1092</v>
      </c>
    </row>
    <row r="1820" spans="25:31" x14ac:dyDescent="0.35">
      <c r="Y1820">
        <v>2.3639999999999999</v>
      </c>
      <c r="Z1820">
        <v>0.75</v>
      </c>
      <c r="AA1820">
        <v>0.91100000000000003</v>
      </c>
      <c r="AB1820">
        <v>0.89600000000000002</v>
      </c>
      <c r="AC1820">
        <v>0.876</v>
      </c>
      <c r="AD1820" s="18">
        <v>45824.782360821759</v>
      </c>
      <c r="AE1820" t="s">
        <v>1757</v>
      </c>
    </row>
    <row r="1821" spans="25:31" x14ac:dyDescent="0.35">
      <c r="Y1821">
        <v>8.5470000000000006</v>
      </c>
      <c r="Z1821">
        <v>0.93500000000000005</v>
      </c>
      <c r="AA1821">
        <v>0.90900000000000003</v>
      </c>
      <c r="AB1821">
        <v>0.91700000000000004</v>
      </c>
      <c r="AC1821">
        <v>0.95099999999999996</v>
      </c>
      <c r="AD1821" s="18">
        <v>45825.289528217596</v>
      </c>
      <c r="AE1821" t="s">
        <v>2105</v>
      </c>
    </row>
    <row r="1822" spans="25:31" x14ac:dyDescent="0.35">
      <c r="Y1822">
        <v>0.34699999999999998</v>
      </c>
      <c r="Z1822">
        <v>0.72599999999999998</v>
      </c>
      <c r="AA1822">
        <v>0.97299999999999998</v>
      </c>
      <c r="AB1822">
        <v>0.86099999999999999</v>
      </c>
      <c r="AC1822">
        <v>0.95799999999999996</v>
      </c>
      <c r="AD1822" s="18">
        <v>45825.13305822917</v>
      </c>
      <c r="AE1822" t="s">
        <v>2117</v>
      </c>
    </row>
    <row r="1823" spans="25:31" x14ac:dyDescent="0.35">
      <c r="Y1823">
        <v>47.619</v>
      </c>
      <c r="Z1823">
        <v>0.874</v>
      </c>
      <c r="AA1823">
        <v>0.85699999999999998</v>
      </c>
      <c r="AB1823">
        <v>0.94399999999999995</v>
      </c>
      <c r="AC1823">
        <v>0.82699999999999996</v>
      </c>
      <c r="AD1823" s="18">
        <v>45824.873489664351</v>
      </c>
      <c r="AE1823" t="s">
        <v>1942</v>
      </c>
    </row>
    <row r="1824" spans="25:31" x14ac:dyDescent="0.35">
      <c r="Y1824">
        <v>0.54100000000000004</v>
      </c>
      <c r="Z1824">
        <v>0.93600000000000005</v>
      </c>
      <c r="AA1824">
        <v>0.95499999999999996</v>
      </c>
      <c r="AB1824">
        <v>0.9</v>
      </c>
      <c r="AC1824">
        <v>0.94799999999999995</v>
      </c>
      <c r="AD1824" s="18">
        <v>45825.263323680556</v>
      </c>
      <c r="AE1824" t="s">
        <v>2106</v>
      </c>
    </row>
    <row r="1825" spans="25:31" x14ac:dyDescent="0.35">
      <c r="Y1825">
        <v>0.96699999999999997</v>
      </c>
      <c r="Z1825">
        <v>0.91700000000000004</v>
      </c>
      <c r="AA1825">
        <v>0.97199999999999998</v>
      </c>
      <c r="AB1825">
        <v>0.93100000000000005</v>
      </c>
      <c r="AC1825">
        <v>0.96899999999999997</v>
      </c>
      <c r="AD1825" s="18">
        <v>45825.275336701387</v>
      </c>
      <c r="AE1825" t="s">
        <v>2106</v>
      </c>
    </row>
    <row r="1826" spans="25:31" x14ac:dyDescent="0.35">
      <c r="Y1826">
        <v>10.753</v>
      </c>
      <c r="Z1826">
        <v>0.86</v>
      </c>
      <c r="AA1826">
        <v>0.81499999999999995</v>
      </c>
      <c r="AB1826">
        <v>0.82299999999999995</v>
      </c>
      <c r="AC1826">
        <v>0.872</v>
      </c>
      <c r="AD1826" s="18">
        <v>45824.790639560182</v>
      </c>
      <c r="AE1826" t="s">
        <v>1757</v>
      </c>
    </row>
    <row r="1827" spans="25:31" x14ac:dyDescent="0.35">
      <c r="Y1827">
        <v>1.984</v>
      </c>
      <c r="Z1827">
        <v>0.98399999999999999</v>
      </c>
      <c r="AA1827">
        <v>0.98799999999999999</v>
      </c>
      <c r="AB1827">
        <v>0.98699999999999999</v>
      </c>
      <c r="AC1827">
        <v>0.97399999999999998</v>
      </c>
      <c r="AD1827" s="18">
        <v>45824.965809421294</v>
      </c>
      <c r="AE1827" t="s">
        <v>2099</v>
      </c>
    </row>
    <row r="1828" spans="25:31" x14ac:dyDescent="0.35">
      <c r="Y1828">
        <v>2.2320000000000002</v>
      </c>
      <c r="Z1828">
        <v>0</v>
      </c>
      <c r="AA1828">
        <v>0.88900000000000001</v>
      </c>
      <c r="AB1828">
        <v>0</v>
      </c>
      <c r="AC1828">
        <v>0.91400000000000003</v>
      </c>
      <c r="AD1828" s="18">
        <v>45825.295459895831</v>
      </c>
      <c r="AE1828" t="s">
        <v>2103</v>
      </c>
    </row>
    <row r="1829" spans="25:31" x14ac:dyDescent="0.35">
      <c r="Y1829">
        <v>10.753</v>
      </c>
      <c r="Z1829">
        <v>0.86</v>
      </c>
      <c r="AA1829">
        <v>0.81499999999999995</v>
      </c>
      <c r="AB1829">
        <v>0.82299999999999995</v>
      </c>
      <c r="AC1829">
        <v>0.872</v>
      </c>
      <c r="AD1829" s="18">
        <v>45825.092032129629</v>
      </c>
      <c r="AE1829" t="s">
        <v>2117</v>
      </c>
    </row>
    <row r="1830" spans="25:31" x14ac:dyDescent="0.35">
      <c r="Y1830">
        <v>6.5789999999999997</v>
      </c>
      <c r="Z1830">
        <v>0.93799999999999994</v>
      </c>
      <c r="AA1830">
        <v>0.93400000000000005</v>
      </c>
      <c r="AB1830">
        <v>0.91700000000000004</v>
      </c>
      <c r="AC1830">
        <v>0.92500000000000004</v>
      </c>
      <c r="AD1830" s="18">
        <v>45825.162991307872</v>
      </c>
      <c r="AE1830" t="s">
        <v>2117</v>
      </c>
    </row>
    <row r="1831" spans="25:31" x14ac:dyDescent="0.35">
      <c r="Y1831">
        <v>0.9</v>
      </c>
      <c r="Z1831">
        <v>0.997</v>
      </c>
      <c r="AA1831">
        <v>0.998</v>
      </c>
      <c r="AB1831">
        <v>0.98699999999999999</v>
      </c>
      <c r="AC1831">
        <v>0.99199999999999999</v>
      </c>
      <c r="AD1831" s="18">
        <v>45824.78540108796</v>
      </c>
      <c r="AE1831" t="s">
        <v>1757</v>
      </c>
    </row>
    <row r="1832" spans="25:31" x14ac:dyDescent="0.35">
      <c r="Y1832">
        <v>2.101</v>
      </c>
      <c r="Z1832">
        <v>0.89500000000000002</v>
      </c>
      <c r="AA1832">
        <v>0.94</v>
      </c>
      <c r="AB1832">
        <v>0.93500000000000005</v>
      </c>
      <c r="AC1832">
        <v>0.92100000000000004</v>
      </c>
      <c r="AD1832" s="18">
        <v>45824.816495775463</v>
      </c>
      <c r="AE1832" t="s">
        <v>1757</v>
      </c>
    </row>
    <row r="1833" spans="25:31" x14ac:dyDescent="0.35">
      <c r="Y1833">
        <v>6.024</v>
      </c>
      <c r="Z1833">
        <v>0.97</v>
      </c>
      <c r="AA1833">
        <v>0.98</v>
      </c>
      <c r="AB1833">
        <v>0.94</v>
      </c>
      <c r="AC1833">
        <v>0.97399999999999998</v>
      </c>
      <c r="AD1833" s="18">
        <v>45824.922242002314</v>
      </c>
      <c r="AE1833" t="s">
        <v>2096</v>
      </c>
    </row>
    <row r="1834" spans="25:31" x14ac:dyDescent="0.35">
      <c r="Y1834">
        <v>58.823999999999998</v>
      </c>
      <c r="Z1834">
        <v>0.93100000000000005</v>
      </c>
      <c r="AA1834">
        <v>0.95499999999999996</v>
      </c>
      <c r="AB1834">
        <v>0.63500000000000001</v>
      </c>
      <c r="AC1834">
        <v>0.85399999999999998</v>
      </c>
      <c r="AD1834" s="18">
        <v>45824.969649363426</v>
      </c>
      <c r="AE1834" t="s">
        <v>2099</v>
      </c>
    </row>
    <row r="1835" spans="25:31" x14ac:dyDescent="0.35">
      <c r="Y1835">
        <v>1.873</v>
      </c>
      <c r="Z1835">
        <v>0.98799999999999999</v>
      </c>
      <c r="AA1835">
        <v>0.88100000000000001</v>
      </c>
      <c r="AB1835">
        <v>0</v>
      </c>
      <c r="AC1835">
        <v>0.99299999999999999</v>
      </c>
      <c r="AD1835" s="18">
        <v>45825.270979189816</v>
      </c>
      <c r="AE1835" t="s">
        <v>2106</v>
      </c>
    </row>
    <row r="1836" spans="25:31" x14ac:dyDescent="0.35">
      <c r="Y1836">
        <v>0.98899999999999999</v>
      </c>
      <c r="Z1836">
        <v>0.85799999999999998</v>
      </c>
      <c r="AA1836">
        <v>0.89500000000000002</v>
      </c>
      <c r="AB1836">
        <v>0.93200000000000005</v>
      </c>
      <c r="AC1836">
        <v>0.9</v>
      </c>
      <c r="AD1836" s="18">
        <v>45825.114161006946</v>
      </c>
      <c r="AE1836" t="s">
        <v>2117</v>
      </c>
    </row>
    <row r="1837" spans="25:31" x14ac:dyDescent="0.35">
      <c r="Y1837">
        <v>7.0919999999999996</v>
      </c>
      <c r="Z1837">
        <v>0.78700000000000003</v>
      </c>
      <c r="AA1837" s="18">
        <v>0.94699999999999995</v>
      </c>
      <c r="AB1837">
        <v>0.77300000000000002</v>
      </c>
      <c r="AC1837" s="21">
        <v>0.89600000000000002</v>
      </c>
      <c r="AD1837" s="18">
        <v>2.1047453703703704E-2</v>
      </c>
      <c r="AE1837" t="s">
        <v>1092</v>
      </c>
    </row>
    <row r="1838" spans="25:31" x14ac:dyDescent="0.35">
      <c r="Y1838">
        <v>33.332999999999998</v>
      </c>
      <c r="Z1838">
        <v>0.86899999999999999</v>
      </c>
      <c r="AA1838">
        <v>0.84499999999999997</v>
      </c>
      <c r="AB1838">
        <v>0.68700000000000006</v>
      </c>
      <c r="AC1838">
        <v>0.875</v>
      </c>
      <c r="AD1838" s="18">
        <v>45824.806641446761</v>
      </c>
      <c r="AE1838" t="s">
        <v>1757</v>
      </c>
    </row>
    <row r="1839" spans="25:31" x14ac:dyDescent="0.35">
      <c r="Y1839">
        <v>7.5190000000000001</v>
      </c>
      <c r="Z1839">
        <v>0.76300000000000001</v>
      </c>
      <c r="AA1839" s="18">
        <v>0.93200000000000005</v>
      </c>
      <c r="AB1839">
        <v>0.82</v>
      </c>
      <c r="AC1839" s="21">
        <v>0.79400000000000004</v>
      </c>
      <c r="AD1839" s="18">
        <v>45825.199100057871</v>
      </c>
      <c r="AE1839" t="s">
        <v>2112</v>
      </c>
    </row>
    <row r="1840" spans="25:31" x14ac:dyDescent="0.35">
      <c r="Y1840">
        <v>4.9260000000000002</v>
      </c>
      <c r="Z1840">
        <v>0.93600000000000005</v>
      </c>
      <c r="AA1840">
        <v>0.72</v>
      </c>
      <c r="AB1840">
        <v>0.90500000000000003</v>
      </c>
      <c r="AC1840">
        <v>0.91200000000000003</v>
      </c>
      <c r="AD1840" s="18">
        <v>45824.775501504628</v>
      </c>
      <c r="AE1840" t="s">
        <v>1757</v>
      </c>
    </row>
    <row r="1841" spans="25:31" x14ac:dyDescent="0.35">
      <c r="Y1841">
        <v>38.462000000000003</v>
      </c>
      <c r="Z1841">
        <v>0.92500000000000004</v>
      </c>
      <c r="AA1841">
        <v>0.95899999999999996</v>
      </c>
      <c r="AB1841">
        <v>0.83299999999999996</v>
      </c>
      <c r="AC1841">
        <v>0.96799999999999997</v>
      </c>
      <c r="AD1841" s="18">
        <v>45824.795863182873</v>
      </c>
      <c r="AE1841" t="s">
        <v>1757</v>
      </c>
    </row>
    <row r="1842" spans="25:31" x14ac:dyDescent="0.35">
      <c r="Y1842">
        <v>5.9169999999999998</v>
      </c>
      <c r="Z1842">
        <v>0.97099999999999997</v>
      </c>
      <c r="AA1842">
        <v>0.98199999999999998</v>
      </c>
      <c r="AB1842">
        <v>0.94299999999999995</v>
      </c>
      <c r="AC1842">
        <v>0.99299999999999999</v>
      </c>
      <c r="AD1842" s="18">
        <v>45825.308587905092</v>
      </c>
      <c r="AE1842" t="s">
        <v>2102</v>
      </c>
    </row>
    <row r="1843" spans="25:31" x14ac:dyDescent="0.35">
      <c r="Y1843">
        <v>76.923000000000002</v>
      </c>
      <c r="Z1843">
        <v>0.246</v>
      </c>
      <c r="AA1843">
        <v>0.314</v>
      </c>
      <c r="AB1843">
        <v>0.36399999999999999</v>
      </c>
      <c r="AC1843">
        <v>0.47699999999999998</v>
      </c>
      <c r="AD1843" s="18">
        <v>45825.288672291666</v>
      </c>
      <c r="AE1843" t="s">
        <v>2105</v>
      </c>
    </row>
    <row r="1844" spans="25:31" x14ac:dyDescent="0.35">
      <c r="Y1844">
        <v>5.65</v>
      </c>
      <c r="Z1844">
        <v>0.92400000000000004</v>
      </c>
      <c r="AA1844">
        <v>0.98099999999999998</v>
      </c>
      <c r="AB1844">
        <v>0.92100000000000004</v>
      </c>
      <c r="AC1844">
        <v>0.94799999999999995</v>
      </c>
      <c r="AD1844" s="18">
        <v>45825.244507743053</v>
      </c>
      <c r="AE1844" t="s">
        <v>2106</v>
      </c>
    </row>
    <row r="1845" spans="25:31" x14ac:dyDescent="0.35">
      <c r="Y1845">
        <v>4.9260000000000002</v>
      </c>
      <c r="Z1845">
        <v>0.93600000000000005</v>
      </c>
      <c r="AA1845">
        <v>0.72</v>
      </c>
      <c r="AB1845">
        <v>0.90500000000000003</v>
      </c>
      <c r="AC1845">
        <v>0.91200000000000003</v>
      </c>
      <c r="AD1845" s="18">
        <v>45825.069696851853</v>
      </c>
      <c r="AE1845" t="s">
        <v>2117</v>
      </c>
    </row>
    <row r="1846" spans="25:31" x14ac:dyDescent="0.35">
      <c r="Y1846">
        <v>76.923000000000002</v>
      </c>
      <c r="Z1846">
        <v>0.93</v>
      </c>
      <c r="AA1846">
        <v>0.873</v>
      </c>
      <c r="AB1846">
        <v>0.94499999999999995</v>
      </c>
      <c r="AC1846">
        <v>0.94799999999999995</v>
      </c>
      <c r="AD1846" s="18">
        <v>45825.103943634262</v>
      </c>
      <c r="AE1846" t="s">
        <v>2117</v>
      </c>
    </row>
    <row r="1847" spans="25:31" x14ac:dyDescent="0.35">
      <c r="Y1847">
        <v>3.61</v>
      </c>
      <c r="Z1847">
        <v>0.78500000000000003</v>
      </c>
      <c r="AA1847">
        <v>0.93400000000000005</v>
      </c>
      <c r="AB1847">
        <v>0.95499999999999996</v>
      </c>
      <c r="AC1847">
        <v>0.88800000000000001</v>
      </c>
      <c r="AD1847" s="18">
        <v>45825.151723935189</v>
      </c>
      <c r="AE1847" t="s">
        <v>2117</v>
      </c>
    </row>
    <row r="1848" spans="25:31" x14ac:dyDescent="0.35">
      <c r="Y1848">
        <v>1.597</v>
      </c>
      <c r="Z1848">
        <v>0.95099999999999996</v>
      </c>
      <c r="AA1848">
        <v>0.94699999999999995</v>
      </c>
      <c r="AB1848">
        <v>0.95799999999999996</v>
      </c>
      <c r="AC1848">
        <v>0.95699999999999996</v>
      </c>
      <c r="AD1848" s="18">
        <v>45825.166640949072</v>
      </c>
      <c r="AE1848" t="s">
        <v>2117</v>
      </c>
    </row>
    <row r="1849" spans="25:31" x14ac:dyDescent="0.35">
      <c r="Y1849">
        <v>0.96399999999999997</v>
      </c>
      <c r="Z1849">
        <v>0.99299999999999999</v>
      </c>
      <c r="AA1849" s="18">
        <v>0.83699999999999997</v>
      </c>
      <c r="AB1849">
        <v>0.96099999999999997</v>
      </c>
      <c r="AC1849" s="21">
        <v>0.996</v>
      </c>
      <c r="AD1849" s="18">
        <v>2.4387731481481479E-2</v>
      </c>
      <c r="AE1849" t="s">
        <v>1092</v>
      </c>
    </row>
    <row r="1850" spans="25:31" x14ac:dyDescent="0.35">
      <c r="Y1850">
        <v>5.65</v>
      </c>
      <c r="Z1850">
        <v>0.92400000000000004</v>
      </c>
      <c r="AA1850" s="18">
        <v>0.98099999999999998</v>
      </c>
      <c r="AB1850">
        <v>0.92100000000000004</v>
      </c>
      <c r="AC1850" s="21">
        <v>0.94799999999999995</v>
      </c>
      <c r="AD1850" s="18">
        <v>2.4712962962962961E-2</v>
      </c>
      <c r="AE1850" t="s">
        <v>1092</v>
      </c>
    </row>
    <row r="1851" spans="25:31" x14ac:dyDescent="0.35">
      <c r="Y1851">
        <v>2.653</v>
      </c>
      <c r="Z1851">
        <v>0.91</v>
      </c>
      <c r="AA1851">
        <v>0.88100000000000001</v>
      </c>
      <c r="AB1851">
        <v>0.52500000000000002</v>
      </c>
      <c r="AC1851">
        <v>0.83499999999999996</v>
      </c>
      <c r="AD1851" s="18">
        <v>45824.93996909722</v>
      </c>
      <c r="AE1851" t="s">
        <v>2096</v>
      </c>
    </row>
    <row r="1852" spans="25:31" x14ac:dyDescent="0.35">
      <c r="Y1852">
        <v>1.179</v>
      </c>
      <c r="Z1852">
        <v>0.83099999999999996</v>
      </c>
      <c r="AA1852">
        <v>0.72499999999999998</v>
      </c>
      <c r="AB1852">
        <v>0.73599999999999999</v>
      </c>
      <c r="AC1852">
        <v>0.70699999999999996</v>
      </c>
      <c r="AD1852" s="18">
        <v>45825.302626087963</v>
      </c>
      <c r="AE1852" t="s">
        <v>2102</v>
      </c>
    </row>
    <row r="1853" spans="25:31" x14ac:dyDescent="0.35">
      <c r="Y1853">
        <v>0.86299999999999999</v>
      </c>
      <c r="Z1853">
        <v>0.98199999999999998</v>
      </c>
      <c r="AA1853">
        <v>0.94699999999999995</v>
      </c>
      <c r="AB1853">
        <v>0.97799999999999998</v>
      </c>
      <c r="AC1853">
        <v>0.95899999999999996</v>
      </c>
      <c r="AD1853" s="18">
        <v>45825.066836215279</v>
      </c>
      <c r="AE1853" t="s">
        <v>2117</v>
      </c>
    </row>
    <row r="1854" spans="25:31" x14ac:dyDescent="0.35">
      <c r="Y1854">
        <v>1.536</v>
      </c>
      <c r="Z1854">
        <v>0.94899999999999995</v>
      </c>
      <c r="AA1854">
        <v>0.97699999999999998</v>
      </c>
      <c r="AB1854">
        <v>0.94599999999999995</v>
      </c>
      <c r="AC1854">
        <v>0.98</v>
      </c>
      <c r="AD1854" s="18">
        <v>45824.949709814813</v>
      </c>
      <c r="AE1854" t="s">
        <v>2096</v>
      </c>
    </row>
    <row r="1855" spans="25:31" x14ac:dyDescent="0.35">
      <c r="Y1855">
        <v>1.484</v>
      </c>
      <c r="Z1855">
        <v>0.98899999999999999</v>
      </c>
      <c r="AA1855">
        <v>0.98099999999999998</v>
      </c>
      <c r="AB1855">
        <v>0.95299999999999996</v>
      </c>
      <c r="AC1855">
        <v>0.98699999999999999</v>
      </c>
      <c r="AD1855" s="18">
        <v>45825.235874270831</v>
      </c>
      <c r="AE1855" t="s">
        <v>2106</v>
      </c>
    </row>
    <row r="1856" spans="25:31" x14ac:dyDescent="0.35">
      <c r="Y1856">
        <v>7.8739999999999997</v>
      </c>
      <c r="Z1856">
        <v>0.97899999999999998</v>
      </c>
      <c r="AA1856">
        <v>0.99299999999999999</v>
      </c>
      <c r="AB1856">
        <v>0.99</v>
      </c>
      <c r="AC1856">
        <v>0.97699999999999998</v>
      </c>
      <c r="AD1856" s="18">
        <v>45825.275086631947</v>
      </c>
      <c r="AE1856" t="s">
        <v>2106</v>
      </c>
    </row>
    <row r="1857" spans="25:31" x14ac:dyDescent="0.35">
      <c r="Y1857">
        <v>28.571000000000002</v>
      </c>
      <c r="Z1857">
        <v>0.92600000000000005</v>
      </c>
      <c r="AA1857" s="18">
        <v>0.88500000000000001</v>
      </c>
      <c r="AB1857">
        <v>0.91800000000000004</v>
      </c>
      <c r="AC1857" s="21">
        <v>0.94</v>
      </c>
      <c r="AD1857" s="18">
        <v>45825.209743182873</v>
      </c>
      <c r="AE1857" t="s">
        <v>2112</v>
      </c>
    </row>
    <row r="1858" spans="25:31" x14ac:dyDescent="0.35">
      <c r="Y1858">
        <v>2.7549999999999999</v>
      </c>
      <c r="Z1858">
        <v>0.91200000000000003</v>
      </c>
      <c r="AA1858">
        <v>0.85199999999999998</v>
      </c>
      <c r="AB1858">
        <v>0.85399999999999998</v>
      </c>
      <c r="AC1858">
        <v>0.84</v>
      </c>
      <c r="AD1858" s="18">
        <v>45825.13262384259</v>
      </c>
      <c r="AE1858" t="s">
        <v>2117</v>
      </c>
    </row>
    <row r="1859" spans="25:31" x14ac:dyDescent="0.35">
      <c r="Y1859">
        <v>28.571000000000002</v>
      </c>
      <c r="Z1859">
        <v>0.873</v>
      </c>
      <c r="AA1859" s="18">
        <v>0.98499999999999999</v>
      </c>
      <c r="AB1859">
        <v>0.94299999999999995</v>
      </c>
      <c r="AC1859" s="21">
        <v>0.877</v>
      </c>
      <c r="AD1859" s="18">
        <v>1.8304398148148149E-2</v>
      </c>
      <c r="AE1859" t="s">
        <v>1092</v>
      </c>
    </row>
    <row r="1860" spans="25:31" x14ac:dyDescent="0.35">
      <c r="Y1860">
        <v>8.1300000000000008</v>
      </c>
      <c r="Z1860">
        <v>0.94199999999999995</v>
      </c>
      <c r="AA1860">
        <v>0.94599999999999995</v>
      </c>
      <c r="AB1860">
        <v>0.82199999999999995</v>
      </c>
      <c r="AC1860">
        <v>0.93100000000000005</v>
      </c>
      <c r="AD1860" s="18">
        <v>45824.784286967595</v>
      </c>
      <c r="AE1860" t="s">
        <v>1757</v>
      </c>
    </row>
    <row r="1861" spans="25:31" x14ac:dyDescent="0.35">
      <c r="Y1861">
        <v>15.151999999999999</v>
      </c>
      <c r="Z1861">
        <v>0.88900000000000001</v>
      </c>
      <c r="AA1861">
        <v>0.97199999999999998</v>
      </c>
      <c r="AB1861">
        <v>0.83399999999999996</v>
      </c>
      <c r="AC1861">
        <v>0.95399999999999996</v>
      </c>
      <c r="AD1861" s="18">
        <v>45824.857319629627</v>
      </c>
      <c r="AE1861" t="s">
        <v>1942</v>
      </c>
    </row>
    <row r="1862" spans="25:31" x14ac:dyDescent="0.35">
      <c r="Y1862">
        <v>45.454999999999998</v>
      </c>
      <c r="Z1862">
        <v>0.95299999999999996</v>
      </c>
      <c r="AA1862">
        <v>0.97</v>
      </c>
      <c r="AB1862">
        <v>0.96199999999999997</v>
      </c>
      <c r="AC1862">
        <v>0.97499999999999998</v>
      </c>
      <c r="AD1862" s="18">
        <v>45824.892595335645</v>
      </c>
      <c r="AE1862" t="s">
        <v>1942</v>
      </c>
    </row>
    <row r="1863" spans="25:31" x14ac:dyDescent="0.35">
      <c r="Y1863">
        <v>11.364000000000001</v>
      </c>
      <c r="Z1863">
        <v>0.95199999999999996</v>
      </c>
      <c r="AA1863" s="18">
        <v>0.71799999999999997</v>
      </c>
      <c r="AB1863">
        <v>0.59899999999999998</v>
      </c>
      <c r="AC1863" s="21">
        <v>0.71099999999999997</v>
      </c>
      <c r="AD1863" s="18">
        <v>45825.195589317133</v>
      </c>
      <c r="AE1863" t="s">
        <v>2112</v>
      </c>
    </row>
    <row r="1864" spans="25:31" x14ac:dyDescent="0.35">
      <c r="Y1864">
        <v>22.727</v>
      </c>
      <c r="Z1864">
        <v>0.93200000000000005</v>
      </c>
      <c r="AA1864">
        <v>0.93899999999999995</v>
      </c>
      <c r="AB1864">
        <v>0.92</v>
      </c>
      <c r="AC1864">
        <v>0.93100000000000005</v>
      </c>
      <c r="AD1864" s="18">
        <v>45825.053471030093</v>
      </c>
      <c r="AE1864" t="s">
        <v>2117</v>
      </c>
    </row>
    <row r="1865" spans="25:31" x14ac:dyDescent="0.35">
      <c r="Y1865">
        <v>2.762</v>
      </c>
      <c r="Z1865">
        <v>0.70299999999999996</v>
      </c>
      <c r="AA1865">
        <v>0.47099999999999997</v>
      </c>
      <c r="AB1865">
        <v>0.85299999999999998</v>
      </c>
      <c r="AC1865">
        <v>0.64200000000000002</v>
      </c>
      <c r="AD1865" s="18">
        <v>45825.139810185188</v>
      </c>
      <c r="AE1865" t="s">
        <v>2117</v>
      </c>
    </row>
    <row r="1866" spans="25:31" x14ac:dyDescent="0.35">
      <c r="Y1866">
        <v>0.28699999999999998</v>
      </c>
      <c r="Z1866">
        <v>0.95799999999999996</v>
      </c>
      <c r="AA1866" s="18">
        <v>0.95799999999999996</v>
      </c>
      <c r="AB1866">
        <v>0.99299999999999999</v>
      </c>
      <c r="AC1866" s="21">
        <v>0.96199999999999997</v>
      </c>
      <c r="AD1866" s="18">
        <v>1.991898148148148E-3</v>
      </c>
      <c r="AE1866" t="s">
        <v>1092</v>
      </c>
    </row>
    <row r="1867" spans="25:31" x14ac:dyDescent="0.35">
      <c r="Y1867">
        <v>10.308999999999999</v>
      </c>
      <c r="Z1867">
        <v>0.76700000000000002</v>
      </c>
      <c r="AA1867" s="18">
        <v>0.80500000000000005</v>
      </c>
      <c r="AB1867">
        <v>0.76300000000000001</v>
      </c>
      <c r="AC1867" s="21">
        <v>0.85199999999999998</v>
      </c>
      <c r="AD1867" s="18">
        <v>3.9027777777777776E-3</v>
      </c>
      <c r="AE1867" t="s">
        <v>1092</v>
      </c>
    </row>
    <row r="1868" spans="25:31" x14ac:dyDescent="0.35">
      <c r="Y1868">
        <v>1.5269999999999999</v>
      </c>
      <c r="Z1868">
        <v>0.95299999999999996</v>
      </c>
      <c r="AA1868">
        <v>0.81</v>
      </c>
      <c r="AB1868">
        <v>0.82</v>
      </c>
      <c r="AC1868">
        <v>0.93100000000000005</v>
      </c>
      <c r="AD1868" s="18">
        <v>45824.857013796296</v>
      </c>
      <c r="AE1868" t="s">
        <v>1942</v>
      </c>
    </row>
    <row r="1869" spans="25:31" x14ac:dyDescent="0.35">
      <c r="Y1869">
        <v>5.78</v>
      </c>
      <c r="Z1869">
        <v>0.98899999999999999</v>
      </c>
      <c r="AA1869">
        <v>0.98099999999999998</v>
      </c>
      <c r="AB1869">
        <v>0.90800000000000003</v>
      </c>
      <c r="AC1869">
        <v>0.97299999999999998</v>
      </c>
      <c r="AD1869" s="18">
        <v>45824.85863732639</v>
      </c>
      <c r="AE1869" t="s">
        <v>1942</v>
      </c>
    </row>
    <row r="1870" spans="25:31" x14ac:dyDescent="0.35">
      <c r="Y1870">
        <v>12.5</v>
      </c>
      <c r="Z1870">
        <v>0.85099999999999998</v>
      </c>
      <c r="AA1870">
        <v>0.96399999999999997</v>
      </c>
      <c r="AB1870">
        <v>0.95799999999999996</v>
      </c>
      <c r="AC1870">
        <v>0.92300000000000004</v>
      </c>
      <c r="AD1870" s="18">
        <v>45824.86022195602</v>
      </c>
      <c r="AE1870" t="s">
        <v>1942</v>
      </c>
    </row>
    <row r="1871" spans="25:31" x14ac:dyDescent="0.35">
      <c r="Y1871">
        <v>2.9239999999999999</v>
      </c>
      <c r="Z1871">
        <v>0.64400000000000002</v>
      </c>
      <c r="AA1871">
        <v>0.84799999999999998</v>
      </c>
      <c r="AB1871">
        <v>0.85</v>
      </c>
      <c r="AC1871">
        <v>0.78900000000000003</v>
      </c>
      <c r="AD1871" s="18">
        <v>45825.037521967592</v>
      </c>
      <c r="AE1871" t="s">
        <v>1750</v>
      </c>
    </row>
    <row r="1872" spans="25:31" x14ac:dyDescent="0.35">
      <c r="Y1872">
        <v>0.54100000000000004</v>
      </c>
      <c r="Z1872">
        <v>0.91600000000000004</v>
      </c>
      <c r="AA1872" s="18">
        <v>0.95499999999999996</v>
      </c>
      <c r="AB1872">
        <v>0.90100000000000002</v>
      </c>
      <c r="AC1872" s="21">
        <v>0.94799999999999995</v>
      </c>
      <c r="AD1872" s="18">
        <v>4.0128472222222218E-2</v>
      </c>
      <c r="AE1872" t="s">
        <v>1092</v>
      </c>
    </row>
    <row r="1873" spans="25:31" x14ac:dyDescent="0.35">
      <c r="Y1873">
        <v>12.5</v>
      </c>
      <c r="Z1873">
        <v>0.53500000000000003</v>
      </c>
      <c r="AA1873" s="18">
        <v>0.66100000000000003</v>
      </c>
      <c r="AB1873">
        <v>0.65900000000000003</v>
      </c>
      <c r="AC1873" s="21">
        <v>0.50900000000000001</v>
      </c>
      <c r="AD1873" s="18">
        <v>2.5158564814814814E-2</v>
      </c>
      <c r="AE1873" t="s">
        <v>1092</v>
      </c>
    </row>
    <row r="1874" spans="25:31" x14ac:dyDescent="0.35">
      <c r="Y1874">
        <v>14.925000000000001</v>
      </c>
      <c r="Z1874">
        <v>0.92700000000000005</v>
      </c>
      <c r="AA1874">
        <v>0.95599999999999996</v>
      </c>
      <c r="AB1874">
        <v>0.73499999999999999</v>
      </c>
      <c r="AC1874">
        <v>0.84499999999999997</v>
      </c>
      <c r="AD1874" s="18">
        <v>45824.817432835647</v>
      </c>
      <c r="AE1874" t="s">
        <v>1757</v>
      </c>
    </row>
    <row r="1875" spans="25:31" x14ac:dyDescent="0.35">
      <c r="Y1875">
        <v>0.60599999999999998</v>
      </c>
      <c r="Z1875">
        <v>0.98299999999999998</v>
      </c>
      <c r="AA1875">
        <v>0.96899999999999997</v>
      </c>
      <c r="AB1875">
        <v>0.94899999999999995</v>
      </c>
      <c r="AC1875">
        <v>0.98399999999999999</v>
      </c>
      <c r="AD1875" s="18">
        <v>45824.945710729167</v>
      </c>
      <c r="AE1875" t="s">
        <v>2096</v>
      </c>
    </row>
    <row r="1876" spans="25:31" x14ac:dyDescent="0.35">
      <c r="Y1876">
        <v>3.7309999999999999</v>
      </c>
      <c r="Z1876">
        <v>0.98699999999999999</v>
      </c>
      <c r="AA1876">
        <v>0.998</v>
      </c>
      <c r="AB1876">
        <v>0.89</v>
      </c>
      <c r="AC1876">
        <v>0.998</v>
      </c>
      <c r="AD1876" s="18">
        <v>45825.30716866898</v>
      </c>
      <c r="AE1876" t="s">
        <v>2102</v>
      </c>
    </row>
    <row r="1877" spans="25:31" x14ac:dyDescent="0.35">
      <c r="Y1877">
        <v>55.555999999999997</v>
      </c>
      <c r="Z1877">
        <v>0.84399999999999997</v>
      </c>
      <c r="AA1877">
        <v>0.93300000000000005</v>
      </c>
      <c r="AB1877">
        <v>0.91200000000000003</v>
      </c>
      <c r="AC1877">
        <v>0.86299999999999999</v>
      </c>
      <c r="AD1877" s="18">
        <v>45824.873287164351</v>
      </c>
      <c r="AE1877" t="s">
        <v>1942</v>
      </c>
    </row>
    <row r="1878" spans="25:31" x14ac:dyDescent="0.35">
      <c r="Y1878">
        <v>27.777999999999999</v>
      </c>
      <c r="Z1878">
        <v>0.95499999999999996</v>
      </c>
      <c r="AA1878">
        <v>0.84299999999999997</v>
      </c>
      <c r="AB1878">
        <v>0.77600000000000002</v>
      </c>
      <c r="AC1878">
        <v>0.85699999999999998</v>
      </c>
      <c r="AD1878" s="18">
        <v>45824.878471678239</v>
      </c>
      <c r="AE1878" t="s">
        <v>1942</v>
      </c>
    </row>
    <row r="1879" spans="25:31" x14ac:dyDescent="0.35">
      <c r="Y1879">
        <v>111.111</v>
      </c>
      <c r="Z1879">
        <v>0.57799999999999996</v>
      </c>
      <c r="AA1879">
        <v>0.876</v>
      </c>
      <c r="AB1879">
        <v>0</v>
      </c>
      <c r="AC1879">
        <v>0.71699999999999997</v>
      </c>
      <c r="AD1879" s="18">
        <v>45824.882879212964</v>
      </c>
      <c r="AE1879" t="s">
        <v>1942</v>
      </c>
    </row>
    <row r="1880" spans="25:31" x14ac:dyDescent="0.35">
      <c r="Y1880">
        <v>6.3689999999999998</v>
      </c>
      <c r="Z1880">
        <v>0.94199999999999995</v>
      </c>
      <c r="AA1880">
        <v>0.86099999999999999</v>
      </c>
      <c r="AB1880">
        <v>0.89900000000000002</v>
      </c>
      <c r="AC1880">
        <v>0.96899999999999997</v>
      </c>
      <c r="AD1880" s="18">
        <v>45824.926372789349</v>
      </c>
      <c r="AE1880" t="s">
        <v>2096</v>
      </c>
    </row>
    <row r="1881" spans="25:31" x14ac:dyDescent="0.35">
      <c r="Y1881">
        <v>15.872999999999999</v>
      </c>
      <c r="Z1881">
        <v>0.84099999999999997</v>
      </c>
      <c r="AA1881">
        <v>0.95399999999999996</v>
      </c>
      <c r="AB1881">
        <v>0.90100000000000002</v>
      </c>
      <c r="AC1881">
        <v>0.96599999999999997</v>
      </c>
      <c r="AD1881" s="18">
        <v>45824.967664108794</v>
      </c>
      <c r="AE1881" t="s">
        <v>2099</v>
      </c>
    </row>
    <row r="1882" spans="25:31" x14ac:dyDescent="0.35">
      <c r="Y1882">
        <v>37.036999999999999</v>
      </c>
      <c r="Z1882">
        <v>0.78600000000000003</v>
      </c>
      <c r="AA1882">
        <v>0.79300000000000004</v>
      </c>
      <c r="AB1882">
        <v>0.89200000000000002</v>
      </c>
      <c r="AC1882">
        <v>0.81</v>
      </c>
      <c r="AD1882" s="18">
        <v>45825.293425277778</v>
      </c>
      <c r="AE1882" t="s">
        <v>2105</v>
      </c>
    </row>
    <row r="1883" spans="25:31" x14ac:dyDescent="0.35">
      <c r="Y1883">
        <v>55.555999999999997</v>
      </c>
      <c r="Z1883">
        <v>1</v>
      </c>
      <c r="AA1883">
        <v>0.94399999999999995</v>
      </c>
      <c r="AB1883">
        <v>0.875</v>
      </c>
      <c r="AC1883">
        <v>0.93100000000000005</v>
      </c>
      <c r="AD1883" s="18">
        <v>45825.052587569444</v>
      </c>
      <c r="AE1883" t="s">
        <v>2117</v>
      </c>
    </row>
    <row r="1884" spans="25:31" x14ac:dyDescent="0.35">
      <c r="Y1884">
        <v>15.872999999999999</v>
      </c>
      <c r="Z1884">
        <v>0.92500000000000004</v>
      </c>
      <c r="AA1884">
        <v>0.84399999999999997</v>
      </c>
      <c r="AB1884">
        <v>0.95299999999999996</v>
      </c>
      <c r="AC1884">
        <v>0.86199999999999999</v>
      </c>
      <c r="AD1884" s="18">
        <v>45825.149935208334</v>
      </c>
      <c r="AE1884" t="s">
        <v>2117</v>
      </c>
    </row>
    <row r="1885" spans="25:31" x14ac:dyDescent="0.35">
      <c r="Y1885">
        <v>111.111</v>
      </c>
      <c r="Z1885">
        <v>0.78700000000000003</v>
      </c>
      <c r="AA1885" s="18">
        <v>0.75600000000000001</v>
      </c>
      <c r="AB1885">
        <v>1</v>
      </c>
      <c r="AC1885" s="21">
        <v>0.68300000000000005</v>
      </c>
      <c r="AD1885" s="18">
        <v>3.2062500000000001E-2</v>
      </c>
      <c r="AE1885" t="s">
        <v>1092</v>
      </c>
    </row>
    <row r="1886" spans="25:31" x14ac:dyDescent="0.35">
      <c r="Y1886">
        <v>3.39</v>
      </c>
      <c r="Z1886">
        <v>0.93</v>
      </c>
      <c r="AA1886">
        <v>0.873</v>
      </c>
      <c r="AB1886">
        <v>0.81699999999999995</v>
      </c>
      <c r="AC1886">
        <v>0.83699999999999997</v>
      </c>
      <c r="AD1886" s="18">
        <v>45825.290540462964</v>
      </c>
      <c r="AE1886" t="s">
        <v>2105</v>
      </c>
    </row>
    <row r="1887" spans="25:31" x14ac:dyDescent="0.35">
      <c r="Y1887">
        <v>1.224</v>
      </c>
      <c r="Z1887">
        <v>0.503</v>
      </c>
      <c r="AA1887">
        <v>0</v>
      </c>
      <c r="AB1887">
        <v>0</v>
      </c>
      <c r="AC1887">
        <v>0.89300000000000002</v>
      </c>
      <c r="AD1887" s="18">
        <v>45825.26941508102</v>
      </c>
      <c r="AE1887" t="s">
        <v>2106</v>
      </c>
    </row>
    <row r="1888" spans="25:31" x14ac:dyDescent="0.35">
      <c r="Y1888">
        <v>16.949000000000002</v>
      </c>
      <c r="Z1888">
        <v>0.56599999999999995</v>
      </c>
      <c r="AA1888">
        <v>0.91800000000000004</v>
      </c>
      <c r="AB1888">
        <v>0</v>
      </c>
      <c r="AC1888">
        <v>1</v>
      </c>
      <c r="AD1888" s="18">
        <v>45825.089249236109</v>
      </c>
      <c r="AE1888" t="s">
        <v>2117</v>
      </c>
    </row>
    <row r="1889" spans="25:31" x14ac:dyDescent="0.35">
      <c r="Y1889">
        <v>0.53</v>
      </c>
      <c r="Z1889">
        <v>0.96299999999999997</v>
      </c>
      <c r="AA1889" s="18">
        <v>0.95599999999999996</v>
      </c>
      <c r="AB1889">
        <v>0.96399999999999997</v>
      </c>
      <c r="AC1889" s="21">
        <v>0.95199999999999996</v>
      </c>
      <c r="AD1889" s="18">
        <v>2.6017361111111113E-2</v>
      </c>
      <c r="AE1889" t="s">
        <v>1092</v>
      </c>
    </row>
    <row r="1890" spans="25:31" x14ac:dyDescent="0.35">
      <c r="Y1890">
        <v>2.6389999999999998</v>
      </c>
      <c r="Z1890">
        <v>0.97</v>
      </c>
      <c r="AA1890">
        <v>0.98799999999999999</v>
      </c>
      <c r="AB1890">
        <v>0.97799999999999998</v>
      </c>
      <c r="AC1890">
        <v>0.98599999999999999</v>
      </c>
      <c r="AD1890" s="18">
        <v>45824.800097881947</v>
      </c>
      <c r="AE1890" t="s">
        <v>1757</v>
      </c>
    </row>
    <row r="1891" spans="25:31" x14ac:dyDescent="0.35">
      <c r="Y1891">
        <v>5.4950000000000001</v>
      </c>
      <c r="Z1891">
        <v>0.93600000000000005</v>
      </c>
      <c r="AA1891">
        <v>0.97199999999999998</v>
      </c>
      <c r="AB1891">
        <v>0.97599999999999998</v>
      </c>
      <c r="AC1891">
        <v>0.97199999999999998</v>
      </c>
      <c r="AD1891" s="18">
        <v>45824.810491759257</v>
      </c>
      <c r="AE1891" t="s">
        <v>1757</v>
      </c>
    </row>
    <row r="1892" spans="25:31" x14ac:dyDescent="0.35">
      <c r="Y1892">
        <v>24.39</v>
      </c>
      <c r="Z1892">
        <v>0.98199999999999998</v>
      </c>
      <c r="AA1892">
        <v>0.99199999999999999</v>
      </c>
      <c r="AB1892">
        <v>0.93600000000000005</v>
      </c>
      <c r="AC1892">
        <v>0.97299999999999998</v>
      </c>
      <c r="AD1892" s="18">
        <v>45824.87262884259</v>
      </c>
      <c r="AE1892" t="s">
        <v>1942</v>
      </c>
    </row>
    <row r="1893" spans="25:31" x14ac:dyDescent="0.35">
      <c r="Y1893">
        <v>13.699</v>
      </c>
      <c r="Z1893">
        <v>0.95299999999999996</v>
      </c>
      <c r="AA1893">
        <v>0.89600000000000002</v>
      </c>
      <c r="AB1893">
        <v>0.89200000000000002</v>
      </c>
      <c r="AC1893">
        <v>0.876</v>
      </c>
      <c r="AD1893" s="18">
        <v>45824.875031932868</v>
      </c>
      <c r="AE1893" t="s">
        <v>1942</v>
      </c>
    </row>
    <row r="1894" spans="25:31" x14ac:dyDescent="0.35">
      <c r="Y1894">
        <v>18.181999999999999</v>
      </c>
      <c r="Z1894">
        <v>0.92500000000000004</v>
      </c>
      <c r="AA1894">
        <v>0.96599999999999997</v>
      </c>
      <c r="AB1894">
        <v>0.96299999999999997</v>
      </c>
      <c r="AC1894">
        <v>0.94299999999999995</v>
      </c>
      <c r="AD1894" s="18">
        <v>45824.74625783565</v>
      </c>
      <c r="AE1894" t="s">
        <v>1757</v>
      </c>
    </row>
    <row r="1895" spans="25:31" x14ac:dyDescent="0.35">
      <c r="Y1895">
        <v>18.181999999999999</v>
      </c>
      <c r="Z1895">
        <v>0.92500000000000004</v>
      </c>
      <c r="AA1895">
        <v>0.96599999999999997</v>
      </c>
      <c r="AB1895">
        <v>0.96299999999999997</v>
      </c>
      <c r="AC1895">
        <v>0.94299999999999995</v>
      </c>
      <c r="AD1895" s="18">
        <v>45824.75688400463</v>
      </c>
      <c r="AE1895" t="s">
        <v>1757</v>
      </c>
    </row>
    <row r="1896" spans="25:31" x14ac:dyDescent="0.35">
      <c r="Y1896">
        <v>5.319</v>
      </c>
      <c r="Z1896">
        <v>0.72299999999999998</v>
      </c>
      <c r="AA1896">
        <v>0.98899999999999999</v>
      </c>
      <c r="AB1896">
        <v>0.94599999999999995</v>
      </c>
      <c r="AC1896">
        <v>0.97099999999999997</v>
      </c>
      <c r="AD1896" s="18">
        <v>45825.046022766204</v>
      </c>
      <c r="AE1896" t="s">
        <v>1750</v>
      </c>
    </row>
    <row r="1897" spans="25:31" x14ac:dyDescent="0.35">
      <c r="Y1897">
        <v>0.58899999999999997</v>
      </c>
      <c r="Z1897">
        <v>0.90900000000000003</v>
      </c>
      <c r="AA1897">
        <v>0.97899999999999998</v>
      </c>
      <c r="AB1897">
        <v>0.97899999999999998</v>
      </c>
      <c r="AC1897">
        <v>0.96199999999999997</v>
      </c>
      <c r="AD1897" s="18">
        <v>45825.047619988429</v>
      </c>
      <c r="AE1897" t="s">
        <v>1750</v>
      </c>
    </row>
    <row r="1898" spans="25:31" x14ac:dyDescent="0.35">
      <c r="Y1898">
        <v>21.739000000000001</v>
      </c>
      <c r="Z1898">
        <v>0.97299999999999998</v>
      </c>
      <c r="AA1898" s="18">
        <v>0.98499999999999999</v>
      </c>
      <c r="AB1898">
        <v>0.95199999999999996</v>
      </c>
      <c r="AC1898" s="21">
        <v>0.96599999999999997</v>
      </c>
      <c r="AD1898" s="18">
        <v>2.2141203703703706E-3</v>
      </c>
      <c r="AE1898" t="s">
        <v>1092</v>
      </c>
    </row>
    <row r="1899" spans="25:31" x14ac:dyDescent="0.35">
      <c r="Y1899">
        <v>0.79900000000000004</v>
      </c>
      <c r="Z1899">
        <v>0.94099999999999995</v>
      </c>
      <c r="AA1899" s="18">
        <v>0.99299999999999999</v>
      </c>
      <c r="AB1899">
        <v>0.92700000000000005</v>
      </c>
      <c r="AC1899" s="21">
        <v>0.96199999999999997</v>
      </c>
      <c r="AD1899" s="18">
        <v>8.3993055555555557E-3</v>
      </c>
      <c r="AE1899" t="s">
        <v>1092</v>
      </c>
    </row>
    <row r="1900" spans="25:31" x14ac:dyDescent="0.35">
      <c r="Y1900">
        <v>1.901</v>
      </c>
      <c r="Z1900">
        <v>0.79100000000000004</v>
      </c>
      <c r="AA1900">
        <v>0.88600000000000001</v>
      </c>
      <c r="AB1900">
        <v>0.26900000000000002</v>
      </c>
      <c r="AC1900">
        <v>0.376</v>
      </c>
      <c r="AD1900" s="18">
        <v>45824.814783819442</v>
      </c>
      <c r="AE1900" t="s">
        <v>1757</v>
      </c>
    </row>
    <row r="1901" spans="25:31" x14ac:dyDescent="0.35">
      <c r="Y1901">
        <v>3.484</v>
      </c>
      <c r="Z1901">
        <v>0.96899999999999997</v>
      </c>
      <c r="AA1901" s="18">
        <v>0.97099999999999997</v>
      </c>
      <c r="AB1901">
        <v>0.98299999999999998</v>
      </c>
      <c r="AC1901" s="21">
        <v>0.96899999999999997</v>
      </c>
      <c r="AD1901" s="18">
        <v>45825.233444537036</v>
      </c>
      <c r="AE1901" t="s">
        <v>2107</v>
      </c>
    </row>
    <row r="1902" spans="25:31" x14ac:dyDescent="0.35">
      <c r="Y1902">
        <v>2.74</v>
      </c>
      <c r="Z1902">
        <v>0.96499999999999997</v>
      </c>
      <c r="AA1902">
        <v>0.95699999999999996</v>
      </c>
      <c r="AB1902">
        <v>0.97799999999999998</v>
      </c>
      <c r="AC1902">
        <v>0.96</v>
      </c>
      <c r="AD1902" s="18">
        <v>45825.172279398146</v>
      </c>
      <c r="AE1902" t="s">
        <v>2117</v>
      </c>
    </row>
    <row r="1903" spans="25:31" x14ac:dyDescent="0.35">
      <c r="Y1903">
        <v>12.657999999999999</v>
      </c>
      <c r="Z1903">
        <v>0.8</v>
      </c>
      <c r="AA1903">
        <v>0.96599999999999997</v>
      </c>
      <c r="AB1903">
        <v>0.89600000000000002</v>
      </c>
      <c r="AC1903">
        <v>0.77200000000000002</v>
      </c>
      <c r="AD1903" s="18">
        <v>45824.966908750001</v>
      </c>
      <c r="AE1903" t="s">
        <v>2099</v>
      </c>
    </row>
    <row r="1904" spans="25:31" x14ac:dyDescent="0.35">
      <c r="Y1904">
        <v>2.5510000000000002</v>
      </c>
      <c r="Z1904">
        <v>0.86299999999999999</v>
      </c>
      <c r="AA1904">
        <v>0.93100000000000005</v>
      </c>
      <c r="AB1904">
        <v>0.93400000000000005</v>
      </c>
      <c r="AC1904">
        <v>0.82599999999999996</v>
      </c>
      <c r="AD1904" s="18">
        <v>45824.800386724535</v>
      </c>
      <c r="AE1904" t="s">
        <v>1757</v>
      </c>
    </row>
    <row r="1905" spans="25:31" x14ac:dyDescent="0.35">
      <c r="Y1905">
        <v>71.429000000000002</v>
      </c>
      <c r="Z1905">
        <v>0.96399999999999997</v>
      </c>
      <c r="AA1905">
        <v>0.71899999999999997</v>
      </c>
      <c r="AB1905">
        <v>0.69099999999999995</v>
      </c>
      <c r="AC1905">
        <v>0.73699999999999999</v>
      </c>
      <c r="AD1905" s="18">
        <v>45824.803976446761</v>
      </c>
      <c r="AE1905" t="s">
        <v>1757</v>
      </c>
    </row>
    <row r="1906" spans="25:31" x14ac:dyDescent="0.35">
      <c r="Y1906">
        <v>2.71</v>
      </c>
      <c r="Z1906">
        <v>0.878</v>
      </c>
      <c r="AA1906">
        <v>0.96399999999999997</v>
      </c>
      <c r="AB1906">
        <v>0.98799999999999999</v>
      </c>
      <c r="AC1906">
        <v>0.95499999999999996</v>
      </c>
      <c r="AD1906" s="18">
        <v>45824.810259421298</v>
      </c>
      <c r="AE1906" t="s">
        <v>1757</v>
      </c>
    </row>
    <row r="1907" spans="25:31" x14ac:dyDescent="0.35">
      <c r="Y1907">
        <v>0.318</v>
      </c>
      <c r="Z1907">
        <v>0.96799999999999997</v>
      </c>
      <c r="AA1907">
        <v>0.94099999999999995</v>
      </c>
      <c r="AB1907">
        <v>0.97399999999999998</v>
      </c>
      <c r="AC1907">
        <v>0.94899999999999995</v>
      </c>
      <c r="AD1907" s="18">
        <v>45824.914863252314</v>
      </c>
      <c r="AE1907" t="s">
        <v>2096</v>
      </c>
    </row>
    <row r="1908" spans="25:31" x14ac:dyDescent="0.35">
      <c r="Y1908">
        <v>8.9290000000000003</v>
      </c>
      <c r="Z1908">
        <v>0.505</v>
      </c>
      <c r="AA1908">
        <v>0.95899999999999996</v>
      </c>
      <c r="AB1908">
        <v>0</v>
      </c>
      <c r="AC1908">
        <v>0.92700000000000005</v>
      </c>
      <c r="AD1908" s="18">
        <v>45824.96204888889</v>
      </c>
      <c r="AE1908" t="s">
        <v>2099</v>
      </c>
    </row>
    <row r="1909" spans="25:31" x14ac:dyDescent="0.35">
      <c r="Y1909">
        <v>23.81</v>
      </c>
      <c r="Z1909">
        <v>0.74199999999999999</v>
      </c>
      <c r="AA1909">
        <v>0.94099999999999995</v>
      </c>
      <c r="AB1909">
        <v>1</v>
      </c>
      <c r="AC1909">
        <v>0.83499999999999996</v>
      </c>
      <c r="AD1909" s="18">
        <v>45824.963086354168</v>
      </c>
      <c r="AE1909" t="s">
        <v>2099</v>
      </c>
    </row>
    <row r="1910" spans="25:31" x14ac:dyDescent="0.35">
      <c r="Y1910">
        <v>0.496</v>
      </c>
      <c r="Z1910">
        <v>0.99299999999999999</v>
      </c>
      <c r="AA1910">
        <v>0.996</v>
      </c>
      <c r="AB1910">
        <v>0.99299999999999999</v>
      </c>
      <c r="AC1910">
        <v>0.997</v>
      </c>
      <c r="AD1910" s="18">
        <v>45825.268097083332</v>
      </c>
      <c r="AE1910" t="s">
        <v>2106</v>
      </c>
    </row>
    <row r="1911" spans="25:31" x14ac:dyDescent="0.35">
      <c r="Y1911">
        <v>71.429000000000002</v>
      </c>
      <c r="Z1911">
        <v>0.95799999999999996</v>
      </c>
      <c r="AA1911">
        <v>0.97599999999999998</v>
      </c>
      <c r="AB1911">
        <v>0.82799999999999996</v>
      </c>
      <c r="AC1911">
        <v>0.96099999999999997</v>
      </c>
      <c r="AD1911" s="18">
        <v>45825.159031701391</v>
      </c>
      <c r="AE1911" t="s">
        <v>2117</v>
      </c>
    </row>
    <row r="1912" spans="25:31" x14ac:dyDescent="0.35">
      <c r="Y1912">
        <v>6.2889999999999997</v>
      </c>
      <c r="Z1912">
        <v>0.93799999999999994</v>
      </c>
      <c r="AA1912" s="18">
        <v>0.90600000000000003</v>
      </c>
      <c r="AB1912">
        <v>0.81499999999999995</v>
      </c>
      <c r="AC1912" s="21">
        <v>0.90600000000000003</v>
      </c>
      <c r="AD1912" s="18">
        <v>3.5453703703703703E-2</v>
      </c>
      <c r="AE1912" t="s">
        <v>1092</v>
      </c>
    </row>
    <row r="1913" spans="25:31" x14ac:dyDescent="0.35">
      <c r="Y1913">
        <v>4.5049999999999999</v>
      </c>
      <c r="Z1913">
        <v>0.89400000000000002</v>
      </c>
      <c r="AA1913">
        <v>0.86899999999999999</v>
      </c>
      <c r="AB1913">
        <v>0.94899999999999995</v>
      </c>
      <c r="AC1913">
        <v>0.874</v>
      </c>
      <c r="AD1913" s="18">
        <v>45824.953410682872</v>
      </c>
      <c r="AE1913" t="s">
        <v>2096</v>
      </c>
    </row>
    <row r="1914" spans="25:31" x14ac:dyDescent="0.35">
      <c r="Y1914">
        <v>11.765000000000001</v>
      </c>
      <c r="Z1914">
        <v>0.97499999999999998</v>
      </c>
      <c r="AA1914" s="18">
        <v>0.97299999999999998</v>
      </c>
      <c r="AB1914">
        <v>0.9</v>
      </c>
      <c r="AC1914" s="21">
        <v>0.98499999999999999</v>
      </c>
      <c r="AD1914" s="18">
        <v>3.0518518518518521E-2</v>
      </c>
      <c r="AE1914" t="s">
        <v>1092</v>
      </c>
    </row>
    <row r="1915" spans="25:31" x14ac:dyDescent="0.35">
      <c r="Y1915">
        <v>52.631999999999998</v>
      </c>
      <c r="Z1915">
        <v>0.93300000000000005</v>
      </c>
      <c r="AA1915">
        <v>0.98699999999999999</v>
      </c>
      <c r="AB1915">
        <v>0.93</v>
      </c>
      <c r="AC1915">
        <v>0.96799999999999997</v>
      </c>
      <c r="AD1915" s="18">
        <v>45824.871334479169</v>
      </c>
      <c r="AE1915" t="s">
        <v>1942</v>
      </c>
    </row>
    <row r="1916" spans="25:31" x14ac:dyDescent="0.35">
      <c r="Y1916">
        <v>0.79100000000000004</v>
      </c>
      <c r="Z1916">
        <v>0.98099999999999998</v>
      </c>
      <c r="AA1916">
        <v>0.98</v>
      </c>
      <c r="AB1916">
        <v>0.95899999999999996</v>
      </c>
      <c r="AC1916">
        <v>0.99199999999999999</v>
      </c>
      <c r="AD1916" s="18">
        <v>45825.170863101848</v>
      </c>
      <c r="AE1916" t="s">
        <v>2117</v>
      </c>
    </row>
    <row r="1917" spans="25:31" x14ac:dyDescent="0.35">
      <c r="Y1917">
        <v>6.3689999999999998</v>
      </c>
      <c r="Z1917">
        <v>0.66400000000000003</v>
      </c>
      <c r="AA1917" s="18">
        <v>0.92500000000000004</v>
      </c>
      <c r="AB1917">
        <v>0.92200000000000004</v>
      </c>
      <c r="AC1917" s="21">
        <v>0.97199999999999998</v>
      </c>
      <c r="AD1917" s="18">
        <v>1.9903935185185184E-2</v>
      </c>
      <c r="AE1917" t="s">
        <v>1092</v>
      </c>
    </row>
    <row r="1918" spans="25:31" x14ac:dyDescent="0.35">
      <c r="Y1918">
        <v>1.335</v>
      </c>
      <c r="Z1918">
        <v>0.91300000000000003</v>
      </c>
      <c r="AA1918" s="18">
        <v>0.90800000000000003</v>
      </c>
      <c r="AB1918">
        <v>0.81100000000000005</v>
      </c>
      <c r="AC1918" s="21">
        <v>0.92700000000000005</v>
      </c>
      <c r="AD1918" s="18">
        <v>3.1939814814814817E-2</v>
      </c>
      <c r="AE1918" t="s">
        <v>1092</v>
      </c>
    </row>
    <row r="1919" spans="25:31" x14ac:dyDescent="0.35">
      <c r="Y1919">
        <v>23.256</v>
      </c>
      <c r="Z1919">
        <v>0.8</v>
      </c>
      <c r="AA1919">
        <v>0.65300000000000002</v>
      </c>
      <c r="AB1919">
        <v>1</v>
      </c>
      <c r="AC1919">
        <v>0.66700000000000004</v>
      </c>
      <c r="AD1919" s="18">
        <v>45824.92107369213</v>
      </c>
      <c r="AE1919" t="s">
        <v>2096</v>
      </c>
    </row>
    <row r="1920" spans="25:31" x14ac:dyDescent="0.35">
      <c r="Y1920">
        <v>10.989000000000001</v>
      </c>
      <c r="Z1920">
        <v>0.86299999999999999</v>
      </c>
      <c r="AA1920">
        <v>0.90300000000000002</v>
      </c>
      <c r="AB1920">
        <v>0.75</v>
      </c>
      <c r="AC1920">
        <v>0.84099999999999997</v>
      </c>
      <c r="AD1920" s="18">
        <v>45824.929526944441</v>
      </c>
      <c r="AE1920" t="s">
        <v>2096</v>
      </c>
    </row>
    <row r="1921" spans="25:31" x14ac:dyDescent="0.35">
      <c r="Y1921">
        <v>1.77</v>
      </c>
      <c r="Z1921">
        <v>0.98899999999999999</v>
      </c>
      <c r="AA1921">
        <v>0.93899999999999995</v>
      </c>
      <c r="AB1921">
        <v>0.995</v>
      </c>
      <c r="AC1921">
        <v>0.93500000000000005</v>
      </c>
      <c r="AD1921" s="18">
        <v>45825.062961134259</v>
      </c>
      <c r="AE1921" t="s">
        <v>2117</v>
      </c>
    </row>
    <row r="1922" spans="25:31" x14ac:dyDescent="0.35">
      <c r="Y1922">
        <v>2.4689999999999999</v>
      </c>
      <c r="Z1922">
        <v>0.91700000000000004</v>
      </c>
      <c r="AA1922">
        <v>0.89600000000000002</v>
      </c>
      <c r="AB1922">
        <v>0.94099999999999995</v>
      </c>
      <c r="AC1922">
        <v>0.89200000000000002</v>
      </c>
      <c r="AD1922" s="18">
        <v>45824.776050451386</v>
      </c>
      <c r="AE1922" t="s">
        <v>1757</v>
      </c>
    </row>
    <row r="1923" spans="25:31" x14ac:dyDescent="0.35">
      <c r="Y1923">
        <v>41.667000000000002</v>
      </c>
      <c r="Z1923">
        <v>0.78700000000000003</v>
      </c>
      <c r="AA1923">
        <v>0.83099999999999996</v>
      </c>
      <c r="AB1923">
        <v>0</v>
      </c>
      <c r="AC1923">
        <v>0.82599999999999996</v>
      </c>
      <c r="AD1923" s="18">
        <v>45824.832831168984</v>
      </c>
      <c r="AE1923" t="s">
        <v>1757</v>
      </c>
    </row>
    <row r="1924" spans="25:31" x14ac:dyDescent="0.35">
      <c r="Y1924">
        <v>20.832999999999998</v>
      </c>
      <c r="Z1924">
        <v>0.95499999999999996</v>
      </c>
      <c r="AA1924">
        <v>0.748</v>
      </c>
      <c r="AB1924">
        <v>0.81299999999999994</v>
      </c>
      <c r="AC1924">
        <v>0.871</v>
      </c>
      <c r="AD1924" s="18">
        <v>45825.303552465281</v>
      </c>
      <c r="AE1924" t="s">
        <v>2102</v>
      </c>
    </row>
    <row r="1925" spans="25:31" x14ac:dyDescent="0.35">
      <c r="Y1925">
        <v>1.052</v>
      </c>
      <c r="Z1925">
        <v>0.94199999999999995</v>
      </c>
      <c r="AA1925">
        <v>0.93600000000000005</v>
      </c>
      <c r="AB1925">
        <v>0.90500000000000003</v>
      </c>
      <c r="AC1925">
        <v>0.94699999999999995</v>
      </c>
      <c r="AD1925" s="18">
        <v>45825.282222326387</v>
      </c>
      <c r="AE1925" t="s">
        <v>2106</v>
      </c>
    </row>
    <row r="1926" spans="25:31" x14ac:dyDescent="0.35">
      <c r="Y1926">
        <v>0.38700000000000001</v>
      </c>
      <c r="Z1926">
        <v>0.98799999999999999</v>
      </c>
      <c r="AA1926" s="18">
        <v>0.93200000000000005</v>
      </c>
      <c r="AB1926">
        <v>0.92400000000000004</v>
      </c>
      <c r="AC1926" s="21">
        <v>0.96899999999999997</v>
      </c>
      <c r="AD1926" s="18">
        <v>45825.227170358798</v>
      </c>
      <c r="AE1926" t="s">
        <v>2108</v>
      </c>
    </row>
    <row r="1927" spans="25:31" x14ac:dyDescent="0.35">
      <c r="Y1927">
        <v>41.667000000000002</v>
      </c>
      <c r="Z1927">
        <v>0.87</v>
      </c>
      <c r="AA1927">
        <v>0.80600000000000005</v>
      </c>
      <c r="AB1927">
        <v>0.91700000000000004</v>
      </c>
      <c r="AC1927">
        <v>0.92300000000000004</v>
      </c>
      <c r="AD1927" s="18">
        <v>45825.115047349536</v>
      </c>
      <c r="AE1927" t="s">
        <v>2117</v>
      </c>
    </row>
    <row r="1928" spans="25:31" x14ac:dyDescent="0.35">
      <c r="Y1928">
        <v>0.36499999999999999</v>
      </c>
      <c r="Z1928">
        <v>0.98899999999999999</v>
      </c>
      <c r="AA1928">
        <v>0.995</v>
      </c>
      <c r="AB1928">
        <v>0.95399999999999996</v>
      </c>
      <c r="AC1928">
        <v>0.997</v>
      </c>
      <c r="AD1928" s="18">
        <v>45825.140317141202</v>
      </c>
      <c r="AE1928" t="s">
        <v>2117</v>
      </c>
    </row>
    <row r="1929" spans="25:31" x14ac:dyDescent="0.35">
      <c r="Y1929">
        <v>3.3330000000000002</v>
      </c>
      <c r="Z1929">
        <v>0.98199999999999998</v>
      </c>
      <c r="AA1929">
        <v>0.94599999999999995</v>
      </c>
      <c r="AB1929">
        <v>0.96499999999999997</v>
      </c>
      <c r="AC1929">
        <v>0.94799999999999995</v>
      </c>
      <c r="AD1929" s="18">
        <v>45824.774799664352</v>
      </c>
      <c r="AE1929" t="s">
        <v>1757</v>
      </c>
    </row>
    <row r="1930" spans="25:31" x14ac:dyDescent="0.35">
      <c r="Y1930">
        <v>3.012</v>
      </c>
      <c r="Z1930">
        <v>0.99</v>
      </c>
      <c r="AA1930">
        <v>0.94099999999999995</v>
      </c>
      <c r="AB1930">
        <v>0.94399999999999995</v>
      </c>
      <c r="AC1930">
        <v>0.98</v>
      </c>
      <c r="AD1930" s="18">
        <v>45824.761882314815</v>
      </c>
      <c r="AE1930" t="s">
        <v>1757</v>
      </c>
    </row>
    <row r="1931" spans="25:31" x14ac:dyDescent="0.35">
      <c r="Y1931">
        <v>4.016</v>
      </c>
      <c r="Z1931">
        <v>0.96599999999999997</v>
      </c>
      <c r="AA1931">
        <v>0.96799999999999997</v>
      </c>
      <c r="AB1931">
        <v>0.93300000000000005</v>
      </c>
      <c r="AC1931">
        <v>0.97599999999999998</v>
      </c>
      <c r="AD1931" s="18">
        <v>45824.819314722219</v>
      </c>
      <c r="AE1931" t="s">
        <v>1757</v>
      </c>
    </row>
    <row r="1932" spans="25:31" x14ac:dyDescent="0.35">
      <c r="Y1932">
        <v>4.016</v>
      </c>
      <c r="Z1932">
        <v>0.96599999999999997</v>
      </c>
      <c r="AA1932">
        <v>0.96799999999999997</v>
      </c>
      <c r="AB1932">
        <v>0.93300000000000005</v>
      </c>
      <c r="AC1932">
        <v>0.97599999999999998</v>
      </c>
      <c r="AD1932" s="18">
        <v>45825.146658287034</v>
      </c>
      <c r="AE1932" t="s">
        <v>2117</v>
      </c>
    </row>
    <row r="1933" spans="25:31" x14ac:dyDescent="0.35">
      <c r="Y1933">
        <v>1.091</v>
      </c>
      <c r="Z1933">
        <v>0.76600000000000001</v>
      </c>
      <c r="AA1933">
        <v>0.73899999999999999</v>
      </c>
      <c r="AB1933">
        <v>0.60099999999999998</v>
      </c>
      <c r="AC1933">
        <v>0.77500000000000002</v>
      </c>
      <c r="AD1933" s="18">
        <v>45825.148332245371</v>
      </c>
      <c r="AE1933" t="s">
        <v>2117</v>
      </c>
    </row>
    <row r="1934" spans="25:31" x14ac:dyDescent="0.35">
      <c r="Y1934">
        <v>3.7879999999999998</v>
      </c>
      <c r="Z1934">
        <v>0.94599999999999995</v>
      </c>
      <c r="AA1934">
        <v>0.92100000000000004</v>
      </c>
      <c r="AB1934">
        <v>0.94499999999999995</v>
      </c>
      <c r="AC1934">
        <v>0.95199999999999996</v>
      </c>
      <c r="AD1934" s="18">
        <v>45825.166193391204</v>
      </c>
      <c r="AE1934" t="s">
        <v>2117</v>
      </c>
    </row>
    <row r="1935" spans="25:31" x14ac:dyDescent="0.35">
      <c r="Y1935">
        <v>0.40500000000000003</v>
      </c>
      <c r="Z1935">
        <v>0.98599999999999999</v>
      </c>
      <c r="AA1935">
        <v>0.95499999999999996</v>
      </c>
      <c r="AB1935">
        <v>0.96699999999999997</v>
      </c>
      <c r="AC1935">
        <v>0.98099999999999998</v>
      </c>
      <c r="AD1935" s="18">
        <v>45825.29593054398</v>
      </c>
      <c r="AE1935" t="s">
        <v>2102</v>
      </c>
    </row>
    <row r="1936" spans="25:31" x14ac:dyDescent="0.35">
      <c r="Y1936">
        <v>6.5789999999999997</v>
      </c>
      <c r="Z1936">
        <v>0.97199999999999998</v>
      </c>
      <c r="AA1936">
        <v>0.98599999999999999</v>
      </c>
      <c r="AB1936">
        <v>0.94199999999999995</v>
      </c>
      <c r="AC1936">
        <v>0.98699999999999999</v>
      </c>
      <c r="AD1936" s="18">
        <v>45825.059534490741</v>
      </c>
      <c r="AE1936" t="s">
        <v>2117</v>
      </c>
    </row>
    <row r="1937" spans="25:31" x14ac:dyDescent="0.35">
      <c r="Y1937">
        <v>9.2590000000000003</v>
      </c>
      <c r="Z1937">
        <v>0.76400000000000001</v>
      </c>
      <c r="AA1937">
        <v>0.91300000000000003</v>
      </c>
      <c r="AB1937">
        <v>0.77100000000000002</v>
      </c>
      <c r="AC1937">
        <v>0.94599999999999995</v>
      </c>
      <c r="AD1937" s="18">
        <v>45825.121892083334</v>
      </c>
      <c r="AE1937" t="s">
        <v>2117</v>
      </c>
    </row>
    <row r="1938" spans="25:31" x14ac:dyDescent="0.35">
      <c r="Y1938">
        <v>20.408000000000001</v>
      </c>
      <c r="Z1938">
        <v>0.98099999999999998</v>
      </c>
      <c r="AA1938">
        <v>0.92100000000000004</v>
      </c>
      <c r="AB1938">
        <v>0.94299999999999995</v>
      </c>
      <c r="AC1938">
        <v>0.92800000000000005</v>
      </c>
      <c r="AD1938" s="18">
        <v>45825.172723321761</v>
      </c>
      <c r="AE1938" t="s">
        <v>2117</v>
      </c>
    </row>
    <row r="1939" spans="25:31" x14ac:dyDescent="0.35">
      <c r="Y1939">
        <v>3.968</v>
      </c>
      <c r="Z1939">
        <v>0.98</v>
      </c>
      <c r="AA1939">
        <v>0.94699999999999995</v>
      </c>
      <c r="AB1939">
        <v>0.93799999999999994</v>
      </c>
      <c r="AC1939">
        <v>0.96899999999999997</v>
      </c>
      <c r="AD1939" s="18">
        <v>45824.796765358798</v>
      </c>
      <c r="AE1939" t="s">
        <v>1757</v>
      </c>
    </row>
    <row r="1940" spans="25:31" x14ac:dyDescent="0.35">
      <c r="Y1940">
        <v>2.165</v>
      </c>
      <c r="Z1940">
        <v>0.85</v>
      </c>
      <c r="AA1940">
        <v>0.93799999999999994</v>
      </c>
      <c r="AB1940">
        <v>0.81399999999999995</v>
      </c>
      <c r="AC1940">
        <v>0.86099999999999999</v>
      </c>
      <c r="AD1940" s="18">
        <v>45825.250091620372</v>
      </c>
      <c r="AE1940" t="s">
        <v>2106</v>
      </c>
    </row>
    <row r="1941" spans="25:31" x14ac:dyDescent="0.35">
      <c r="Y1941">
        <v>12.657999999999999</v>
      </c>
      <c r="Z1941">
        <v>0.91800000000000004</v>
      </c>
      <c r="AA1941">
        <v>0.93100000000000005</v>
      </c>
      <c r="AB1941">
        <v>0.91600000000000004</v>
      </c>
      <c r="AC1941">
        <v>0.90100000000000002</v>
      </c>
      <c r="AD1941" s="18">
        <v>45825.180030347219</v>
      </c>
      <c r="AE1941" t="s">
        <v>2116</v>
      </c>
    </row>
    <row r="1942" spans="25:31" x14ac:dyDescent="0.35">
      <c r="Y1942">
        <v>25</v>
      </c>
      <c r="Z1942">
        <v>0.94299999999999995</v>
      </c>
      <c r="AA1942">
        <v>0.98599999999999999</v>
      </c>
      <c r="AB1942">
        <v>0.96499999999999997</v>
      </c>
      <c r="AC1942">
        <v>0.97599999999999998</v>
      </c>
      <c r="AD1942" s="18">
        <v>45824.88008195602</v>
      </c>
      <c r="AE1942" t="s">
        <v>1942</v>
      </c>
    </row>
    <row r="1943" spans="25:31" x14ac:dyDescent="0.35">
      <c r="Y1943">
        <v>2.6389999999999998</v>
      </c>
      <c r="Z1943">
        <v>0.79</v>
      </c>
      <c r="AA1943">
        <v>0.92700000000000005</v>
      </c>
      <c r="AB1943">
        <v>0.84599999999999997</v>
      </c>
      <c r="AC1943">
        <v>0.91600000000000004</v>
      </c>
      <c r="AD1943" s="18">
        <v>45824.920641666664</v>
      </c>
      <c r="AE1943" t="s">
        <v>2096</v>
      </c>
    </row>
    <row r="1944" spans="25:31" x14ac:dyDescent="0.35">
      <c r="Y1944">
        <v>28.571000000000002</v>
      </c>
      <c r="Z1944">
        <v>0.88600000000000001</v>
      </c>
      <c r="AA1944">
        <v>0.93</v>
      </c>
      <c r="AB1944">
        <v>0.92700000000000005</v>
      </c>
      <c r="AC1944">
        <v>0.80700000000000005</v>
      </c>
      <c r="AD1944" s="18">
        <v>45825.292999421297</v>
      </c>
      <c r="AE1944" t="s">
        <v>2105</v>
      </c>
    </row>
    <row r="1945" spans="25:31" x14ac:dyDescent="0.35">
      <c r="Y1945">
        <v>2.0880000000000001</v>
      </c>
      <c r="Z1945">
        <v>0.874</v>
      </c>
      <c r="AA1945">
        <v>0.75700000000000001</v>
      </c>
      <c r="AB1945">
        <v>0.86599999999999999</v>
      </c>
      <c r="AC1945">
        <v>0.84</v>
      </c>
      <c r="AD1945" s="18">
        <v>45825.249586620368</v>
      </c>
      <c r="AE1945" t="s">
        <v>2106</v>
      </c>
    </row>
    <row r="1946" spans="25:31" x14ac:dyDescent="0.35">
      <c r="Y1946">
        <v>100</v>
      </c>
      <c r="Z1946">
        <v>0.91100000000000003</v>
      </c>
      <c r="AA1946">
        <v>0.97299999999999998</v>
      </c>
      <c r="AB1946">
        <v>0.877</v>
      </c>
      <c r="AC1946">
        <v>0.94899999999999995</v>
      </c>
      <c r="AD1946" s="18">
        <v>45825.05175017361</v>
      </c>
      <c r="AE1946" t="s">
        <v>2117</v>
      </c>
    </row>
    <row r="1947" spans="25:31" x14ac:dyDescent="0.35">
      <c r="Y1947">
        <v>1.8049999999999999</v>
      </c>
      <c r="Z1947">
        <v>0.93100000000000005</v>
      </c>
      <c r="AA1947">
        <v>0.84399999999999997</v>
      </c>
      <c r="AB1947">
        <v>0.90500000000000003</v>
      </c>
      <c r="AC1947">
        <v>0.85099999999999998</v>
      </c>
      <c r="AD1947" s="18">
        <v>45825.070536400461</v>
      </c>
      <c r="AE1947" t="s">
        <v>2117</v>
      </c>
    </row>
    <row r="1948" spans="25:31" x14ac:dyDescent="0.35">
      <c r="Y1948">
        <v>5.1550000000000002</v>
      </c>
      <c r="Z1948">
        <v>0.51200000000000001</v>
      </c>
      <c r="AA1948">
        <v>0.72</v>
      </c>
      <c r="AB1948">
        <v>0.65300000000000002</v>
      </c>
      <c r="AC1948">
        <v>0.69199999999999995</v>
      </c>
      <c r="AD1948" s="18">
        <v>45825.086211516202</v>
      </c>
      <c r="AE1948" t="s">
        <v>2117</v>
      </c>
    </row>
    <row r="1949" spans="25:31" x14ac:dyDescent="0.35">
      <c r="Y1949">
        <v>33.332999999999998</v>
      </c>
      <c r="Z1949">
        <v>0.66300000000000003</v>
      </c>
      <c r="AA1949">
        <v>0.72899999999999998</v>
      </c>
      <c r="AB1949">
        <v>0.91</v>
      </c>
      <c r="AC1949">
        <v>0.60699999999999998</v>
      </c>
      <c r="AD1949" s="18">
        <v>45825.131219675925</v>
      </c>
      <c r="AE1949" t="s">
        <v>2117</v>
      </c>
    </row>
    <row r="1950" spans="25:31" x14ac:dyDescent="0.35">
      <c r="Y1950">
        <v>66.667000000000002</v>
      </c>
      <c r="Z1950">
        <v>0.89300000000000002</v>
      </c>
      <c r="AA1950">
        <v>0.97</v>
      </c>
      <c r="AB1950">
        <v>0.92400000000000004</v>
      </c>
      <c r="AC1950">
        <v>0.88200000000000001</v>
      </c>
      <c r="AD1950" s="18">
        <v>45825.145846157408</v>
      </c>
      <c r="AE1950" t="s">
        <v>2117</v>
      </c>
    </row>
    <row r="1951" spans="25:31" x14ac:dyDescent="0.35">
      <c r="Y1951">
        <v>8.6959999999999997</v>
      </c>
      <c r="Z1951">
        <v>0.96699999999999997</v>
      </c>
      <c r="AA1951" s="18">
        <v>0.97199999999999998</v>
      </c>
      <c r="AB1951">
        <v>0.98799999999999999</v>
      </c>
      <c r="AC1951" s="21">
        <v>0.95899999999999996</v>
      </c>
      <c r="AD1951" s="18">
        <v>2.9333333333333333E-2</v>
      </c>
      <c r="AE1951" t="s">
        <v>1092</v>
      </c>
    </row>
    <row r="1952" spans="25:31" x14ac:dyDescent="0.35">
      <c r="Y1952">
        <v>2.4209999999999998</v>
      </c>
      <c r="Z1952">
        <v>0.98</v>
      </c>
      <c r="AA1952">
        <v>0.97699999999999998</v>
      </c>
      <c r="AB1952">
        <v>0.96299999999999997</v>
      </c>
      <c r="AC1952">
        <v>0.97199999999999998</v>
      </c>
      <c r="AD1952" s="18">
        <v>45824.927842025463</v>
      </c>
      <c r="AE1952" t="s">
        <v>2096</v>
      </c>
    </row>
    <row r="1953" spans="25:31" x14ac:dyDescent="0.35">
      <c r="Y1953">
        <v>0.39400000000000002</v>
      </c>
      <c r="Z1953">
        <v>0.98799999999999999</v>
      </c>
      <c r="AA1953">
        <v>0.95499999999999996</v>
      </c>
      <c r="AB1953">
        <v>0.96499999999999997</v>
      </c>
      <c r="AC1953">
        <v>0.98399999999999999</v>
      </c>
      <c r="AD1953" s="18">
        <v>45825.03590289352</v>
      </c>
      <c r="AE1953" t="s">
        <v>1750</v>
      </c>
    </row>
    <row r="1954" spans="25:31" x14ac:dyDescent="0.35">
      <c r="Y1954">
        <v>4.3289999999999997</v>
      </c>
      <c r="Z1954">
        <v>0.996</v>
      </c>
      <c r="AA1954">
        <v>0.97</v>
      </c>
      <c r="AB1954">
        <v>0.97</v>
      </c>
      <c r="AC1954">
        <v>0.996</v>
      </c>
      <c r="AD1954" s="18">
        <v>45825.308024062499</v>
      </c>
      <c r="AE1954" t="s">
        <v>2102</v>
      </c>
    </row>
    <row r="1955" spans="25:31" x14ac:dyDescent="0.35">
      <c r="Y1955">
        <v>0.91600000000000004</v>
      </c>
      <c r="Z1955">
        <v>0.96399999999999997</v>
      </c>
      <c r="AA1955">
        <v>0.95799999999999996</v>
      </c>
      <c r="AB1955">
        <v>0.97899999999999998</v>
      </c>
      <c r="AC1955">
        <v>0.95799999999999996</v>
      </c>
      <c r="AD1955" s="18">
        <v>45825.077448032411</v>
      </c>
      <c r="AE1955" t="s">
        <v>2117</v>
      </c>
    </row>
    <row r="1956" spans="25:31" x14ac:dyDescent="0.35">
      <c r="Y1956">
        <v>3.484</v>
      </c>
      <c r="Z1956">
        <v>0.83499999999999996</v>
      </c>
      <c r="AA1956">
        <v>0.82299999999999995</v>
      </c>
      <c r="AB1956">
        <v>0.93899999999999995</v>
      </c>
      <c r="AC1956">
        <v>0.86899999999999999</v>
      </c>
      <c r="AD1956" s="18">
        <v>45825.101082581015</v>
      </c>
      <c r="AE1956" t="s">
        <v>2117</v>
      </c>
    </row>
    <row r="1957" spans="25:31" x14ac:dyDescent="0.35">
      <c r="Y1957">
        <v>0.875</v>
      </c>
      <c r="Z1957">
        <v>0.98899999999999999</v>
      </c>
      <c r="AA1957" s="18">
        <v>0.96799999999999997</v>
      </c>
      <c r="AB1957">
        <v>0.97</v>
      </c>
      <c r="AC1957" s="21">
        <v>0.97599999999999998</v>
      </c>
      <c r="AD1957" s="18">
        <v>2.9005787037037035E-2</v>
      </c>
      <c r="AE1957" t="s">
        <v>1092</v>
      </c>
    </row>
    <row r="1958" spans="25:31" x14ac:dyDescent="0.35">
      <c r="Y1958">
        <v>1.399</v>
      </c>
      <c r="Z1958">
        <v>0.96899999999999997</v>
      </c>
      <c r="AA1958">
        <v>0.96099999999999997</v>
      </c>
      <c r="AB1958">
        <v>0.97399999999999998</v>
      </c>
      <c r="AC1958">
        <v>0.96199999999999997</v>
      </c>
      <c r="AD1958" s="18">
        <v>45824.91147875</v>
      </c>
      <c r="AE1958" t="s">
        <v>2096</v>
      </c>
    </row>
    <row r="1959" spans="25:31" x14ac:dyDescent="0.35">
      <c r="Y1959">
        <v>0.75600000000000001</v>
      </c>
      <c r="Z1959">
        <v>0.998</v>
      </c>
      <c r="AA1959">
        <v>0.98099999999999998</v>
      </c>
      <c r="AB1959">
        <v>0.97599999999999998</v>
      </c>
      <c r="AC1959">
        <v>0.995</v>
      </c>
      <c r="AD1959" s="18">
        <v>45825.257936712966</v>
      </c>
      <c r="AE1959" t="s">
        <v>2106</v>
      </c>
    </row>
    <row r="1960" spans="25:31" x14ac:dyDescent="0.35">
      <c r="Y1960">
        <v>3.0859999999999999</v>
      </c>
      <c r="Z1960">
        <v>0.67</v>
      </c>
      <c r="AA1960">
        <v>0.307</v>
      </c>
      <c r="AB1960">
        <v>0</v>
      </c>
      <c r="AC1960">
        <v>0.84399999999999997</v>
      </c>
      <c r="AD1960" s="18">
        <v>45825.179817071759</v>
      </c>
      <c r="AE1960" t="s">
        <v>2116</v>
      </c>
    </row>
    <row r="1961" spans="25:31" x14ac:dyDescent="0.35">
      <c r="Y1961">
        <v>0.54100000000000004</v>
      </c>
      <c r="Z1961">
        <v>0.99399999999999999</v>
      </c>
      <c r="AA1961" s="18">
        <v>0.997</v>
      </c>
      <c r="AB1961">
        <v>0.98499999999999999</v>
      </c>
      <c r="AC1961" s="21">
        <v>0.996</v>
      </c>
      <c r="AD1961" s="18">
        <v>1.6378472222222221E-2</v>
      </c>
      <c r="AE1961" t="s">
        <v>1092</v>
      </c>
    </row>
    <row r="1962" spans="25:31" x14ac:dyDescent="0.35">
      <c r="Y1962">
        <v>5.952</v>
      </c>
      <c r="Z1962">
        <v>0.873</v>
      </c>
      <c r="AA1962">
        <v>0.60699999999999998</v>
      </c>
      <c r="AB1962">
        <v>0.56399999999999995</v>
      </c>
      <c r="AC1962">
        <v>0.62</v>
      </c>
      <c r="AD1962" s="18">
        <v>45824.791384259261</v>
      </c>
      <c r="AE1962" t="s">
        <v>1757</v>
      </c>
    </row>
    <row r="1963" spans="25:31" x14ac:dyDescent="0.35">
      <c r="Y1963">
        <v>2.0369999999999999</v>
      </c>
      <c r="Z1963">
        <v>0.77800000000000002</v>
      </c>
      <c r="AA1963">
        <v>0.89300000000000002</v>
      </c>
      <c r="AB1963">
        <v>0.66200000000000003</v>
      </c>
      <c r="AC1963">
        <v>0.85699999999999998</v>
      </c>
      <c r="AD1963" s="18">
        <v>45824.82229478009</v>
      </c>
      <c r="AE1963" t="s">
        <v>1757</v>
      </c>
    </row>
    <row r="1964" spans="25:31" x14ac:dyDescent="0.35">
      <c r="Y1964">
        <v>5.319</v>
      </c>
      <c r="Z1964">
        <v>0.91</v>
      </c>
      <c r="AA1964">
        <v>0.98</v>
      </c>
      <c r="AB1964">
        <v>0.97199999999999998</v>
      </c>
      <c r="AC1964">
        <v>0.95899999999999996</v>
      </c>
      <c r="AD1964" s="18">
        <v>45824.96410435185</v>
      </c>
      <c r="AE1964" t="s">
        <v>2099</v>
      </c>
    </row>
    <row r="1965" spans="25:31" x14ac:dyDescent="0.35">
      <c r="Y1965">
        <v>0.46800000000000003</v>
      </c>
      <c r="Z1965">
        <v>0.98799999999999999</v>
      </c>
      <c r="AA1965">
        <v>0.93500000000000005</v>
      </c>
      <c r="AB1965">
        <v>0.95399999999999996</v>
      </c>
      <c r="AC1965">
        <v>0.98</v>
      </c>
      <c r="AD1965" s="18">
        <v>45825.049539259257</v>
      </c>
      <c r="AE1965" t="s">
        <v>2100</v>
      </c>
    </row>
    <row r="1966" spans="25:31" x14ac:dyDescent="0.35">
      <c r="Y1966">
        <v>19.608000000000001</v>
      </c>
      <c r="Z1966">
        <v>0.96299999999999997</v>
      </c>
      <c r="AA1966">
        <v>0.97399999999999998</v>
      </c>
      <c r="AB1966">
        <v>0.97299999999999998</v>
      </c>
      <c r="AC1966">
        <v>0.96499999999999997</v>
      </c>
      <c r="AD1966" s="18">
        <v>45825.234759722225</v>
      </c>
      <c r="AE1966" t="s">
        <v>2106</v>
      </c>
    </row>
    <row r="1967" spans="25:31" x14ac:dyDescent="0.35">
      <c r="Y1967">
        <v>5.952</v>
      </c>
      <c r="Z1967">
        <v>0.873</v>
      </c>
      <c r="AA1967">
        <v>0.60699999999999998</v>
      </c>
      <c r="AB1967">
        <v>0.56399999999999995</v>
      </c>
      <c r="AC1967">
        <v>0.62</v>
      </c>
      <c r="AD1967" s="18">
        <v>45825.098421446761</v>
      </c>
      <c r="AE1967" t="s">
        <v>2117</v>
      </c>
    </row>
    <row r="1968" spans="25:31" x14ac:dyDescent="0.35">
      <c r="Y1968">
        <v>0.316</v>
      </c>
      <c r="Z1968">
        <v>0.99</v>
      </c>
      <c r="AA1968">
        <v>0.99</v>
      </c>
      <c r="AB1968">
        <v>0.96</v>
      </c>
      <c r="AC1968">
        <v>0.99099999999999999</v>
      </c>
      <c r="AD1968" s="18">
        <v>45825.136045578707</v>
      </c>
      <c r="AE1968" t="s">
        <v>2117</v>
      </c>
    </row>
    <row r="1969" spans="25:31" x14ac:dyDescent="0.35">
      <c r="Y1969">
        <v>3.984</v>
      </c>
      <c r="Z1969">
        <v>0.90400000000000003</v>
      </c>
      <c r="AA1969">
        <v>0.86399999999999999</v>
      </c>
      <c r="AB1969">
        <v>0.56599999999999995</v>
      </c>
      <c r="AC1969">
        <v>0.9</v>
      </c>
      <c r="AD1969" s="18">
        <v>45825.24541236111</v>
      </c>
      <c r="AE1969" t="s">
        <v>2106</v>
      </c>
    </row>
    <row r="1970" spans="25:31" x14ac:dyDescent="0.35">
      <c r="Y1970">
        <v>1.3160000000000001</v>
      </c>
      <c r="Z1970">
        <v>0.92</v>
      </c>
      <c r="AA1970">
        <v>0.92100000000000004</v>
      </c>
      <c r="AB1970">
        <v>0.85</v>
      </c>
      <c r="AC1970">
        <v>0.93600000000000005</v>
      </c>
      <c r="AD1970" s="18">
        <v>45825.272327037041</v>
      </c>
      <c r="AE1970" t="s">
        <v>2106</v>
      </c>
    </row>
    <row r="1971" spans="25:31" x14ac:dyDescent="0.35">
      <c r="Y1971">
        <v>24.39</v>
      </c>
      <c r="Z1971">
        <v>0.82</v>
      </c>
      <c r="AA1971">
        <v>0.86599999999999999</v>
      </c>
      <c r="AB1971">
        <v>0.81399999999999995</v>
      </c>
      <c r="AC1971">
        <v>0.85599999999999998</v>
      </c>
      <c r="AD1971" s="18">
        <v>45825.168296689815</v>
      </c>
      <c r="AE1971" t="s">
        <v>2117</v>
      </c>
    </row>
    <row r="1972" spans="25:31" x14ac:dyDescent="0.35">
      <c r="Y1972">
        <v>0.73799999999999999</v>
      </c>
      <c r="Z1972">
        <v>0.93799999999999994</v>
      </c>
      <c r="AA1972">
        <v>0.98399999999999999</v>
      </c>
      <c r="AB1972">
        <v>0.98699999999999999</v>
      </c>
      <c r="AC1972">
        <v>0.98099999999999998</v>
      </c>
      <c r="AD1972" s="18">
        <v>45824.779883206022</v>
      </c>
      <c r="AE1972" t="s">
        <v>1757</v>
      </c>
    </row>
    <row r="1973" spans="25:31" hidden="1" x14ac:dyDescent="0.35">
      <c r="Y1973" t="s">
        <v>858</v>
      </c>
      <c r="Z1973" t="s">
        <v>858</v>
      </c>
      <c r="AA1973" t="s">
        <v>858</v>
      </c>
      <c r="AB1973" t="s">
        <v>858</v>
      </c>
      <c r="AC1973" t="s">
        <v>858</v>
      </c>
      <c r="AD1973" s="18">
        <v>45825.295930613429</v>
      </c>
      <c r="AE1973" t="s">
        <v>2102</v>
      </c>
    </row>
    <row r="1974" spans="25:31" x14ac:dyDescent="0.35">
      <c r="Y1974">
        <v>32.258000000000003</v>
      </c>
      <c r="Z1974">
        <v>0.81699999999999995</v>
      </c>
      <c r="AA1974">
        <v>0.80200000000000005</v>
      </c>
      <c r="AB1974">
        <v>0.80600000000000005</v>
      </c>
      <c r="AC1974">
        <v>0.68899999999999995</v>
      </c>
      <c r="AD1974" s="18">
        <v>45824.803098113429</v>
      </c>
      <c r="AE1974" t="s">
        <v>1757</v>
      </c>
    </row>
    <row r="1975" spans="25:31" hidden="1" x14ac:dyDescent="0.35">
      <c r="Y1975" t="s">
        <v>858</v>
      </c>
      <c r="Z1975" t="s">
        <v>858</v>
      </c>
      <c r="AA1975">
        <v>0.80500000000000005</v>
      </c>
      <c r="AB1975" t="s">
        <v>858</v>
      </c>
      <c r="AC1975" t="s">
        <v>858</v>
      </c>
      <c r="AD1975" s="18">
        <v>45825.296161932871</v>
      </c>
      <c r="AE1975" t="s">
        <v>2102</v>
      </c>
    </row>
    <row r="1976" spans="25:31" x14ac:dyDescent="0.35">
      <c r="Y1976">
        <v>7.4630000000000001</v>
      </c>
      <c r="Z1976">
        <v>0.95799999999999996</v>
      </c>
      <c r="AA1976">
        <v>0.98399999999999999</v>
      </c>
      <c r="AB1976">
        <v>0.98899999999999999</v>
      </c>
      <c r="AC1976">
        <v>0.96599999999999997</v>
      </c>
      <c r="AD1976" s="18">
        <v>45824.92861534722</v>
      </c>
      <c r="AE1976" t="s">
        <v>2096</v>
      </c>
    </row>
    <row r="1977" spans="25:31" hidden="1" x14ac:dyDescent="0.35">
      <c r="Y1977" t="s">
        <v>858</v>
      </c>
      <c r="Z1977" t="s">
        <v>858</v>
      </c>
      <c r="AA1977" t="s">
        <v>858</v>
      </c>
      <c r="AB1977" t="s">
        <v>858</v>
      </c>
      <c r="AC1977" t="s">
        <v>858</v>
      </c>
      <c r="AD1977" s="18">
        <v>45825.296381354165</v>
      </c>
      <c r="AE1977" t="s">
        <v>2102</v>
      </c>
    </row>
    <row r="1978" spans="25:31" x14ac:dyDescent="0.35">
      <c r="Y1978">
        <v>32.258000000000003</v>
      </c>
      <c r="Z1978">
        <v>0.59699999999999998</v>
      </c>
      <c r="AA1978">
        <v>0.77400000000000002</v>
      </c>
      <c r="AB1978">
        <v>0.94899999999999995</v>
      </c>
      <c r="AC1978">
        <v>0.42199999999999999</v>
      </c>
      <c r="AD1978" s="18">
        <v>45824.936739282406</v>
      </c>
      <c r="AE1978" t="s">
        <v>2096</v>
      </c>
    </row>
    <row r="1979" spans="25:31" hidden="1" x14ac:dyDescent="0.35">
      <c r="Y1979">
        <v>6.25</v>
      </c>
      <c r="Z1979" t="s">
        <v>858</v>
      </c>
      <c r="AA1979">
        <v>0.96299999999999997</v>
      </c>
      <c r="AB1979">
        <v>3.4000000000000002E-2</v>
      </c>
      <c r="AC1979">
        <v>0.84399999999999997</v>
      </c>
      <c r="AD1979" s="18">
        <v>45825.29663853009</v>
      </c>
      <c r="AE1979" t="s">
        <v>2102</v>
      </c>
    </row>
    <row r="1980" spans="25:31" x14ac:dyDescent="0.35">
      <c r="Y1980">
        <v>11.364000000000001</v>
      </c>
      <c r="Z1980">
        <v>0.745</v>
      </c>
      <c r="AA1980">
        <v>0.877</v>
      </c>
      <c r="AB1980">
        <v>0.56699999999999995</v>
      </c>
      <c r="AC1980">
        <v>0.88900000000000001</v>
      </c>
      <c r="AD1980" s="18">
        <v>45825.14451416667</v>
      </c>
      <c r="AE1980" t="s">
        <v>2117</v>
      </c>
    </row>
    <row r="1981" spans="25:31" hidden="1" x14ac:dyDescent="0.35">
      <c r="Y1981" t="s">
        <v>858</v>
      </c>
      <c r="Z1981" t="s">
        <v>858</v>
      </c>
      <c r="AA1981" t="s">
        <v>858</v>
      </c>
      <c r="AB1981" t="s">
        <v>858</v>
      </c>
      <c r="AC1981" t="s">
        <v>858</v>
      </c>
      <c r="AD1981" s="18">
        <v>45825.296842476855</v>
      </c>
      <c r="AE1981" t="s">
        <v>2102</v>
      </c>
    </row>
    <row r="1982" spans="25:31" x14ac:dyDescent="0.35">
      <c r="Y1982">
        <v>2.294</v>
      </c>
      <c r="Z1982">
        <v>0.96399999999999997</v>
      </c>
      <c r="AA1982" s="18">
        <v>0.82299999999999995</v>
      </c>
      <c r="AB1982">
        <v>0.96499999999999997</v>
      </c>
      <c r="AC1982" s="21">
        <v>0.96799999999999997</v>
      </c>
      <c r="AD1982" s="18">
        <v>1.9668981481481482E-2</v>
      </c>
      <c r="AE1982" t="s">
        <v>1092</v>
      </c>
    </row>
    <row r="1983" spans="25:31" hidden="1" x14ac:dyDescent="0.35">
      <c r="Y1983" t="s">
        <v>858</v>
      </c>
      <c r="Z1983" t="s">
        <v>858</v>
      </c>
      <c r="AA1983" t="s">
        <v>858</v>
      </c>
      <c r="AB1983" t="s">
        <v>858</v>
      </c>
      <c r="AC1983" t="s">
        <v>858</v>
      </c>
      <c r="AD1983" s="18">
        <v>45825.29706005787</v>
      </c>
      <c r="AE1983" t="s">
        <v>2102</v>
      </c>
    </row>
    <row r="1984" spans="25:31" x14ac:dyDescent="0.35">
      <c r="Y1984">
        <v>2.3090000000000002</v>
      </c>
      <c r="Z1984">
        <v>0.98899999999999999</v>
      </c>
      <c r="AA1984" s="18">
        <v>0.92400000000000004</v>
      </c>
      <c r="AB1984">
        <v>0.96599999999999997</v>
      </c>
      <c r="AC1984" s="21">
        <v>0.98599999999999999</v>
      </c>
      <c r="AD1984" s="18">
        <v>2.2932870370370371E-2</v>
      </c>
      <c r="AE1984" t="s">
        <v>1092</v>
      </c>
    </row>
    <row r="1985" spans="25:31" hidden="1" x14ac:dyDescent="0.35">
      <c r="Y1985">
        <v>0.66</v>
      </c>
      <c r="Z1985">
        <v>0.98499999999999999</v>
      </c>
      <c r="AA1985">
        <v>0.98399999999999999</v>
      </c>
      <c r="AB1985">
        <v>0.65800000000000003</v>
      </c>
      <c r="AC1985">
        <v>0.98299999999999998</v>
      </c>
      <c r="AD1985" s="18">
        <v>45825.297557812497</v>
      </c>
      <c r="AE1985" t="s">
        <v>2102</v>
      </c>
    </row>
    <row r="1986" spans="25:31" x14ac:dyDescent="0.35">
      <c r="Y1986">
        <v>2.3980000000000001</v>
      </c>
      <c r="Z1986">
        <v>0.89600000000000002</v>
      </c>
      <c r="AA1986">
        <v>0.83199999999999996</v>
      </c>
      <c r="AB1986">
        <v>0.93500000000000005</v>
      </c>
      <c r="AC1986">
        <v>0.97599999999999998</v>
      </c>
      <c r="AD1986" s="18">
        <v>45824.916598136573</v>
      </c>
      <c r="AE1986" t="s">
        <v>2096</v>
      </c>
    </row>
    <row r="1987" spans="25:31" hidden="1" x14ac:dyDescent="0.35">
      <c r="Y1987" t="s">
        <v>858</v>
      </c>
      <c r="Z1987" t="s">
        <v>858</v>
      </c>
      <c r="AA1987" t="s">
        <v>858</v>
      </c>
      <c r="AB1987" t="s">
        <v>858</v>
      </c>
      <c r="AC1987" t="s">
        <v>858</v>
      </c>
      <c r="AD1987" s="18">
        <v>45825.297765185183</v>
      </c>
      <c r="AE1987" t="s">
        <v>2102</v>
      </c>
    </row>
    <row r="1988" spans="25:31" x14ac:dyDescent="0.35">
      <c r="Y1988">
        <v>1.387</v>
      </c>
      <c r="Z1988">
        <v>0.99199999999999999</v>
      </c>
      <c r="AA1988">
        <v>0.94199999999999995</v>
      </c>
      <c r="AB1988">
        <v>0</v>
      </c>
      <c r="AC1988">
        <v>0.98399999999999999</v>
      </c>
      <c r="AD1988" s="18">
        <v>45825.285728923613</v>
      </c>
      <c r="AE1988" t="s">
        <v>2106</v>
      </c>
    </row>
    <row r="1989" spans="25:31" hidden="1" x14ac:dyDescent="0.35">
      <c r="Y1989" t="s">
        <v>858</v>
      </c>
      <c r="Z1989" t="s">
        <v>858</v>
      </c>
      <c r="AA1989" t="s">
        <v>858</v>
      </c>
      <c r="AB1989" t="s">
        <v>858</v>
      </c>
      <c r="AC1989" t="s">
        <v>858</v>
      </c>
      <c r="AD1989" s="18">
        <v>45825.29796880787</v>
      </c>
      <c r="AE1989" t="s">
        <v>2102</v>
      </c>
    </row>
    <row r="1990" spans="25:31" x14ac:dyDescent="0.35">
      <c r="Y1990">
        <v>4.9260000000000002</v>
      </c>
      <c r="Z1990">
        <v>0.82</v>
      </c>
      <c r="AA1990" s="18">
        <v>0.89400000000000002</v>
      </c>
      <c r="AB1990">
        <v>0.95399999999999996</v>
      </c>
      <c r="AC1990" s="21">
        <v>0.95699999999999996</v>
      </c>
      <c r="AD1990" s="18">
        <v>8.9236111111111102E-4</v>
      </c>
      <c r="AE1990" t="s">
        <v>1092</v>
      </c>
    </row>
    <row r="1991" spans="25:31" hidden="1" x14ac:dyDescent="0.35">
      <c r="Y1991" t="s">
        <v>858</v>
      </c>
      <c r="Z1991" t="s">
        <v>858</v>
      </c>
      <c r="AA1991" t="s">
        <v>858</v>
      </c>
      <c r="AB1991" t="s">
        <v>858</v>
      </c>
      <c r="AC1991" t="s">
        <v>858</v>
      </c>
      <c r="AD1991" s="18">
        <v>45825.298175300923</v>
      </c>
      <c r="AE1991" t="s">
        <v>2102</v>
      </c>
    </row>
    <row r="1992" spans="25:31" hidden="1" x14ac:dyDescent="0.35">
      <c r="Y1992" t="s">
        <v>858</v>
      </c>
      <c r="Z1992" t="s">
        <v>858</v>
      </c>
      <c r="AA1992" t="s">
        <v>858</v>
      </c>
      <c r="AB1992" t="s">
        <v>858</v>
      </c>
      <c r="AC1992" t="s">
        <v>858</v>
      </c>
      <c r="AD1992" s="18">
        <v>45825.298430289353</v>
      </c>
      <c r="AE1992" t="s">
        <v>2102</v>
      </c>
    </row>
    <row r="1993" spans="25:31" hidden="1" x14ac:dyDescent="0.35">
      <c r="Y1993">
        <v>14.286</v>
      </c>
      <c r="Z1993">
        <v>0.44600000000000001</v>
      </c>
      <c r="AA1993">
        <v>0.35499999999999998</v>
      </c>
      <c r="AB1993">
        <v>0</v>
      </c>
      <c r="AC1993">
        <v>0.40699999999999997</v>
      </c>
      <c r="AD1993" s="18">
        <v>45825.298718865743</v>
      </c>
      <c r="AE1993" t="s">
        <v>2102</v>
      </c>
    </row>
    <row r="1994" spans="25:31" hidden="1" x14ac:dyDescent="0.35">
      <c r="Y1994" t="s">
        <v>858</v>
      </c>
      <c r="Z1994" t="s">
        <v>858</v>
      </c>
      <c r="AA1994" t="s">
        <v>858</v>
      </c>
      <c r="AB1994">
        <v>0.72</v>
      </c>
      <c r="AC1994" t="s">
        <v>858</v>
      </c>
      <c r="AD1994" s="18">
        <v>45825.298965810187</v>
      </c>
      <c r="AE1994" t="s">
        <v>2102</v>
      </c>
    </row>
    <row r="1995" spans="25:31" hidden="1" x14ac:dyDescent="0.35">
      <c r="Y1995" t="s">
        <v>858</v>
      </c>
      <c r="Z1995" t="s">
        <v>858</v>
      </c>
      <c r="AA1995" t="s">
        <v>858</v>
      </c>
      <c r="AB1995" t="s">
        <v>858</v>
      </c>
      <c r="AC1995" t="s">
        <v>858</v>
      </c>
      <c r="AD1995" s="18">
        <v>45825.299214386578</v>
      </c>
      <c r="AE1995" t="s">
        <v>2102</v>
      </c>
    </row>
    <row r="1996" spans="25:31" x14ac:dyDescent="0.35">
      <c r="Y1996">
        <v>8.3330000000000002</v>
      </c>
      <c r="Z1996">
        <v>0.89200000000000002</v>
      </c>
      <c r="AA1996" s="18">
        <v>0.92500000000000004</v>
      </c>
      <c r="AB1996">
        <v>0.65800000000000003</v>
      </c>
      <c r="AC1996" s="21">
        <v>0.88600000000000001</v>
      </c>
      <c r="AD1996" s="18">
        <v>1.377662037037037E-2</v>
      </c>
      <c r="AE1996" t="s">
        <v>1092</v>
      </c>
    </row>
    <row r="1997" spans="25:31" hidden="1" x14ac:dyDescent="0.35">
      <c r="Y1997" t="s">
        <v>858</v>
      </c>
      <c r="Z1997" t="s">
        <v>858</v>
      </c>
      <c r="AA1997" t="s">
        <v>858</v>
      </c>
      <c r="AB1997" t="s">
        <v>858</v>
      </c>
      <c r="AC1997" t="s">
        <v>858</v>
      </c>
      <c r="AD1997" s="18">
        <v>45825.299453194442</v>
      </c>
      <c r="AE1997" t="s">
        <v>2102</v>
      </c>
    </row>
    <row r="1998" spans="25:31" x14ac:dyDescent="0.35">
      <c r="Y1998">
        <v>9.5239999999999991</v>
      </c>
      <c r="Z1998">
        <v>0.7</v>
      </c>
      <c r="AA1998">
        <v>0.75900000000000001</v>
      </c>
      <c r="AB1998">
        <v>0.79600000000000004</v>
      </c>
      <c r="AC1998">
        <v>0.81200000000000006</v>
      </c>
      <c r="AD1998" s="18">
        <v>45824.966278587963</v>
      </c>
      <c r="AE1998" t="s">
        <v>2099</v>
      </c>
    </row>
    <row r="1999" spans="25:31" hidden="1" x14ac:dyDescent="0.35">
      <c r="Y1999" t="s">
        <v>858</v>
      </c>
      <c r="Z1999" t="s">
        <v>858</v>
      </c>
      <c r="AA1999" t="s">
        <v>858</v>
      </c>
      <c r="AB1999" t="s">
        <v>858</v>
      </c>
      <c r="AC1999" t="s">
        <v>858</v>
      </c>
      <c r="AD1999" s="18">
        <v>45825.29970019676</v>
      </c>
      <c r="AE1999" t="s">
        <v>2102</v>
      </c>
    </row>
    <row r="2000" spans="25:31" x14ac:dyDescent="0.35">
      <c r="Y2000">
        <v>0.14299999999999999</v>
      </c>
      <c r="Z2000">
        <v>0.98599999999999999</v>
      </c>
      <c r="AA2000">
        <v>0.98399999999999999</v>
      </c>
      <c r="AB2000">
        <v>0</v>
      </c>
      <c r="AC2000">
        <v>0.98399999999999999</v>
      </c>
      <c r="AD2000" s="18">
        <v>45825.04874997685</v>
      </c>
      <c r="AE2000" t="s">
        <v>2100</v>
      </c>
    </row>
    <row r="2001" spans="25:31" hidden="1" x14ac:dyDescent="0.35">
      <c r="Y2001">
        <v>0.66700000000000004</v>
      </c>
      <c r="Z2001" t="s">
        <v>858</v>
      </c>
      <c r="AA2001" t="s">
        <v>858</v>
      </c>
      <c r="AB2001">
        <v>0</v>
      </c>
      <c r="AC2001">
        <v>0.75</v>
      </c>
      <c r="AD2001" s="18">
        <v>45825.29993572917</v>
      </c>
      <c r="AE2001" t="s">
        <v>2102</v>
      </c>
    </row>
    <row r="2002" spans="25:31" x14ac:dyDescent="0.35">
      <c r="Y2002">
        <v>2.3809999999999998</v>
      </c>
      <c r="Z2002">
        <v>0.93799999999999994</v>
      </c>
      <c r="AA2002">
        <v>0.879</v>
      </c>
      <c r="AB2002">
        <v>0.92100000000000004</v>
      </c>
      <c r="AC2002">
        <v>0.90200000000000002</v>
      </c>
      <c r="AD2002" s="18">
        <v>45825.297060023149</v>
      </c>
      <c r="AE2002" t="s">
        <v>2102</v>
      </c>
    </row>
    <row r="2003" spans="25:31" hidden="1" x14ac:dyDescent="0.35">
      <c r="Y2003" t="s">
        <v>858</v>
      </c>
      <c r="Z2003" t="s">
        <v>858</v>
      </c>
      <c r="AA2003" t="s">
        <v>858</v>
      </c>
      <c r="AB2003" t="s">
        <v>858</v>
      </c>
      <c r="AC2003" t="s">
        <v>858</v>
      </c>
      <c r="AD2003" s="18">
        <v>45825.300181840277</v>
      </c>
      <c r="AE2003" t="s">
        <v>2102</v>
      </c>
    </row>
    <row r="2004" spans="25:31" x14ac:dyDescent="0.35">
      <c r="Y2004">
        <v>0.76300000000000001</v>
      </c>
      <c r="Z2004">
        <v>0.94299999999999995</v>
      </c>
      <c r="AA2004">
        <v>0.97899999999999998</v>
      </c>
      <c r="AB2004">
        <v>0.97499999999999998</v>
      </c>
      <c r="AC2004">
        <v>0.95099999999999996</v>
      </c>
      <c r="AD2004" s="18">
        <v>45825.280009305556</v>
      </c>
      <c r="AE2004" t="s">
        <v>2106</v>
      </c>
    </row>
    <row r="2005" spans="25:31" hidden="1" x14ac:dyDescent="0.35">
      <c r="Y2005" t="s">
        <v>858</v>
      </c>
      <c r="Z2005" t="s">
        <v>858</v>
      </c>
      <c r="AA2005" t="s">
        <v>858</v>
      </c>
      <c r="AB2005" t="s">
        <v>858</v>
      </c>
      <c r="AC2005" t="s">
        <v>858</v>
      </c>
      <c r="AD2005" s="18">
        <v>45825.300435914352</v>
      </c>
      <c r="AE2005" t="s">
        <v>2102</v>
      </c>
    </row>
    <row r="2006" spans="25:31" x14ac:dyDescent="0.35">
      <c r="Y2006">
        <v>15.872999999999999</v>
      </c>
      <c r="Z2006">
        <v>0.73599999999999999</v>
      </c>
      <c r="AA2006">
        <v>0.97499999999999998</v>
      </c>
      <c r="AB2006">
        <v>0.91200000000000003</v>
      </c>
      <c r="AC2006">
        <v>0.92300000000000004</v>
      </c>
      <c r="AD2006" s="18">
        <v>45825.091393530092</v>
      </c>
      <c r="AE2006" t="s">
        <v>2117</v>
      </c>
    </row>
    <row r="2007" spans="25:31" hidden="1" x14ac:dyDescent="0.35">
      <c r="Y2007" t="s">
        <v>858</v>
      </c>
      <c r="Z2007" t="s">
        <v>858</v>
      </c>
      <c r="AA2007">
        <v>1</v>
      </c>
      <c r="AB2007" t="s">
        <v>858</v>
      </c>
      <c r="AC2007" t="s">
        <v>858</v>
      </c>
      <c r="AD2007" s="18">
        <v>45825.300688298608</v>
      </c>
      <c r="AE2007" t="s">
        <v>2102</v>
      </c>
    </row>
    <row r="2008" spans="25:31" x14ac:dyDescent="0.35">
      <c r="Y2008">
        <v>11.236000000000001</v>
      </c>
      <c r="Z2008">
        <v>0.98199999999999998</v>
      </c>
      <c r="AA2008" s="18">
        <v>0.93899999999999995</v>
      </c>
      <c r="AB2008">
        <v>0.97899999999999998</v>
      </c>
      <c r="AC2008" s="21">
        <v>0.97899999999999998</v>
      </c>
      <c r="AD2008" s="18">
        <v>4.7986111111111111E-3</v>
      </c>
      <c r="AE2008" t="s">
        <v>1092</v>
      </c>
    </row>
    <row r="2009" spans="25:31" hidden="1" x14ac:dyDescent="0.35">
      <c r="Y2009" t="s">
        <v>858</v>
      </c>
      <c r="Z2009">
        <v>1</v>
      </c>
      <c r="AA2009">
        <v>0.97499999999999998</v>
      </c>
      <c r="AB2009" t="s">
        <v>858</v>
      </c>
      <c r="AC2009" t="s">
        <v>858</v>
      </c>
      <c r="AD2009" s="18">
        <v>45825.301000671294</v>
      </c>
      <c r="AE2009" t="s">
        <v>2102</v>
      </c>
    </row>
    <row r="2010" spans="25:31" x14ac:dyDescent="0.35">
      <c r="Y2010">
        <v>6.2889999999999997</v>
      </c>
      <c r="Z2010">
        <v>0.629</v>
      </c>
      <c r="AA2010">
        <v>0.78100000000000003</v>
      </c>
      <c r="AB2010">
        <v>0.8</v>
      </c>
      <c r="AC2010">
        <v>0.77100000000000002</v>
      </c>
      <c r="AD2010" s="18">
        <v>45824.788116307871</v>
      </c>
      <c r="AE2010" t="s">
        <v>1757</v>
      </c>
    </row>
    <row r="2011" spans="25:31" hidden="1" x14ac:dyDescent="0.35">
      <c r="Y2011" t="s">
        <v>858</v>
      </c>
      <c r="Z2011" t="s">
        <v>858</v>
      </c>
      <c r="AA2011" t="s">
        <v>858</v>
      </c>
      <c r="AB2011" t="s">
        <v>858</v>
      </c>
      <c r="AC2011" t="s">
        <v>858</v>
      </c>
      <c r="AD2011" s="18">
        <v>45825.301292453703</v>
      </c>
      <c r="AE2011" t="s">
        <v>2102</v>
      </c>
    </row>
    <row r="2012" spans="25:31" x14ac:dyDescent="0.35">
      <c r="Y2012">
        <v>27.027000000000001</v>
      </c>
      <c r="Z2012">
        <v>0.96199999999999997</v>
      </c>
      <c r="AA2012">
        <v>0.98099999999999998</v>
      </c>
      <c r="AB2012">
        <v>0.97099999999999997</v>
      </c>
      <c r="AC2012">
        <v>0.97199999999999998</v>
      </c>
      <c r="AD2012" s="18">
        <v>45824.868472719907</v>
      </c>
      <c r="AE2012" t="s">
        <v>1942</v>
      </c>
    </row>
    <row r="2013" spans="25:31" hidden="1" x14ac:dyDescent="0.35">
      <c r="Y2013" t="s">
        <v>858</v>
      </c>
      <c r="Z2013" t="s">
        <v>858</v>
      </c>
      <c r="AA2013">
        <v>0.89600000000000002</v>
      </c>
      <c r="AB2013" t="s">
        <v>858</v>
      </c>
      <c r="AC2013" t="s">
        <v>858</v>
      </c>
      <c r="AD2013" s="18">
        <v>45825.301585439818</v>
      </c>
      <c r="AE2013" t="s">
        <v>2102</v>
      </c>
    </row>
    <row r="2014" spans="25:31" x14ac:dyDescent="0.35">
      <c r="Y2014">
        <v>18.867999999999999</v>
      </c>
      <c r="Z2014">
        <v>0.92400000000000004</v>
      </c>
      <c r="AA2014">
        <v>0.94899999999999995</v>
      </c>
      <c r="AB2014">
        <v>0.84399999999999997</v>
      </c>
      <c r="AC2014">
        <v>0.88600000000000001</v>
      </c>
      <c r="AD2014" s="18">
        <v>45824.967125312498</v>
      </c>
      <c r="AE2014" t="s">
        <v>2099</v>
      </c>
    </row>
    <row r="2015" spans="25:31" hidden="1" x14ac:dyDescent="0.35">
      <c r="Y2015">
        <v>0.20799999999999999</v>
      </c>
      <c r="Z2015">
        <v>0.75</v>
      </c>
      <c r="AA2015">
        <v>0.97599999999999998</v>
      </c>
      <c r="AB2015">
        <v>0.93899999999999995</v>
      </c>
      <c r="AC2015">
        <v>0.04</v>
      </c>
      <c r="AD2015" s="18">
        <v>45825.302034687498</v>
      </c>
      <c r="AE2015" t="s">
        <v>2102</v>
      </c>
    </row>
    <row r="2016" spans="25:31" x14ac:dyDescent="0.35">
      <c r="Y2016">
        <v>6.2889999999999997</v>
      </c>
      <c r="Z2016">
        <v>0.629</v>
      </c>
      <c r="AA2016">
        <v>0.78100000000000003</v>
      </c>
      <c r="AB2016">
        <v>0.8</v>
      </c>
      <c r="AC2016">
        <v>0.77100000000000002</v>
      </c>
      <c r="AD2016" s="18">
        <v>45825.0915971875</v>
      </c>
      <c r="AE2016" t="s">
        <v>2117</v>
      </c>
    </row>
    <row r="2017" spans="25:31" hidden="1" x14ac:dyDescent="0.35">
      <c r="Y2017" t="s">
        <v>858</v>
      </c>
      <c r="Z2017" t="s">
        <v>858</v>
      </c>
      <c r="AA2017" t="s">
        <v>858</v>
      </c>
      <c r="AB2017">
        <v>0</v>
      </c>
      <c r="AC2017" t="s">
        <v>858</v>
      </c>
      <c r="AD2017" s="18">
        <v>45825.302298819443</v>
      </c>
      <c r="AE2017" t="s">
        <v>2102</v>
      </c>
    </row>
    <row r="2018" spans="25:31" x14ac:dyDescent="0.35">
      <c r="Y2018">
        <v>5.3760000000000003</v>
      </c>
      <c r="Z2018">
        <v>0.88700000000000001</v>
      </c>
      <c r="AA2018">
        <v>0.79300000000000004</v>
      </c>
      <c r="AB2018">
        <v>0.77700000000000002</v>
      </c>
      <c r="AC2018">
        <v>0.76100000000000001</v>
      </c>
      <c r="AD2018" s="18">
        <v>45824.805310439813</v>
      </c>
      <c r="AE2018" t="s">
        <v>1757</v>
      </c>
    </row>
    <row r="2019" spans="25:31" hidden="1" x14ac:dyDescent="0.35">
      <c r="Y2019" t="s">
        <v>858</v>
      </c>
      <c r="Z2019" t="s">
        <v>858</v>
      </c>
      <c r="AA2019" t="s">
        <v>858</v>
      </c>
      <c r="AB2019" t="s">
        <v>858</v>
      </c>
      <c r="AC2019" t="s">
        <v>858</v>
      </c>
      <c r="AD2019" s="18">
        <v>45825.302626203702</v>
      </c>
      <c r="AE2019" t="s">
        <v>2102</v>
      </c>
    </row>
    <row r="2020" spans="25:31" x14ac:dyDescent="0.35">
      <c r="Y2020">
        <v>62.5</v>
      </c>
      <c r="Z2020">
        <v>0.68100000000000005</v>
      </c>
      <c r="AA2020">
        <v>0.91200000000000003</v>
      </c>
      <c r="AB2020">
        <v>0.82099999999999995</v>
      </c>
      <c r="AC2020">
        <v>0.80400000000000005</v>
      </c>
      <c r="AD2020" s="18">
        <v>45824.883981516206</v>
      </c>
      <c r="AE2020" t="s">
        <v>1942</v>
      </c>
    </row>
    <row r="2021" spans="25:31" hidden="1" x14ac:dyDescent="0.35">
      <c r="Y2021" t="s">
        <v>858</v>
      </c>
      <c r="Z2021" t="s">
        <v>858</v>
      </c>
      <c r="AA2021" t="s">
        <v>858</v>
      </c>
      <c r="AB2021" t="s">
        <v>858</v>
      </c>
      <c r="AC2021" t="s">
        <v>858</v>
      </c>
      <c r="AD2021" s="18">
        <v>45825.302871944441</v>
      </c>
      <c r="AE2021" t="s">
        <v>2102</v>
      </c>
    </row>
    <row r="2022" spans="25:31" hidden="1" x14ac:dyDescent="0.35">
      <c r="Y2022" t="s">
        <v>858</v>
      </c>
      <c r="Z2022" t="s">
        <v>858</v>
      </c>
      <c r="AA2022">
        <v>0.90200000000000002</v>
      </c>
      <c r="AB2022" t="s">
        <v>858</v>
      </c>
      <c r="AC2022" t="s">
        <v>858</v>
      </c>
      <c r="AD2022" s="18">
        <v>45825.303107083331</v>
      </c>
      <c r="AE2022" t="s">
        <v>2102</v>
      </c>
    </row>
    <row r="2023" spans="25:31" hidden="1" x14ac:dyDescent="0.35">
      <c r="Y2023" t="s">
        <v>858</v>
      </c>
      <c r="Z2023" t="s">
        <v>858</v>
      </c>
      <c r="AA2023" t="s">
        <v>858</v>
      </c>
      <c r="AB2023" t="s">
        <v>858</v>
      </c>
      <c r="AC2023" t="s">
        <v>858</v>
      </c>
      <c r="AD2023" s="18">
        <v>45825.303348217596</v>
      </c>
      <c r="AE2023" t="s">
        <v>2102</v>
      </c>
    </row>
    <row r="2024" spans="25:31" x14ac:dyDescent="0.35">
      <c r="Y2024">
        <v>5.3760000000000003</v>
      </c>
      <c r="Z2024">
        <v>0.88700000000000001</v>
      </c>
      <c r="AA2024">
        <v>0.79300000000000004</v>
      </c>
      <c r="AB2024">
        <v>0.77700000000000002</v>
      </c>
      <c r="AC2024">
        <v>0.76100000000000001</v>
      </c>
      <c r="AD2024" s="18">
        <v>45825.134171087964</v>
      </c>
      <c r="AE2024" t="s">
        <v>2117</v>
      </c>
    </row>
    <row r="2025" spans="25:31" hidden="1" x14ac:dyDescent="0.35">
      <c r="Y2025" t="s">
        <v>858</v>
      </c>
      <c r="Z2025" t="s">
        <v>858</v>
      </c>
      <c r="AA2025" t="s">
        <v>858</v>
      </c>
      <c r="AB2025" t="s">
        <v>858</v>
      </c>
      <c r="AC2025" t="s">
        <v>858</v>
      </c>
      <c r="AD2025" s="18">
        <v>45825.303552488425</v>
      </c>
      <c r="AE2025" t="s">
        <v>2102</v>
      </c>
    </row>
    <row r="2026" spans="25:31" x14ac:dyDescent="0.35">
      <c r="Y2026">
        <v>2.6739999999999999</v>
      </c>
      <c r="Z2026">
        <v>0.996</v>
      </c>
      <c r="AA2026" s="18">
        <v>0.96799999999999997</v>
      </c>
      <c r="AB2026">
        <v>0.97799999999999998</v>
      </c>
      <c r="AC2026" s="21">
        <v>0.97399999999999998</v>
      </c>
      <c r="AD2026" s="18">
        <v>2.9885416666666664E-2</v>
      </c>
      <c r="AE2026" t="s">
        <v>1092</v>
      </c>
    </row>
    <row r="2027" spans="25:31" hidden="1" x14ac:dyDescent="0.35">
      <c r="Y2027">
        <v>1.2090000000000001</v>
      </c>
      <c r="Z2027" t="s">
        <v>858</v>
      </c>
      <c r="AA2027">
        <v>1</v>
      </c>
      <c r="AB2027" t="s">
        <v>858</v>
      </c>
      <c r="AC2027">
        <v>0.21299999999999999</v>
      </c>
      <c r="AD2027" s="18">
        <v>45825.30382025463</v>
      </c>
      <c r="AE2027" t="s">
        <v>2102</v>
      </c>
    </row>
    <row r="2028" spans="25:31" x14ac:dyDescent="0.35">
      <c r="Y2028">
        <v>20.832999999999998</v>
      </c>
      <c r="Z2028">
        <v>0.96899999999999997</v>
      </c>
      <c r="AA2028" s="18">
        <v>0.97</v>
      </c>
      <c r="AB2028">
        <v>0.97099999999999997</v>
      </c>
      <c r="AC2028" s="21">
        <v>0.96799999999999997</v>
      </c>
      <c r="AD2028" s="18">
        <v>3.5480324074074074E-2</v>
      </c>
      <c r="AE2028" t="s">
        <v>1092</v>
      </c>
    </row>
    <row r="2029" spans="25:31" hidden="1" x14ac:dyDescent="0.35">
      <c r="Y2029" t="s">
        <v>858</v>
      </c>
      <c r="Z2029" t="s">
        <v>858</v>
      </c>
      <c r="AA2029" t="s">
        <v>858</v>
      </c>
      <c r="AB2029" t="s">
        <v>858</v>
      </c>
      <c r="AC2029" t="s">
        <v>858</v>
      </c>
      <c r="AD2029" s="18">
        <v>45825.304061215276</v>
      </c>
      <c r="AE2029" t="s">
        <v>2102</v>
      </c>
    </row>
    <row r="2030" spans="25:31" x14ac:dyDescent="0.35">
      <c r="Y2030">
        <v>0.83599999999999997</v>
      </c>
      <c r="Z2030">
        <v>0.99299999999999999</v>
      </c>
      <c r="AA2030">
        <v>0.99299999999999999</v>
      </c>
      <c r="AB2030">
        <v>0.99</v>
      </c>
      <c r="AC2030">
        <v>0.99099999999999999</v>
      </c>
      <c r="AD2030" s="18">
        <v>45824.855556828705</v>
      </c>
      <c r="AE2030" t="s">
        <v>1942</v>
      </c>
    </row>
    <row r="2031" spans="25:31" hidden="1" x14ac:dyDescent="0.35">
      <c r="Y2031">
        <v>0.5</v>
      </c>
      <c r="Z2031" t="s">
        <v>858</v>
      </c>
      <c r="AA2031" t="s">
        <v>858</v>
      </c>
      <c r="AB2031">
        <v>0.214</v>
      </c>
      <c r="AC2031">
        <v>0.6</v>
      </c>
      <c r="AD2031" s="18">
        <v>45825.30429896991</v>
      </c>
      <c r="AE2031" t="s">
        <v>2102</v>
      </c>
    </row>
    <row r="2032" spans="25:31" x14ac:dyDescent="0.35">
      <c r="Y2032">
        <v>7.7519999999999998</v>
      </c>
      <c r="Z2032">
        <v>0.96099999999999997</v>
      </c>
      <c r="AA2032" s="18">
        <v>0.99</v>
      </c>
      <c r="AB2032">
        <v>0.88100000000000001</v>
      </c>
      <c r="AC2032" s="21">
        <v>0.99399999999999999</v>
      </c>
      <c r="AD2032" s="18">
        <v>45825.213911157407</v>
      </c>
      <c r="AE2032" t="s">
        <v>2111</v>
      </c>
    </row>
    <row r="2033" spans="25:31" hidden="1" x14ac:dyDescent="0.35">
      <c r="Y2033">
        <v>27.777999999999999</v>
      </c>
      <c r="Z2033" t="s">
        <v>858</v>
      </c>
      <c r="AA2033" t="s">
        <v>858</v>
      </c>
      <c r="AB2033">
        <v>0.28899999999999998</v>
      </c>
      <c r="AC2033">
        <v>0.628</v>
      </c>
      <c r="AD2033" s="18">
        <v>45825.30456971065</v>
      </c>
      <c r="AE2033" t="s">
        <v>2102</v>
      </c>
    </row>
    <row r="2034" spans="25:31" x14ac:dyDescent="0.35">
      <c r="Y2034">
        <v>5.65</v>
      </c>
      <c r="Z2034">
        <v>0.77</v>
      </c>
      <c r="AA2034">
        <v>0.74099999999999999</v>
      </c>
      <c r="AB2034">
        <v>0.81299999999999994</v>
      </c>
      <c r="AC2034">
        <v>0.80800000000000005</v>
      </c>
      <c r="AD2034" s="18">
        <v>45825.162370509257</v>
      </c>
      <c r="AE2034" t="s">
        <v>2117</v>
      </c>
    </row>
    <row r="2035" spans="25:31" hidden="1" x14ac:dyDescent="0.35">
      <c r="Y2035" t="s">
        <v>858</v>
      </c>
      <c r="Z2035" t="s">
        <v>858</v>
      </c>
      <c r="AA2035">
        <v>0.92300000000000004</v>
      </c>
      <c r="AB2035">
        <v>0.85</v>
      </c>
      <c r="AC2035" t="s">
        <v>858</v>
      </c>
      <c r="AD2035" s="18">
        <v>45825.304788310183</v>
      </c>
      <c r="AE2035" t="s">
        <v>2102</v>
      </c>
    </row>
    <row r="2036" spans="25:31" x14ac:dyDescent="0.35">
      <c r="Y2036">
        <v>9.7089999999999996</v>
      </c>
      <c r="Z2036">
        <v>0.81699999999999995</v>
      </c>
      <c r="AA2036">
        <v>0.80900000000000005</v>
      </c>
      <c r="AB2036">
        <v>0.78400000000000003</v>
      </c>
      <c r="AC2036">
        <v>0.80900000000000005</v>
      </c>
      <c r="AD2036" s="18">
        <v>45824.923328912038</v>
      </c>
      <c r="AE2036" t="s">
        <v>2096</v>
      </c>
    </row>
    <row r="2037" spans="25:31" hidden="1" x14ac:dyDescent="0.35">
      <c r="Y2037" t="s">
        <v>858</v>
      </c>
      <c r="Z2037" t="s">
        <v>858</v>
      </c>
      <c r="AA2037" t="s">
        <v>858</v>
      </c>
      <c r="AB2037">
        <v>9.9000000000000005E-2</v>
      </c>
      <c r="AC2037" t="s">
        <v>858</v>
      </c>
      <c r="AD2037" s="18">
        <v>45825.30502673611</v>
      </c>
      <c r="AE2037" t="s">
        <v>2102</v>
      </c>
    </row>
    <row r="2038" spans="25:31" x14ac:dyDescent="0.35">
      <c r="Y2038">
        <v>15.385</v>
      </c>
      <c r="Z2038">
        <v>0.98399999999999999</v>
      </c>
      <c r="AA2038" s="18">
        <v>0.91200000000000003</v>
      </c>
      <c r="AB2038">
        <v>0.95099999999999996</v>
      </c>
      <c r="AC2038" s="21">
        <v>0.98299999999999998</v>
      </c>
      <c r="AD2038" s="18">
        <v>6.5625000000000004E-4</v>
      </c>
      <c r="AE2038" t="s">
        <v>1092</v>
      </c>
    </row>
    <row r="2039" spans="25:31" hidden="1" x14ac:dyDescent="0.35">
      <c r="Y2039" t="s">
        <v>858</v>
      </c>
      <c r="Z2039" t="s">
        <v>858</v>
      </c>
      <c r="AA2039">
        <v>0.94399999999999995</v>
      </c>
      <c r="AB2039" t="s">
        <v>858</v>
      </c>
      <c r="AC2039" t="s">
        <v>858</v>
      </c>
      <c r="AD2039" s="18">
        <v>45825.30524854167</v>
      </c>
      <c r="AE2039" t="s">
        <v>2102</v>
      </c>
    </row>
    <row r="2040" spans="25:31" x14ac:dyDescent="0.35">
      <c r="Y2040">
        <v>13.157999999999999</v>
      </c>
      <c r="Z2040">
        <v>0.95299999999999996</v>
      </c>
      <c r="AA2040" s="18">
        <v>0.96</v>
      </c>
      <c r="AB2040">
        <v>0.64500000000000002</v>
      </c>
      <c r="AC2040" s="21">
        <v>0.96699999999999997</v>
      </c>
      <c r="AD2040" s="18">
        <v>3.5259259259259261E-2</v>
      </c>
      <c r="AE2040" t="s">
        <v>1092</v>
      </c>
    </row>
    <row r="2041" spans="25:31" hidden="1" x14ac:dyDescent="0.35">
      <c r="Y2041">
        <v>7.5190000000000001</v>
      </c>
      <c r="Z2041">
        <v>0.93400000000000005</v>
      </c>
      <c r="AA2041">
        <v>0.95</v>
      </c>
      <c r="AB2041">
        <v>1</v>
      </c>
      <c r="AC2041">
        <v>0.93100000000000005</v>
      </c>
      <c r="AD2041" s="18">
        <v>45825.305540138892</v>
      </c>
      <c r="AE2041" t="s">
        <v>2102</v>
      </c>
    </row>
    <row r="2042" spans="25:31" x14ac:dyDescent="0.35">
      <c r="Y2042">
        <v>0.65100000000000002</v>
      </c>
      <c r="Z2042">
        <v>0.96399999999999997</v>
      </c>
      <c r="AA2042">
        <v>0.96199999999999997</v>
      </c>
      <c r="AB2042">
        <v>0.96499999999999997</v>
      </c>
      <c r="AC2042">
        <v>0.95699999999999996</v>
      </c>
      <c r="AD2042" s="18">
        <v>45824.808844675928</v>
      </c>
      <c r="AE2042" t="s">
        <v>1757</v>
      </c>
    </row>
    <row r="2043" spans="25:31" hidden="1" x14ac:dyDescent="0.35">
      <c r="Y2043">
        <v>5.6180000000000003</v>
      </c>
      <c r="Z2043">
        <v>0.91500000000000004</v>
      </c>
      <c r="AA2043">
        <v>0.98</v>
      </c>
      <c r="AB2043" t="s">
        <v>858</v>
      </c>
      <c r="AC2043">
        <v>0.89800000000000002</v>
      </c>
      <c r="AD2043" s="18">
        <v>45825.30578476852</v>
      </c>
      <c r="AE2043" t="s">
        <v>2102</v>
      </c>
    </row>
    <row r="2044" spans="25:31" x14ac:dyDescent="0.35">
      <c r="Y2044">
        <v>20.408000000000001</v>
      </c>
      <c r="Z2044">
        <v>0.94699999999999995</v>
      </c>
      <c r="AA2044">
        <v>0.98899999999999999</v>
      </c>
      <c r="AB2044">
        <v>0.98199999999999998</v>
      </c>
      <c r="AC2044">
        <v>0.99099999999999999</v>
      </c>
      <c r="AD2044" s="18">
        <v>45825.077668356484</v>
      </c>
      <c r="AE2044" t="s">
        <v>2117</v>
      </c>
    </row>
    <row r="2045" spans="25:31" hidden="1" x14ac:dyDescent="0.35">
      <c r="Y2045">
        <v>2.5059999999999998</v>
      </c>
      <c r="Z2045">
        <v>0.97199999999999998</v>
      </c>
      <c r="AA2045">
        <v>0.98499999999999999</v>
      </c>
      <c r="AB2045">
        <v>0.95499999999999996</v>
      </c>
      <c r="AC2045">
        <v>0.95899999999999996</v>
      </c>
      <c r="AD2045" s="18">
        <v>45825.306103541669</v>
      </c>
      <c r="AE2045" t="s">
        <v>2102</v>
      </c>
    </row>
    <row r="2046" spans="25:31" x14ac:dyDescent="0.35">
      <c r="Y2046">
        <v>0.90900000000000003</v>
      </c>
      <c r="Z2046">
        <v>0.93600000000000005</v>
      </c>
      <c r="AA2046">
        <v>0.99399999999999999</v>
      </c>
      <c r="AB2046">
        <v>0.98399999999999999</v>
      </c>
      <c r="AC2046">
        <v>0.99099999999999999</v>
      </c>
      <c r="AD2046" s="18">
        <v>45825.092539849538</v>
      </c>
      <c r="AE2046" t="s">
        <v>2117</v>
      </c>
    </row>
    <row r="2047" spans="25:31" hidden="1" x14ac:dyDescent="0.35">
      <c r="Y2047">
        <v>3.4129999999999998</v>
      </c>
      <c r="Z2047">
        <v>0.96199999999999997</v>
      </c>
      <c r="AA2047">
        <v>0.96799999999999997</v>
      </c>
      <c r="AB2047">
        <v>0.92</v>
      </c>
      <c r="AC2047">
        <v>0.97399999999999998</v>
      </c>
      <c r="AD2047" s="18">
        <v>45825.306454606478</v>
      </c>
      <c r="AE2047" t="s">
        <v>2102</v>
      </c>
    </row>
    <row r="2048" spans="25:31" x14ac:dyDescent="0.35">
      <c r="Y2048">
        <v>1.6080000000000001</v>
      </c>
      <c r="Z2048">
        <v>0.83</v>
      </c>
      <c r="AA2048">
        <v>0.98099999999999998</v>
      </c>
      <c r="AB2048">
        <v>0.95199999999999996</v>
      </c>
      <c r="AC2048">
        <v>0.98099999999999998</v>
      </c>
      <c r="AD2048" s="18">
        <v>45825.150975428238</v>
      </c>
      <c r="AE2048" t="s">
        <v>2117</v>
      </c>
    </row>
    <row r="2049" spans="25:31" hidden="1" x14ac:dyDescent="0.35">
      <c r="Y2049">
        <v>6.3289999999999997</v>
      </c>
      <c r="Z2049">
        <v>0.93799999999999994</v>
      </c>
      <c r="AA2049">
        <v>1</v>
      </c>
      <c r="AB2049" t="s">
        <v>858</v>
      </c>
      <c r="AC2049">
        <v>0.93700000000000006</v>
      </c>
      <c r="AD2049" s="18">
        <v>45825.306700173613</v>
      </c>
      <c r="AE2049" t="s">
        <v>2102</v>
      </c>
    </row>
    <row r="2050" spans="25:31" x14ac:dyDescent="0.35">
      <c r="Y2050">
        <v>16.667000000000002</v>
      </c>
      <c r="Z2050">
        <v>0.95299999999999996</v>
      </c>
      <c r="AA2050" s="18">
        <v>0.96499999999999997</v>
      </c>
      <c r="AB2050">
        <v>0.94599999999999995</v>
      </c>
      <c r="AC2050" s="21">
        <v>0.95599999999999996</v>
      </c>
      <c r="AD2050" s="18">
        <v>5.2384259259259259E-3</v>
      </c>
      <c r="AE2050" t="s">
        <v>1092</v>
      </c>
    </row>
    <row r="2051" spans="25:31" hidden="1" x14ac:dyDescent="0.35">
      <c r="Y2051">
        <v>5.2359999999999998</v>
      </c>
      <c r="Z2051">
        <v>0.96399999999999997</v>
      </c>
      <c r="AA2051" t="s">
        <v>858</v>
      </c>
      <c r="AB2051" t="s">
        <v>858</v>
      </c>
      <c r="AC2051">
        <v>0.95399999999999996</v>
      </c>
      <c r="AD2051" s="18">
        <v>45825.306930601851</v>
      </c>
      <c r="AE2051" t="s">
        <v>2102</v>
      </c>
    </row>
    <row r="2052" spans="25:31" x14ac:dyDescent="0.35">
      <c r="Y2052">
        <v>90.909000000000006</v>
      </c>
      <c r="Z2052">
        <v>0.93100000000000005</v>
      </c>
      <c r="AA2052">
        <v>0.94499999999999995</v>
      </c>
      <c r="AB2052">
        <v>0.66500000000000004</v>
      </c>
      <c r="AC2052">
        <v>0.92300000000000004</v>
      </c>
      <c r="AD2052" s="18">
        <v>45824.886840752311</v>
      </c>
      <c r="AE2052" t="s">
        <v>1942</v>
      </c>
    </row>
    <row r="2053" spans="25:31" hidden="1" x14ac:dyDescent="0.35">
      <c r="Y2053">
        <v>3.0670000000000002</v>
      </c>
      <c r="Z2053">
        <v>0.92400000000000004</v>
      </c>
      <c r="AA2053">
        <v>0.94299999999999995</v>
      </c>
      <c r="AB2053">
        <v>0.92300000000000004</v>
      </c>
      <c r="AC2053">
        <v>0.90800000000000003</v>
      </c>
      <c r="AD2053" s="18">
        <v>45825.307219166665</v>
      </c>
      <c r="AE2053" t="s">
        <v>2102</v>
      </c>
    </row>
    <row r="2054" spans="25:31" hidden="1" x14ac:dyDescent="0.35">
      <c r="Y2054">
        <v>3.3220000000000001</v>
      </c>
      <c r="Z2054">
        <v>0.90800000000000003</v>
      </c>
      <c r="AA2054">
        <v>0.95899999999999996</v>
      </c>
      <c r="AB2054">
        <v>0.91300000000000003</v>
      </c>
      <c r="AC2054">
        <v>0.96299999999999997</v>
      </c>
      <c r="AD2054" s="18">
        <v>45825.30750451389</v>
      </c>
      <c r="AE2054" t="s">
        <v>2102</v>
      </c>
    </row>
    <row r="2055" spans="25:31" hidden="1" x14ac:dyDescent="0.35">
      <c r="Y2055">
        <v>1.23</v>
      </c>
      <c r="Z2055">
        <v>0.98</v>
      </c>
      <c r="AA2055">
        <v>0.97799999999999998</v>
      </c>
      <c r="AB2055">
        <v>1</v>
      </c>
      <c r="AC2055">
        <v>0.99099999999999999</v>
      </c>
      <c r="AD2055" s="18">
        <v>45825.307795277775</v>
      </c>
      <c r="AE2055" t="s">
        <v>2102</v>
      </c>
    </row>
    <row r="2056" spans="25:31" x14ac:dyDescent="0.35">
      <c r="Y2056">
        <v>90.909000000000006</v>
      </c>
      <c r="Z2056">
        <v>0.60899999999999999</v>
      </c>
      <c r="AA2056">
        <v>0.82399999999999995</v>
      </c>
      <c r="AB2056">
        <v>0.90400000000000003</v>
      </c>
      <c r="AC2056">
        <v>0.88200000000000001</v>
      </c>
      <c r="AD2056" s="18">
        <v>45825.061433159724</v>
      </c>
      <c r="AE2056" t="s">
        <v>2117</v>
      </c>
    </row>
    <row r="2057" spans="25:31" hidden="1" x14ac:dyDescent="0.35">
      <c r="Y2057">
        <v>3.984</v>
      </c>
      <c r="Z2057">
        <v>0.94499999999999995</v>
      </c>
      <c r="AA2057">
        <v>0.874</v>
      </c>
      <c r="AB2057">
        <v>0.88</v>
      </c>
      <c r="AC2057">
        <v>0.96399999999999997</v>
      </c>
      <c r="AD2057" s="18">
        <v>45825.308075856483</v>
      </c>
      <c r="AE2057" t="s">
        <v>2102</v>
      </c>
    </row>
    <row r="2058" spans="25:31" x14ac:dyDescent="0.35">
      <c r="Y2058">
        <v>22.727</v>
      </c>
      <c r="Z2058">
        <v>0.94699999999999995</v>
      </c>
      <c r="AA2058">
        <v>0.88600000000000001</v>
      </c>
      <c r="AB2058">
        <v>0.73599999999999999</v>
      </c>
      <c r="AC2058">
        <v>0.96899999999999997</v>
      </c>
      <c r="AD2058" s="18">
        <v>45825.160195497687</v>
      </c>
      <c r="AE2058" t="s">
        <v>2117</v>
      </c>
    </row>
    <row r="2059" spans="25:31" hidden="1" x14ac:dyDescent="0.35">
      <c r="Y2059">
        <v>1.4059999999999999</v>
      </c>
      <c r="Z2059">
        <v>0.97199999999999998</v>
      </c>
      <c r="AA2059">
        <v>0.97499999999999998</v>
      </c>
      <c r="AB2059">
        <v>0.96799999999999997</v>
      </c>
      <c r="AC2059">
        <v>0.98699999999999999</v>
      </c>
      <c r="AD2059" s="18">
        <v>45825.308359270835</v>
      </c>
      <c r="AE2059" t="s">
        <v>2102</v>
      </c>
    </row>
    <row r="2060" spans="25:31" x14ac:dyDescent="0.35">
      <c r="Y2060">
        <v>3.2469999999999999</v>
      </c>
      <c r="Z2060">
        <v>0.93799999999999994</v>
      </c>
      <c r="AA2060" s="18">
        <v>0.98</v>
      </c>
      <c r="AB2060">
        <v>0.98199999999999998</v>
      </c>
      <c r="AC2060" s="21">
        <v>0.91800000000000004</v>
      </c>
      <c r="AD2060" s="18">
        <v>2.9556712962962962E-2</v>
      </c>
      <c r="AE2060" t="s">
        <v>1092</v>
      </c>
    </row>
    <row r="2061" spans="25:31" hidden="1" x14ac:dyDescent="0.35">
      <c r="Y2061">
        <v>2.907</v>
      </c>
      <c r="Z2061">
        <v>0.93700000000000006</v>
      </c>
      <c r="AA2061">
        <v>0.91900000000000004</v>
      </c>
      <c r="AB2061">
        <v>0.92300000000000004</v>
      </c>
      <c r="AC2061">
        <v>0.88500000000000001</v>
      </c>
      <c r="AD2061" s="18">
        <v>45825.308639143521</v>
      </c>
      <c r="AE2061" t="s">
        <v>2102</v>
      </c>
    </row>
    <row r="2062" spans="25:31" x14ac:dyDescent="0.35">
      <c r="Y2062">
        <v>2.3530000000000002</v>
      </c>
      <c r="Z2062">
        <v>0.97899999999999998</v>
      </c>
      <c r="AA2062">
        <v>0.97199999999999998</v>
      </c>
      <c r="AB2062">
        <v>0.97699999999999998</v>
      </c>
      <c r="AC2062">
        <v>0.96599999999999997</v>
      </c>
      <c r="AD2062" s="18">
        <v>45824.903627418978</v>
      </c>
      <c r="AE2062" t="s">
        <v>1958</v>
      </c>
    </row>
    <row r="2063" spans="25:31" hidden="1" x14ac:dyDescent="0.35">
      <c r="Y2063">
        <v>3.2360000000000002</v>
      </c>
      <c r="Z2063">
        <v>0.92700000000000005</v>
      </c>
      <c r="AA2063">
        <v>0.96799999999999997</v>
      </c>
      <c r="AB2063">
        <v>0.91</v>
      </c>
      <c r="AC2063">
        <v>0.96199999999999997</v>
      </c>
      <c r="AD2063" s="18">
        <v>45825.308930856481</v>
      </c>
      <c r="AE2063" t="s">
        <v>2102</v>
      </c>
    </row>
    <row r="2064" spans="25:31" x14ac:dyDescent="0.35">
      <c r="Y2064">
        <v>16.393000000000001</v>
      </c>
      <c r="Z2064">
        <v>0.94399999999999995</v>
      </c>
      <c r="AA2064">
        <v>0.96399999999999997</v>
      </c>
      <c r="AB2064">
        <v>0.92400000000000004</v>
      </c>
      <c r="AC2064">
        <v>0.94499999999999995</v>
      </c>
      <c r="AD2064" s="18">
        <v>45824.909177013891</v>
      </c>
      <c r="AE2064" t="s">
        <v>2096</v>
      </c>
    </row>
    <row r="2065" spans="25:31" hidden="1" x14ac:dyDescent="0.35">
      <c r="Y2065">
        <v>3.5089999999999999</v>
      </c>
      <c r="Z2065">
        <v>0.94399999999999995</v>
      </c>
      <c r="AA2065">
        <v>0.97199999999999998</v>
      </c>
      <c r="AB2065">
        <v>0.69799999999999995</v>
      </c>
      <c r="AC2065">
        <v>0.95099999999999996</v>
      </c>
      <c r="AD2065" s="18">
        <v>45825.309213298613</v>
      </c>
      <c r="AE2065" t="s">
        <v>2102</v>
      </c>
    </row>
    <row r="2066" spans="25:31" x14ac:dyDescent="0.35">
      <c r="Y2066">
        <v>0.79400000000000004</v>
      </c>
      <c r="Z2066">
        <v>0.996</v>
      </c>
      <c r="AA2066">
        <v>0.99099999999999999</v>
      </c>
      <c r="AB2066">
        <v>0.96</v>
      </c>
      <c r="AC2066">
        <v>0.996</v>
      </c>
      <c r="AD2066" s="18">
        <v>45824.915740983794</v>
      </c>
      <c r="AE2066" t="s">
        <v>2096</v>
      </c>
    </row>
    <row r="2067" spans="25:31" hidden="1" x14ac:dyDescent="0.35">
      <c r="Y2067" t="s">
        <v>858</v>
      </c>
      <c r="Z2067" t="s">
        <v>858</v>
      </c>
      <c r="AA2067">
        <v>1</v>
      </c>
      <c r="AB2067" t="s">
        <v>858</v>
      </c>
      <c r="AC2067" t="s">
        <v>858</v>
      </c>
      <c r="AD2067" s="18">
        <v>45825.309417719909</v>
      </c>
      <c r="AE2067" t="s">
        <v>2102</v>
      </c>
    </row>
    <row r="2068" spans="25:31" x14ac:dyDescent="0.35">
      <c r="Y2068">
        <v>1.7150000000000001</v>
      </c>
      <c r="Z2068">
        <v>0.96899999999999997</v>
      </c>
      <c r="AA2068">
        <v>0.94199999999999995</v>
      </c>
      <c r="AB2068">
        <v>0.91</v>
      </c>
      <c r="AC2068">
        <v>0.98</v>
      </c>
      <c r="AD2068" s="18">
        <v>45824.921972442127</v>
      </c>
      <c r="AE2068" t="s">
        <v>2096</v>
      </c>
    </row>
    <row r="2069" spans="25:31" hidden="1" x14ac:dyDescent="0.35">
      <c r="Y2069">
        <v>5.952</v>
      </c>
      <c r="Z2069">
        <v>0.65900000000000003</v>
      </c>
      <c r="AA2069">
        <v>0.98399999999999999</v>
      </c>
      <c r="AB2069">
        <v>0.92</v>
      </c>
      <c r="AC2069">
        <v>0.93400000000000005</v>
      </c>
      <c r="AD2069" s="18">
        <v>45825.309721874997</v>
      </c>
      <c r="AE2069" t="s">
        <v>2102</v>
      </c>
    </row>
    <row r="2070" spans="25:31" hidden="1" x14ac:dyDescent="0.35">
      <c r="Y2070">
        <v>8.4030000000000005</v>
      </c>
      <c r="Z2070">
        <v>0.77500000000000002</v>
      </c>
      <c r="AA2070">
        <v>0.90200000000000002</v>
      </c>
      <c r="AB2070" t="s">
        <v>858</v>
      </c>
      <c r="AC2070">
        <v>0.57899999999999996</v>
      </c>
      <c r="AD2070" s="18">
        <v>45825.309946886577</v>
      </c>
      <c r="AE2070" t="s">
        <v>2102</v>
      </c>
    </row>
    <row r="2071" spans="25:31" hidden="1" x14ac:dyDescent="0.35">
      <c r="Y2071" t="s">
        <v>858</v>
      </c>
      <c r="Z2071" t="s">
        <v>858</v>
      </c>
      <c r="AA2071" t="s">
        <v>858</v>
      </c>
      <c r="AB2071" t="s">
        <v>858</v>
      </c>
      <c r="AC2071" t="s">
        <v>858</v>
      </c>
      <c r="AD2071" s="18">
        <v>45825.310167199073</v>
      </c>
      <c r="AE2071" t="s">
        <v>2102</v>
      </c>
    </row>
    <row r="2072" spans="25:31" x14ac:dyDescent="0.35">
      <c r="Y2072">
        <v>16.393000000000001</v>
      </c>
      <c r="Z2072">
        <v>0.377</v>
      </c>
      <c r="AA2072">
        <v>0.433</v>
      </c>
      <c r="AB2072">
        <v>0.76</v>
      </c>
      <c r="AC2072">
        <v>0.38900000000000001</v>
      </c>
      <c r="AD2072" s="18">
        <v>45825.289098854169</v>
      </c>
      <c r="AE2072" t="s">
        <v>2105</v>
      </c>
    </row>
    <row r="2073" spans="25:31" hidden="1" x14ac:dyDescent="0.35">
      <c r="Y2073">
        <v>4.2999999999999997E-2</v>
      </c>
      <c r="Z2073">
        <v>0.99399999999999999</v>
      </c>
      <c r="AA2073">
        <v>0</v>
      </c>
      <c r="AB2073">
        <v>0.998</v>
      </c>
      <c r="AC2073">
        <v>0.99199999999999999</v>
      </c>
      <c r="AD2073" s="18">
        <v>45825.294896932872</v>
      </c>
      <c r="AE2073" t="s">
        <v>2103</v>
      </c>
    </row>
    <row r="2074" spans="25:31" x14ac:dyDescent="0.35">
      <c r="Y2074">
        <v>0.41</v>
      </c>
      <c r="Z2074">
        <v>0</v>
      </c>
      <c r="AA2074">
        <v>0.98699999999999999</v>
      </c>
      <c r="AB2074">
        <v>0.97699999999999998</v>
      </c>
      <c r="AC2074">
        <v>0.96099999999999997</v>
      </c>
      <c r="AD2074" s="18">
        <v>45825.193815138889</v>
      </c>
      <c r="AE2074" t="s">
        <v>2113</v>
      </c>
    </row>
    <row r="2075" spans="25:31" hidden="1" x14ac:dyDescent="0.35">
      <c r="Y2075">
        <v>1.238</v>
      </c>
      <c r="Z2075">
        <v>1</v>
      </c>
      <c r="AA2075">
        <v>0.98099999999999998</v>
      </c>
      <c r="AB2075">
        <v>0.90800000000000003</v>
      </c>
      <c r="AC2075">
        <v>0.98599999999999999</v>
      </c>
      <c r="AD2075" s="18">
        <v>45825.295241701388</v>
      </c>
      <c r="AE2075" t="s">
        <v>2103</v>
      </c>
    </row>
    <row r="2076" spans="25:31" x14ac:dyDescent="0.35">
      <c r="Y2076">
        <v>13.888999999999999</v>
      </c>
      <c r="Z2076">
        <v>0.42499999999999999</v>
      </c>
      <c r="AA2076">
        <v>0.92900000000000005</v>
      </c>
      <c r="AB2076">
        <v>0.91</v>
      </c>
      <c r="AC2076">
        <v>0.98199999999999998</v>
      </c>
      <c r="AD2076" s="18">
        <v>45825.148941400461</v>
      </c>
      <c r="AE2076" t="s">
        <v>2117</v>
      </c>
    </row>
    <row r="2077" spans="25:31" hidden="1" x14ac:dyDescent="0.35">
      <c r="Y2077">
        <v>7.8739999999999997</v>
      </c>
      <c r="Z2077">
        <v>0</v>
      </c>
      <c r="AA2077">
        <v>0.98099999999999998</v>
      </c>
      <c r="AB2077">
        <v>0</v>
      </c>
      <c r="AC2077">
        <v>0.96599999999999997</v>
      </c>
      <c r="AD2077" s="18">
        <v>45825.29549689815</v>
      </c>
      <c r="AE2077" t="s">
        <v>2103</v>
      </c>
    </row>
    <row r="2078" spans="25:31" x14ac:dyDescent="0.35">
      <c r="Y2078">
        <v>3.984</v>
      </c>
      <c r="Z2078">
        <v>0.89</v>
      </c>
      <c r="AA2078">
        <v>0.96799999999999997</v>
      </c>
      <c r="AB2078">
        <v>0.92700000000000005</v>
      </c>
      <c r="AC2078">
        <v>0.95699999999999996</v>
      </c>
      <c r="AD2078" s="18">
        <v>45824.826208310187</v>
      </c>
      <c r="AE2078" t="s">
        <v>1757</v>
      </c>
    </row>
    <row r="2079" spans="25:31" hidden="1" x14ac:dyDescent="0.35">
      <c r="Y2079">
        <v>27.027000000000001</v>
      </c>
      <c r="Z2079" t="s">
        <v>858</v>
      </c>
      <c r="AA2079">
        <v>0</v>
      </c>
      <c r="AB2079">
        <v>0</v>
      </c>
      <c r="AC2079">
        <v>0.872</v>
      </c>
      <c r="AD2079" s="18">
        <v>45825.295687627317</v>
      </c>
      <c r="AE2079" t="s">
        <v>2103</v>
      </c>
    </row>
    <row r="2080" spans="25:31" x14ac:dyDescent="0.35">
      <c r="Y2080">
        <v>0.98099999999999998</v>
      </c>
      <c r="Z2080">
        <v>0.99</v>
      </c>
      <c r="AA2080">
        <v>0.99099999999999999</v>
      </c>
      <c r="AB2080">
        <v>0.91800000000000004</v>
      </c>
      <c r="AC2080">
        <v>0.97599999999999998</v>
      </c>
      <c r="AD2080" s="18">
        <v>45824.852701307871</v>
      </c>
      <c r="AE2080" t="s">
        <v>1942</v>
      </c>
    </row>
    <row r="2081" spans="25:31" hidden="1" x14ac:dyDescent="0.35">
      <c r="Y2081" t="s">
        <v>858</v>
      </c>
      <c r="Z2081" t="s">
        <v>858</v>
      </c>
      <c r="AA2081" t="s">
        <v>858</v>
      </c>
      <c r="AB2081" t="s">
        <v>858</v>
      </c>
      <c r="AC2081" t="s">
        <v>858</v>
      </c>
      <c r="AD2081" s="18">
        <v>45825.29385347222</v>
      </c>
      <c r="AE2081" t="s">
        <v>2104</v>
      </c>
    </row>
    <row r="2082" spans="25:31" x14ac:dyDescent="0.35">
      <c r="Y2082">
        <v>1.522</v>
      </c>
      <c r="Z2082">
        <v>0.98</v>
      </c>
      <c r="AA2082">
        <v>0.98</v>
      </c>
      <c r="AB2082">
        <v>0.95399999999999996</v>
      </c>
      <c r="AC2082">
        <v>0.98099999999999998</v>
      </c>
      <c r="AD2082" s="18">
        <v>45824.920382256947</v>
      </c>
      <c r="AE2082" t="s">
        <v>2096</v>
      </c>
    </row>
    <row r="2083" spans="25:31" hidden="1" x14ac:dyDescent="0.35">
      <c r="Y2083" t="s">
        <v>858</v>
      </c>
      <c r="Z2083" t="s">
        <v>858</v>
      </c>
      <c r="AA2083">
        <v>1</v>
      </c>
      <c r="AB2083" t="s">
        <v>858</v>
      </c>
      <c r="AC2083" t="s">
        <v>858</v>
      </c>
      <c r="AD2083" s="18">
        <v>45825.294078576386</v>
      </c>
      <c r="AE2083" t="s">
        <v>2104</v>
      </c>
    </row>
    <row r="2084" spans="25:31" hidden="1" x14ac:dyDescent="0.35">
      <c r="Y2084" t="s">
        <v>858</v>
      </c>
      <c r="Z2084" t="s">
        <v>858</v>
      </c>
      <c r="AA2084" t="s">
        <v>858</v>
      </c>
      <c r="AB2084" t="s">
        <v>858</v>
      </c>
      <c r="AC2084" t="s">
        <v>858</v>
      </c>
      <c r="AD2084" s="18">
        <v>45825.28823150463</v>
      </c>
      <c r="AE2084" t="s">
        <v>2105</v>
      </c>
    </row>
    <row r="2085" spans="25:31" hidden="1" x14ac:dyDescent="0.35">
      <c r="Y2085">
        <v>52.631999999999998</v>
      </c>
      <c r="Z2085" t="s">
        <v>858</v>
      </c>
      <c r="AA2085">
        <v>1</v>
      </c>
      <c r="AB2085" t="s">
        <v>858</v>
      </c>
      <c r="AC2085">
        <v>1</v>
      </c>
      <c r="AD2085" s="18">
        <v>45825.288454641202</v>
      </c>
      <c r="AE2085" t="s">
        <v>2105</v>
      </c>
    </row>
    <row r="2086" spans="25:31" x14ac:dyDescent="0.35">
      <c r="Y2086">
        <v>2.2679999999999998</v>
      </c>
      <c r="Z2086">
        <v>0.97</v>
      </c>
      <c r="AA2086">
        <v>0.22</v>
      </c>
      <c r="AB2086">
        <v>0.26300000000000001</v>
      </c>
      <c r="AC2086">
        <v>0.94899999999999995</v>
      </c>
      <c r="AD2086" s="18">
        <v>45825.282479513888</v>
      </c>
      <c r="AE2086" t="s">
        <v>2106</v>
      </c>
    </row>
    <row r="2087" spans="25:31" hidden="1" x14ac:dyDescent="0.35">
      <c r="Y2087" t="s">
        <v>858</v>
      </c>
      <c r="Z2087" t="s">
        <v>858</v>
      </c>
      <c r="AA2087" t="s">
        <v>858</v>
      </c>
      <c r="AB2087" t="s">
        <v>858</v>
      </c>
      <c r="AC2087" t="s">
        <v>858</v>
      </c>
      <c r="AD2087" s="18">
        <v>45825.288672314811</v>
      </c>
      <c r="AE2087" t="s">
        <v>2105</v>
      </c>
    </row>
    <row r="2088" spans="25:31" x14ac:dyDescent="0.35">
      <c r="Y2088">
        <v>2.3199999999999998</v>
      </c>
      <c r="Z2088">
        <v>0.96099999999999997</v>
      </c>
      <c r="AA2088" s="18">
        <v>0.97799999999999998</v>
      </c>
      <c r="AB2088">
        <v>0.98099999999999998</v>
      </c>
      <c r="AC2088" s="21">
        <v>0.95299999999999996</v>
      </c>
      <c r="AD2088" s="18">
        <v>45825.2276733912</v>
      </c>
      <c r="AE2088" t="s">
        <v>2108</v>
      </c>
    </row>
    <row r="2089" spans="25:31" hidden="1" x14ac:dyDescent="0.35">
      <c r="Y2089" t="s">
        <v>858</v>
      </c>
      <c r="Z2089">
        <v>0.75</v>
      </c>
      <c r="AA2089" t="s">
        <v>858</v>
      </c>
      <c r="AB2089">
        <v>1</v>
      </c>
      <c r="AC2089" t="s">
        <v>858</v>
      </c>
      <c r="AD2089" s="18">
        <v>45825.288895821759</v>
      </c>
      <c r="AE2089" t="s">
        <v>2105</v>
      </c>
    </row>
    <row r="2090" spans="25:31" x14ac:dyDescent="0.35">
      <c r="Y2090">
        <v>1.8660000000000001</v>
      </c>
      <c r="Z2090">
        <v>0.80200000000000005</v>
      </c>
      <c r="AA2090">
        <v>0.84499999999999997</v>
      </c>
      <c r="AB2090">
        <v>0.85399999999999998</v>
      </c>
      <c r="AC2090">
        <v>0.94299999999999995</v>
      </c>
      <c r="AD2090" s="18">
        <v>45825.073428321761</v>
      </c>
      <c r="AE2090" t="s">
        <v>2117</v>
      </c>
    </row>
    <row r="2091" spans="25:31" hidden="1" x14ac:dyDescent="0.35">
      <c r="Y2091" t="s">
        <v>858</v>
      </c>
      <c r="Z2091" t="s">
        <v>858</v>
      </c>
      <c r="AA2091" t="s">
        <v>858</v>
      </c>
      <c r="AB2091" t="s">
        <v>858</v>
      </c>
      <c r="AC2091" t="s">
        <v>858</v>
      </c>
      <c r="AD2091" s="18">
        <v>45825.28909888889</v>
      </c>
      <c r="AE2091" t="s">
        <v>2105</v>
      </c>
    </row>
    <row r="2092" spans="25:31" x14ac:dyDescent="0.35">
      <c r="Y2092">
        <v>7.1429999999999998</v>
      </c>
      <c r="Z2092">
        <v>0.93200000000000005</v>
      </c>
      <c r="AA2092">
        <v>0.96799999999999997</v>
      </c>
      <c r="AB2092">
        <v>0.96299999999999997</v>
      </c>
      <c r="AC2092">
        <v>0.95099999999999996</v>
      </c>
      <c r="AD2092" s="18">
        <v>45825.125268368058</v>
      </c>
      <c r="AE2092" t="s">
        <v>2117</v>
      </c>
    </row>
    <row r="2093" spans="25:31" hidden="1" x14ac:dyDescent="0.35">
      <c r="Y2093" t="s">
        <v>858</v>
      </c>
      <c r="Z2093" t="s">
        <v>858</v>
      </c>
      <c r="AA2093" t="s">
        <v>858</v>
      </c>
      <c r="AB2093" t="s">
        <v>858</v>
      </c>
      <c r="AC2093" t="s">
        <v>858</v>
      </c>
      <c r="AD2093" s="18">
        <v>45825.289307592589</v>
      </c>
      <c r="AE2093" t="s">
        <v>2105</v>
      </c>
    </row>
    <row r="2094" spans="25:31" hidden="1" x14ac:dyDescent="0.35">
      <c r="Y2094" t="s">
        <v>858</v>
      </c>
      <c r="Z2094" t="s">
        <v>858</v>
      </c>
      <c r="AA2094">
        <v>1</v>
      </c>
      <c r="AB2094" t="s">
        <v>858</v>
      </c>
      <c r="AC2094" t="s">
        <v>858</v>
      </c>
      <c r="AD2094" s="18">
        <v>45825.289528252317</v>
      </c>
      <c r="AE2094" t="s">
        <v>2105</v>
      </c>
    </row>
    <row r="2095" spans="25:31" hidden="1" x14ac:dyDescent="0.35">
      <c r="Y2095">
        <v>12.048</v>
      </c>
      <c r="Z2095" t="s">
        <v>858</v>
      </c>
      <c r="AA2095">
        <v>0.79300000000000004</v>
      </c>
      <c r="AB2095" t="s">
        <v>858</v>
      </c>
      <c r="AC2095">
        <v>0.71099999999999997</v>
      </c>
      <c r="AD2095" s="18">
        <v>45825.289750127318</v>
      </c>
      <c r="AE2095" t="s">
        <v>2105</v>
      </c>
    </row>
    <row r="2096" spans="25:31" x14ac:dyDescent="0.35">
      <c r="Y2096">
        <v>11.904999999999999</v>
      </c>
      <c r="Z2096">
        <v>0.85</v>
      </c>
      <c r="AA2096">
        <v>0.753</v>
      </c>
      <c r="AB2096">
        <v>0.66100000000000003</v>
      </c>
      <c r="AC2096">
        <v>0.64600000000000002</v>
      </c>
      <c r="AD2096" s="18">
        <v>45825.141000937503</v>
      </c>
      <c r="AE2096" t="s">
        <v>2117</v>
      </c>
    </row>
    <row r="2097" spans="25:31" hidden="1" x14ac:dyDescent="0.35">
      <c r="Y2097">
        <v>0.45900000000000002</v>
      </c>
      <c r="Z2097">
        <v>0.96599999999999997</v>
      </c>
      <c r="AA2097">
        <v>0.99099999999999999</v>
      </c>
      <c r="AB2097">
        <v>0.96699999999999997</v>
      </c>
      <c r="AC2097">
        <v>0.93600000000000005</v>
      </c>
      <c r="AD2097" s="18">
        <v>45825.290316226849</v>
      </c>
      <c r="AE2097" t="s">
        <v>2105</v>
      </c>
    </row>
    <row r="2098" spans="25:31" x14ac:dyDescent="0.35">
      <c r="Y2098">
        <v>0.61699999999999999</v>
      </c>
      <c r="Z2098">
        <v>0</v>
      </c>
      <c r="AA2098">
        <v>0.95499999999999996</v>
      </c>
      <c r="AB2098">
        <v>0.96399999999999997</v>
      </c>
      <c r="AC2098">
        <v>0.92400000000000004</v>
      </c>
      <c r="AD2098" s="18">
        <v>45825.040535798609</v>
      </c>
      <c r="AE2098" t="s">
        <v>1750</v>
      </c>
    </row>
    <row r="2099" spans="25:31" hidden="1" x14ac:dyDescent="0.35">
      <c r="Y2099">
        <v>43.478000000000002</v>
      </c>
      <c r="Z2099" t="s">
        <v>858</v>
      </c>
      <c r="AA2099" t="s">
        <v>858</v>
      </c>
      <c r="AB2099">
        <v>0.73799999999999999</v>
      </c>
      <c r="AC2099">
        <v>1</v>
      </c>
      <c r="AD2099" s="18">
        <v>45825.290540497685</v>
      </c>
      <c r="AE2099" t="s">
        <v>2105</v>
      </c>
    </row>
    <row r="2100" spans="25:31" x14ac:dyDescent="0.35">
      <c r="Y2100">
        <v>0.78900000000000003</v>
      </c>
      <c r="Z2100">
        <v>0.99</v>
      </c>
      <c r="AA2100">
        <v>0.97699999999999998</v>
      </c>
      <c r="AB2100">
        <v>0.98599999999999999</v>
      </c>
      <c r="AC2100">
        <v>0.98799999999999999</v>
      </c>
      <c r="AD2100" s="18">
        <v>45825.116662430555</v>
      </c>
      <c r="AE2100" t="s">
        <v>2117</v>
      </c>
    </row>
    <row r="2101" spans="25:31" hidden="1" x14ac:dyDescent="0.35">
      <c r="Y2101" t="s">
        <v>858</v>
      </c>
      <c r="Z2101" t="s">
        <v>858</v>
      </c>
      <c r="AA2101" t="s">
        <v>858</v>
      </c>
      <c r="AB2101" t="s">
        <v>858</v>
      </c>
      <c r="AC2101" t="s">
        <v>858</v>
      </c>
      <c r="AD2101" s="18">
        <v>45825.290765428239</v>
      </c>
      <c r="AE2101" t="s">
        <v>2105</v>
      </c>
    </row>
    <row r="2102" spans="25:31" x14ac:dyDescent="0.35">
      <c r="Y2102">
        <v>1.5429999999999999</v>
      </c>
      <c r="Z2102">
        <v>0.89100000000000001</v>
      </c>
      <c r="AA2102">
        <v>0.94899999999999995</v>
      </c>
      <c r="AB2102">
        <v>0.90200000000000002</v>
      </c>
      <c r="AC2102">
        <v>0.94099999999999995</v>
      </c>
      <c r="AD2102" s="18">
        <v>45824.746520243054</v>
      </c>
      <c r="AE2102" t="s">
        <v>1757</v>
      </c>
    </row>
    <row r="2103" spans="25:31" hidden="1" x14ac:dyDescent="0.35">
      <c r="Y2103" t="s">
        <v>858</v>
      </c>
      <c r="Z2103" t="s">
        <v>858</v>
      </c>
      <c r="AA2103">
        <v>0</v>
      </c>
      <c r="AB2103">
        <v>0</v>
      </c>
      <c r="AC2103" t="s">
        <v>858</v>
      </c>
      <c r="AD2103" s="18">
        <v>45825.290918252314</v>
      </c>
      <c r="AE2103" t="s">
        <v>2105</v>
      </c>
    </row>
    <row r="2104" spans="25:31" x14ac:dyDescent="0.35">
      <c r="Y2104">
        <v>1.5429999999999999</v>
      </c>
      <c r="Z2104">
        <v>0.89100000000000001</v>
      </c>
      <c r="AA2104">
        <v>0.94899999999999995</v>
      </c>
      <c r="AB2104">
        <v>0.90200000000000002</v>
      </c>
      <c r="AC2104">
        <v>0.94099999999999995</v>
      </c>
      <c r="AD2104" s="18">
        <v>45824.757139155096</v>
      </c>
      <c r="AE2104" t="s">
        <v>1757</v>
      </c>
    </row>
    <row r="2105" spans="25:31" hidden="1" x14ac:dyDescent="0.35">
      <c r="Y2105" t="s">
        <v>858</v>
      </c>
      <c r="Z2105" t="s">
        <v>858</v>
      </c>
      <c r="AA2105" t="s">
        <v>858</v>
      </c>
      <c r="AB2105" t="s">
        <v>858</v>
      </c>
      <c r="AC2105" t="s">
        <v>858</v>
      </c>
      <c r="AD2105" s="18">
        <v>45825.291119050926</v>
      </c>
      <c r="AE2105" t="s">
        <v>2105</v>
      </c>
    </row>
    <row r="2106" spans="25:31" x14ac:dyDescent="0.35">
      <c r="Y2106">
        <v>3.8460000000000001</v>
      </c>
      <c r="Z2106">
        <v>0.98499999999999999</v>
      </c>
      <c r="AA2106">
        <v>0.98399999999999999</v>
      </c>
      <c r="AB2106">
        <v>0.873</v>
      </c>
      <c r="AC2106">
        <v>0.98</v>
      </c>
      <c r="AD2106" s="18">
        <v>45825.306052106484</v>
      </c>
      <c r="AE2106" t="s">
        <v>2102</v>
      </c>
    </row>
    <row r="2107" spans="25:31" hidden="1" x14ac:dyDescent="0.35">
      <c r="Y2107" t="s">
        <v>858</v>
      </c>
      <c r="Z2107" t="s">
        <v>858</v>
      </c>
      <c r="AA2107" t="s">
        <v>858</v>
      </c>
      <c r="AB2107">
        <v>1</v>
      </c>
      <c r="AC2107" t="s">
        <v>858</v>
      </c>
      <c r="AD2107" s="18">
        <v>45825.291315034723</v>
      </c>
      <c r="AE2107" t="s">
        <v>2105</v>
      </c>
    </row>
    <row r="2108" spans="25:31" x14ac:dyDescent="0.35">
      <c r="Y2108">
        <v>10.989000000000001</v>
      </c>
      <c r="Z2108">
        <v>0.81</v>
      </c>
      <c r="AA2108" s="18">
        <v>0.86099999999999999</v>
      </c>
      <c r="AB2108">
        <v>0.89700000000000002</v>
      </c>
      <c r="AC2108" s="21">
        <v>0.91500000000000004</v>
      </c>
      <c r="AD2108" s="18">
        <v>45825.199329178242</v>
      </c>
      <c r="AE2108" t="s">
        <v>2112</v>
      </c>
    </row>
    <row r="2109" spans="25:31" hidden="1" x14ac:dyDescent="0.35">
      <c r="Y2109" t="s">
        <v>858</v>
      </c>
      <c r="Z2109" t="s">
        <v>858</v>
      </c>
      <c r="AA2109" t="s">
        <v>858</v>
      </c>
      <c r="AB2109" t="s">
        <v>858</v>
      </c>
      <c r="AC2109" t="s">
        <v>858</v>
      </c>
      <c r="AD2109" s="18">
        <v>45825.29153328704</v>
      </c>
      <c r="AE2109" t="s">
        <v>2105</v>
      </c>
    </row>
    <row r="2110" spans="25:31" x14ac:dyDescent="0.35">
      <c r="Y2110">
        <v>19.608000000000001</v>
      </c>
      <c r="Z2110">
        <v>0.89400000000000002</v>
      </c>
      <c r="AA2110">
        <v>0.84799999999999998</v>
      </c>
      <c r="AB2110">
        <v>0.93100000000000005</v>
      </c>
      <c r="AC2110">
        <v>0.84799999999999998</v>
      </c>
      <c r="AD2110" s="18">
        <v>45825.117145717595</v>
      </c>
      <c r="AE2110" t="s">
        <v>2117</v>
      </c>
    </row>
    <row r="2111" spans="25:31" hidden="1" x14ac:dyDescent="0.35">
      <c r="Y2111" t="s">
        <v>858</v>
      </c>
      <c r="Z2111" t="s">
        <v>858</v>
      </c>
      <c r="AA2111" t="s">
        <v>858</v>
      </c>
      <c r="AB2111" t="s">
        <v>858</v>
      </c>
      <c r="AC2111" t="s">
        <v>858</v>
      </c>
      <c r="AD2111" s="18">
        <v>45825.291744965281</v>
      </c>
      <c r="AE2111" t="s">
        <v>2105</v>
      </c>
    </row>
    <row r="2112" spans="25:31" x14ac:dyDescent="0.35">
      <c r="Y2112">
        <v>58.823999999999998</v>
      </c>
      <c r="Z2112">
        <v>0.96899999999999997</v>
      </c>
      <c r="AA2112">
        <v>0.80500000000000005</v>
      </c>
      <c r="AB2112">
        <v>0.91</v>
      </c>
      <c r="AC2112">
        <v>0.96299999999999997</v>
      </c>
      <c r="AD2112" s="18">
        <v>45825.170607581022</v>
      </c>
      <c r="AE2112" t="s">
        <v>2117</v>
      </c>
    </row>
    <row r="2113" spans="25:31" hidden="1" x14ac:dyDescent="0.35">
      <c r="Y2113" t="s">
        <v>858</v>
      </c>
      <c r="Z2113" t="s">
        <v>858</v>
      </c>
      <c r="AA2113" t="s">
        <v>858</v>
      </c>
      <c r="AB2113" t="s">
        <v>858</v>
      </c>
      <c r="AC2113" t="s">
        <v>858</v>
      </c>
      <c r="AD2113" s="18">
        <v>45825.291953599539</v>
      </c>
      <c r="AE2113" t="s">
        <v>2105</v>
      </c>
    </row>
    <row r="2114" spans="25:31" hidden="1" x14ac:dyDescent="0.35">
      <c r="Y2114" t="s">
        <v>858</v>
      </c>
      <c r="Z2114" t="s">
        <v>858</v>
      </c>
      <c r="AA2114">
        <v>0</v>
      </c>
      <c r="AB2114">
        <v>0</v>
      </c>
      <c r="AC2114" t="s">
        <v>858</v>
      </c>
      <c r="AD2114" s="18">
        <v>45825.292145925923</v>
      </c>
      <c r="AE2114" t="s">
        <v>2105</v>
      </c>
    </row>
    <row r="2115" spans="25:31" hidden="1" x14ac:dyDescent="0.35">
      <c r="Y2115">
        <v>83.332999999999998</v>
      </c>
      <c r="Z2115" t="s">
        <v>858</v>
      </c>
      <c r="AA2115" t="s">
        <v>858</v>
      </c>
      <c r="AB2115" t="s">
        <v>858</v>
      </c>
      <c r="AC2115">
        <v>1</v>
      </c>
      <c r="AD2115" s="18">
        <v>45825.292379861108</v>
      </c>
      <c r="AE2115" t="s">
        <v>2105</v>
      </c>
    </row>
    <row r="2116" spans="25:31" hidden="1" x14ac:dyDescent="0.35">
      <c r="Y2116" t="s">
        <v>858</v>
      </c>
      <c r="Z2116" t="s">
        <v>858</v>
      </c>
      <c r="AA2116" t="s">
        <v>858</v>
      </c>
      <c r="AB2116">
        <v>0</v>
      </c>
      <c r="AC2116" t="s">
        <v>858</v>
      </c>
      <c r="AD2116" s="18">
        <v>45825.292571747683</v>
      </c>
      <c r="AE2116" t="s">
        <v>2105</v>
      </c>
    </row>
    <row r="2117" spans="25:31" hidden="1" x14ac:dyDescent="0.35">
      <c r="Y2117" t="s">
        <v>858</v>
      </c>
      <c r="Z2117" t="s">
        <v>858</v>
      </c>
      <c r="AA2117" t="s">
        <v>858</v>
      </c>
      <c r="AB2117" t="s">
        <v>858</v>
      </c>
      <c r="AC2117" t="s">
        <v>858</v>
      </c>
      <c r="AD2117" s="18">
        <v>45825.292779351854</v>
      </c>
      <c r="AE2117" t="s">
        <v>2105</v>
      </c>
    </row>
    <row r="2118" spans="25:31" hidden="1" x14ac:dyDescent="0.35">
      <c r="Y2118" t="s">
        <v>858</v>
      </c>
      <c r="Z2118" t="s">
        <v>858</v>
      </c>
      <c r="AA2118">
        <v>0.95499999999999996</v>
      </c>
      <c r="AB2118" t="s">
        <v>858</v>
      </c>
      <c r="AC2118" t="s">
        <v>858</v>
      </c>
      <c r="AD2118" s="18">
        <v>45825.292999456018</v>
      </c>
      <c r="AE2118" t="s">
        <v>2105</v>
      </c>
    </row>
    <row r="2119" spans="25:31" hidden="1" x14ac:dyDescent="0.35">
      <c r="Y2119" t="s">
        <v>858</v>
      </c>
      <c r="Z2119" t="s">
        <v>858</v>
      </c>
      <c r="AA2119" t="s">
        <v>858</v>
      </c>
      <c r="AB2119" t="s">
        <v>858</v>
      </c>
      <c r="AC2119" t="s">
        <v>858</v>
      </c>
      <c r="AD2119" s="18">
        <v>45825.293220150466</v>
      </c>
      <c r="AE2119" t="s">
        <v>2105</v>
      </c>
    </row>
    <row r="2120" spans="25:31" x14ac:dyDescent="0.35">
      <c r="Y2120">
        <v>0.626</v>
      </c>
      <c r="Z2120">
        <v>0.95299999999999996</v>
      </c>
      <c r="AA2120">
        <v>0.97599999999999998</v>
      </c>
      <c r="AB2120">
        <v>0.98599999999999999</v>
      </c>
      <c r="AC2120">
        <v>0.99</v>
      </c>
      <c r="AD2120" s="18">
        <v>45824.768471539355</v>
      </c>
      <c r="AE2120" t="s">
        <v>1757</v>
      </c>
    </row>
    <row r="2121" spans="25:31" hidden="1" x14ac:dyDescent="0.35">
      <c r="Y2121" t="s">
        <v>858</v>
      </c>
      <c r="Z2121" t="s">
        <v>858</v>
      </c>
      <c r="AA2121" t="s">
        <v>858</v>
      </c>
      <c r="AB2121" t="s">
        <v>858</v>
      </c>
      <c r="AC2121" t="s">
        <v>858</v>
      </c>
      <c r="AD2121" s="18">
        <v>45825.293425289354</v>
      </c>
      <c r="AE2121" t="s">
        <v>2105</v>
      </c>
    </row>
    <row r="2122" spans="25:31" x14ac:dyDescent="0.35">
      <c r="Y2122">
        <v>11.628</v>
      </c>
      <c r="Z2122">
        <v>0.61599999999999999</v>
      </c>
      <c r="AA2122">
        <v>0.71499999999999997</v>
      </c>
      <c r="AB2122">
        <v>0</v>
      </c>
      <c r="AC2122">
        <v>0.52100000000000002</v>
      </c>
      <c r="AD2122" s="18">
        <v>45824.941959004631</v>
      </c>
      <c r="AE2122" t="s">
        <v>2096</v>
      </c>
    </row>
    <row r="2123" spans="25:31" hidden="1" x14ac:dyDescent="0.35">
      <c r="Y2123" t="s">
        <v>858</v>
      </c>
      <c r="Z2123" t="s">
        <v>858</v>
      </c>
      <c r="AA2123">
        <v>0.76200000000000001</v>
      </c>
      <c r="AB2123" t="s">
        <v>858</v>
      </c>
      <c r="AC2123" t="s">
        <v>858</v>
      </c>
      <c r="AD2123" s="18">
        <v>45825.293627418978</v>
      </c>
      <c r="AE2123" t="s">
        <v>2105</v>
      </c>
    </row>
    <row r="2124" spans="25:31" x14ac:dyDescent="0.35">
      <c r="Y2124">
        <v>6.25</v>
      </c>
      <c r="Z2124">
        <v>0.65900000000000003</v>
      </c>
      <c r="AA2124">
        <v>0.64</v>
      </c>
      <c r="AB2124">
        <v>0.56399999999999995</v>
      </c>
      <c r="AC2124">
        <v>0.624</v>
      </c>
      <c r="AD2124" s="18">
        <v>45824.948596261573</v>
      </c>
      <c r="AE2124" t="s">
        <v>2096</v>
      </c>
    </row>
    <row r="2125" spans="25:31" hidden="1" x14ac:dyDescent="0.35">
      <c r="Y2125">
        <v>16.949000000000002</v>
      </c>
      <c r="Z2125">
        <v>0.71499999999999997</v>
      </c>
      <c r="AA2125">
        <v>0.75900000000000001</v>
      </c>
      <c r="AB2125" t="s">
        <v>858</v>
      </c>
      <c r="AC2125">
        <v>0.76800000000000002</v>
      </c>
      <c r="AD2125" s="18">
        <v>45825.234759756946</v>
      </c>
      <c r="AE2125" t="s">
        <v>2106</v>
      </c>
    </row>
    <row r="2126" spans="25:31" x14ac:dyDescent="0.35">
      <c r="Y2126">
        <v>4.484</v>
      </c>
      <c r="Z2126">
        <v>0.95</v>
      </c>
      <c r="AA2126">
        <v>0.93</v>
      </c>
      <c r="AB2126">
        <v>0.98</v>
      </c>
      <c r="AC2126">
        <v>0.91600000000000004</v>
      </c>
      <c r="AD2126" s="18">
        <v>45824.96048681713</v>
      </c>
      <c r="AE2126" t="s">
        <v>2099</v>
      </c>
    </row>
    <row r="2127" spans="25:31" hidden="1" x14ac:dyDescent="0.35">
      <c r="Y2127">
        <v>17.856999999999999</v>
      </c>
      <c r="Z2127">
        <v>0.90700000000000003</v>
      </c>
      <c r="AA2127">
        <v>0.83399999999999996</v>
      </c>
      <c r="AB2127" t="s">
        <v>858</v>
      </c>
      <c r="AC2127">
        <v>0.88100000000000001</v>
      </c>
      <c r="AD2127" s="18">
        <v>45825.234980578702</v>
      </c>
      <c r="AE2127" t="s">
        <v>2106</v>
      </c>
    </row>
    <row r="2128" spans="25:31" x14ac:dyDescent="0.35">
      <c r="Y2128">
        <v>2.7029999999999998</v>
      </c>
      <c r="Z2128">
        <v>0.98299999999999998</v>
      </c>
      <c r="AA2128">
        <v>0.997</v>
      </c>
      <c r="AB2128">
        <v>0.96399999999999997</v>
      </c>
      <c r="AC2128">
        <v>0.998</v>
      </c>
      <c r="AD2128" s="18">
        <v>45825.308878252312</v>
      </c>
      <c r="AE2128" t="s">
        <v>2102</v>
      </c>
    </row>
    <row r="2129" spans="25:31" hidden="1" x14ac:dyDescent="0.35">
      <c r="Y2129">
        <v>25</v>
      </c>
      <c r="Z2129">
        <v>0.93400000000000005</v>
      </c>
      <c r="AA2129" t="s">
        <v>858</v>
      </c>
      <c r="AB2129">
        <v>0</v>
      </c>
      <c r="AC2129">
        <v>0.877</v>
      </c>
      <c r="AD2129" s="18">
        <v>45825.235180925927</v>
      </c>
      <c r="AE2129" t="s">
        <v>2106</v>
      </c>
    </row>
    <row r="2130" spans="25:31" x14ac:dyDescent="0.35">
      <c r="Y2130">
        <v>11.628</v>
      </c>
      <c r="Z2130">
        <v>0.98199999999999998</v>
      </c>
      <c r="AA2130">
        <v>0.96299999999999997</v>
      </c>
      <c r="AB2130">
        <v>0.98199999999999998</v>
      </c>
      <c r="AC2130">
        <v>0.94299999999999995</v>
      </c>
      <c r="AD2130" s="18">
        <v>45825.277357453706</v>
      </c>
      <c r="AE2130" t="s">
        <v>2106</v>
      </c>
    </row>
    <row r="2131" spans="25:31" hidden="1" x14ac:dyDescent="0.35">
      <c r="Y2131" t="s">
        <v>858</v>
      </c>
      <c r="Z2131" t="s">
        <v>858</v>
      </c>
      <c r="AA2131" t="s">
        <v>858</v>
      </c>
      <c r="AB2131" t="s">
        <v>858</v>
      </c>
      <c r="AC2131" t="s">
        <v>858</v>
      </c>
      <c r="AD2131" s="18">
        <v>45825.235404837964</v>
      </c>
      <c r="AE2131" t="s">
        <v>2106</v>
      </c>
    </row>
    <row r="2132" spans="25:31" x14ac:dyDescent="0.35">
      <c r="Y2132">
        <v>0.65400000000000003</v>
      </c>
      <c r="Z2132">
        <v>0.89</v>
      </c>
      <c r="AA2132">
        <v>0.95099999999999996</v>
      </c>
      <c r="AB2132">
        <v>0.93100000000000005</v>
      </c>
      <c r="AC2132">
        <v>0.95</v>
      </c>
      <c r="AD2132" s="18">
        <v>45825.060472245372</v>
      </c>
      <c r="AE2132" t="s">
        <v>2117</v>
      </c>
    </row>
    <row r="2133" spans="25:31" hidden="1" x14ac:dyDescent="0.35">
      <c r="Y2133">
        <v>6.6230000000000002</v>
      </c>
      <c r="Z2133">
        <v>0.90600000000000003</v>
      </c>
      <c r="AA2133">
        <v>0.88200000000000001</v>
      </c>
      <c r="AB2133" t="s">
        <v>858</v>
      </c>
      <c r="AC2133">
        <v>0.96899999999999997</v>
      </c>
      <c r="AD2133" s="18">
        <v>45825.235629849536</v>
      </c>
      <c r="AE2133" t="s">
        <v>2106</v>
      </c>
    </row>
    <row r="2134" spans="25:31" x14ac:dyDescent="0.35">
      <c r="Y2134">
        <v>0.65200000000000002</v>
      </c>
      <c r="Z2134">
        <v>0.90300000000000002</v>
      </c>
      <c r="AA2134">
        <v>0.95099999999999996</v>
      </c>
      <c r="AB2134">
        <v>0.93100000000000005</v>
      </c>
      <c r="AC2134">
        <v>0.95199999999999996</v>
      </c>
      <c r="AD2134" s="18">
        <v>45824.766957835651</v>
      </c>
      <c r="AE2134" t="s">
        <v>1757</v>
      </c>
    </row>
    <row r="2135" spans="25:31" hidden="1" x14ac:dyDescent="0.35">
      <c r="Y2135">
        <v>2.387</v>
      </c>
      <c r="Z2135">
        <v>0.91700000000000004</v>
      </c>
      <c r="AA2135">
        <v>0.69699999999999995</v>
      </c>
      <c r="AB2135">
        <v>0.93899999999999995</v>
      </c>
      <c r="AC2135">
        <v>0.86599999999999999</v>
      </c>
      <c r="AD2135" s="18">
        <v>45825.23592673611</v>
      </c>
      <c r="AE2135" t="s">
        <v>2106</v>
      </c>
    </row>
    <row r="2136" spans="25:31" x14ac:dyDescent="0.35">
      <c r="Y2136">
        <v>0.89200000000000002</v>
      </c>
      <c r="Z2136">
        <v>0.92800000000000005</v>
      </c>
      <c r="AA2136">
        <v>0.872</v>
      </c>
      <c r="AB2136">
        <v>0.98299999999999998</v>
      </c>
      <c r="AC2136">
        <v>0.98699999999999999</v>
      </c>
      <c r="AD2136" s="18">
        <v>45824.87893673611</v>
      </c>
      <c r="AE2136" t="s">
        <v>1942</v>
      </c>
    </row>
    <row r="2137" spans="25:31" hidden="1" x14ac:dyDescent="0.35">
      <c r="Y2137">
        <v>5.4050000000000002</v>
      </c>
      <c r="Z2137">
        <v>0.96499999999999997</v>
      </c>
      <c r="AA2137" t="s">
        <v>858</v>
      </c>
      <c r="AB2137">
        <v>0</v>
      </c>
      <c r="AC2137">
        <v>0.94199999999999995</v>
      </c>
      <c r="AD2137" s="18">
        <v>45825.236133206017</v>
      </c>
      <c r="AE2137" t="s">
        <v>2106</v>
      </c>
    </row>
    <row r="2138" spans="25:31" x14ac:dyDescent="0.35">
      <c r="Y2138">
        <v>3.0579999999999998</v>
      </c>
      <c r="Z2138">
        <v>0.78400000000000003</v>
      </c>
      <c r="AA2138">
        <v>0.94499999999999995</v>
      </c>
      <c r="AB2138">
        <v>0.91600000000000004</v>
      </c>
      <c r="AC2138">
        <v>0.871</v>
      </c>
      <c r="AD2138" s="18">
        <v>45824.959852141204</v>
      </c>
      <c r="AE2138" t="s">
        <v>2099</v>
      </c>
    </row>
    <row r="2139" spans="25:31" hidden="1" x14ac:dyDescent="0.35">
      <c r="Y2139">
        <v>27.027000000000001</v>
      </c>
      <c r="Z2139" t="s">
        <v>858</v>
      </c>
      <c r="AA2139">
        <v>0.92400000000000004</v>
      </c>
      <c r="AB2139" t="s">
        <v>858</v>
      </c>
      <c r="AC2139">
        <v>0.86199999999999999</v>
      </c>
      <c r="AD2139" s="18">
        <v>45825.236354884262</v>
      </c>
      <c r="AE2139" t="s">
        <v>2106</v>
      </c>
    </row>
    <row r="2140" spans="25:31" hidden="1" x14ac:dyDescent="0.35">
      <c r="Y2140">
        <v>4</v>
      </c>
      <c r="Z2140">
        <v>1</v>
      </c>
      <c r="AA2140" t="s">
        <v>858</v>
      </c>
      <c r="AB2140" t="s">
        <v>858</v>
      </c>
      <c r="AC2140">
        <v>1</v>
      </c>
      <c r="AD2140" s="18">
        <v>45825.236569398148</v>
      </c>
      <c r="AE2140" t="s">
        <v>2106</v>
      </c>
    </row>
    <row r="2141" spans="25:31" hidden="1" x14ac:dyDescent="0.35">
      <c r="Y2141">
        <v>4.673</v>
      </c>
      <c r="Z2141">
        <v>0.70699999999999996</v>
      </c>
      <c r="AA2141">
        <v>0.89900000000000002</v>
      </c>
      <c r="AB2141" t="s">
        <v>858</v>
      </c>
      <c r="AC2141">
        <v>0.75</v>
      </c>
      <c r="AD2141" s="18">
        <v>45825.236786990739</v>
      </c>
      <c r="AE2141" t="s">
        <v>2106</v>
      </c>
    </row>
    <row r="2142" spans="25:31" x14ac:dyDescent="0.35">
      <c r="Y2142">
        <v>2.488</v>
      </c>
      <c r="Z2142">
        <v>0.871</v>
      </c>
      <c r="AA2142" s="18">
        <v>0.99299999999999999</v>
      </c>
      <c r="AB2142">
        <v>0.96799999999999997</v>
      </c>
      <c r="AC2142" s="21">
        <v>0.97099999999999997</v>
      </c>
      <c r="AD2142" s="18">
        <v>45825.223234895835</v>
      </c>
      <c r="AE2142" t="s">
        <v>2108</v>
      </c>
    </row>
    <row r="2143" spans="25:31" hidden="1" x14ac:dyDescent="0.35">
      <c r="Y2143" t="s">
        <v>858</v>
      </c>
      <c r="Z2143" t="s">
        <v>858</v>
      </c>
      <c r="AA2143" t="s">
        <v>858</v>
      </c>
      <c r="AB2143">
        <v>0</v>
      </c>
      <c r="AC2143" t="s">
        <v>858</v>
      </c>
      <c r="AD2143" s="18">
        <v>45825.236980196758</v>
      </c>
      <c r="AE2143" t="s">
        <v>2106</v>
      </c>
    </row>
    <row r="2144" spans="25:31" x14ac:dyDescent="0.35">
      <c r="Y2144">
        <v>4.0490000000000004</v>
      </c>
      <c r="Z2144">
        <v>0.70199999999999996</v>
      </c>
      <c r="AA2144">
        <v>0.85599999999999998</v>
      </c>
      <c r="AB2144">
        <v>0.82299999999999995</v>
      </c>
      <c r="AC2144">
        <v>0.82699999999999996</v>
      </c>
      <c r="AD2144" s="18">
        <v>45825.157132893517</v>
      </c>
      <c r="AE2144" t="s">
        <v>2117</v>
      </c>
    </row>
    <row r="2145" spans="25:31" hidden="1" x14ac:dyDescent="0.35">
      <c r="Y2145">
        <v>7.2460000000000004</v>
      </c>
      <c r="Z2145">
        <v>0.83399999999999996</v>
      </c>
      <c r="AA2145" t="s">
        <v>858</v>
      </c>
      <c r="AB2145">
        <v>0.75</v>
      </c>
      <c r="AC2145">
        <v>0.51700000000000002</v>
      </c>
      <c r="AD2145" s="18">
        <v>45825.237197870367</v>
      </c>
      <c r="AE2145" t="s">
        <v>2106</v>
      </c>
    </row>
    <row r="2146" spans="25:31" x14ac:dyDescent="0.35">
      <c r="Y2146">
        <v>3.5209999999999999</v>
      </c>
      <c r="Z2146">
        <v>0.95599999999999996</v>
      </c>
      <c r="AA2146">
        <v>0.96199999999999997</v>
      </c>
      <c r="AB2146">
        <v>0.84499999999999997</v>
      </c>
      <c r="AC2146">
        <v>0.93899999999999995</v>
      </c>
      <c r="AD2146" s="18">
        <v>45824.791158321757</v>
      </c>
      <c r="AE2146" t="s">
        <v>1757</v>
      </c>
    </row>
    <row r="2147" spans="25:31" hidden="1" x14ac:dyDescent="0.35">
      <c r="Y2147">
        <v>0.32800000000000001</v>
      </c>
      <c r="Z2147">
        <v>0.98399999999999999</v>
      </c>
      <c r="AA2147">
        <v>0.96</v>
      </c>
      <c r="AB2147">
        <v>0.79500000000000004</v>
      </c>
      <c r="AC2147">
        <v>0.98899999999999999</v>
      </c>
      <c r="AD2147" s="18">
        <v>45825.237566157404</v>
      </c>
      <c r="AE2147" t="s">
        <v>2106</v>
      </c>
    </row>
    <row r="2148" spans="25:31" x14ac:dyDescent="0.35">
      <c r="Y2148">
        <v>15.625</v>
      </c>
      <c r="Z2148">
        <v>0.96599999999999997</v>
      </c>
      <c r="AA2148">
        <v>0.97499999999999998</v>
      </c>
      <c r="AB2148">
        <v>0.98</v>
      </c>
      <c r="AC2148">
        <v>0.96299999999999997</v>
      </c>
      <c r="AD2148" s="18">
        <v>45825.256528483798</v>
      </c>
      <c r="AE2148" t="s">
        <v>2106</v>
      </c>
    </row>
    <row r="2149" spans="25:31" hidden="1" x14ac:dyDescent="0.35">
      <c r="Y2149" t="s">
        <v>858</v>
      </c>
      <c r="Z2149" t="s">
        <v>858</v>
      </c>
      <c r="AA2149" t="s">
        <v>858</v>
      </c>
      <c r="AB2149" t="s">
        <v>858</v>
      </c>
      <c r="AC2149" t="s">
        <v>858</v>
      </c>
      <c r="AD2149" s="18">
        <v>45825.237785300924</v>
      </c>
      <c r="AE2149" t="s">
        <v>2106</v>
      </c>
    </row>
    <row r="2150" spans="25:31" x14ac:dyDescent="0.35">
      <c r="Y2150">
        <v>34.482999999999997</v>
      </c>
      <c r="Z2150">
        <v>0.95499999999999996</v>
      </c>
      <c r="AA2150">
        <v>0.90400000000000003</v>
      </c>
      <c r="AB2150">
        <v>0.95099999999999996</v>
      </c>
      <c r="AC2150">
        <v>0.94699999999999995</v>
      </c>
      <c r="AD2150" s="18">
        <v>45825.258212048611</v>
      </c>
      <c r="AE2150" t="s">
        <v>2106</v>
      </c>
    </row>
    <row r="2151" spans="25:31" hidden="1" x14ac:dyDescent="0.35">
      <c r="Y2151" t="s">
        <v>858</v>
      </c>
      <c r="Z2151" t="s">
        <v>858</v>
      </c>
      <c r="AA2151" t="s">
        <v>858</v>
      </c>
      <c r="AB2151" t="s">
        <v>858</v>
      </c>
      <c r="AC2151" t="s">
        <v>858</v>
      </c>
      <c r="AD2151" s="18">
        <v>45825.237978032404</v>
      </c>
      <c r="AE2151" t="s">
        <v>2106</v>
      </c>
    </row>
    <row r="2152" spans="25:31" x14ac:dyDescent="0.35">
      <c r="Y2152">
        <v>1.1739999999999999</v>
      </c>
      <c r="Z2152">
        <v>0.99199999999999999</v>
      </c>
      <c r="AA2152">
        <v>0.99</v>
      </c>
      <c r="AB2152">
        <v>0.97899999999999998</v>
      </c>
      <c r="AC2152">
        <v>0.98699999999999999</v>
      </c>
      <c r="AD2152" s="18">
        <v>45825.064592233794</v>
      </c>
      <c r="AE2152" t="s">
        <v>2117</v>
      </c>
    </row>
    <row r="2153" spans="25:31" hidden="1" x14ac:dyDescent="0.35">
      <c r="Y2153">
        <v>1.0860000000000001</v>
      </c>
      <c r="Z2153">
        <v>0.98599999999999999</v>
      </c>
      <c r="AA2153">
        <v>0.93500000000000005</v>
      </c>
      <c r="AB2153">
        <v>0.95899999999999996</v>
      </c>
      <c r="AC2153">
        <v>0.97099999999999997</v>
      </c>
      <c r="AD2153" s="18">
        <v>45825.238291354166</v>
      </c>
      <c r="AE2153" t="s">
        <v>2106</v>
      </c>
    </row>
    <row r="2154" spans="25:31" x14ac:dyDescent="0.35">
      <c r="Y2154">
        <v>3.984</v>
      </c>
      <c r="Z2154">
        <v>0.89</v>
      </c>
      <c r="AA2154">
        <v>0.96299999999999997</v>
      </c>
      <c r="AB2154">
        <v>0.92500000000000004</v>
      </c>
      <c r="AC2154">
        <v>0.95699999999999996</v>
      </c>
      <c r="AD2154" s="18">
        <v>45825.161470277781</v>
      </c>
      <c r="AE2154" t="s">
        <v>2117</v>
      </c>
    </row>
    <row r="2155" spans="25:31" hidden="1" x14ac:dyDescent="0.35">
      <c r="Y2155" t="s">
        <v>858</v>
      </c>
      <c r="Z2155">
        <v>1</v>
      </c>
      <c r="AA2155" t="s">
        <v>858</v>
      </c>
      <c r="AB2155" t="s">
        <v>858</v>
      </c>
      <c r="AC2155" t="s">
        <v>858</v>
      </c>
      <c r="AD2155" s="18">
        <v>45825.238509178242</v>
      </c>
      <c r="AE2155" t="s">
        <v>2106</v>
      </c>
    </row>
    <row r="2156" spans="25:31" x14ac:dyDescent="0.35">
      <c r="Y2156">
        <v>1.577</v>
      </c>
      <c r="Z2156">
        <v>0.85399999999999998</v>
      </c>
      <c r="AA2156" s="18">
        <v>0.67900000000000005</v>
      </c>
      <c r="AB2156">
        <v>0.89900000000000002</v>
      </c>
      <c r="AC2156" s="21">
        <v>0.878</v>
      </c>
      <c r="AD2156" s="18">
        <v>3.4733796296296301E-3</v>
      </c>
      <c r="AE2156" t="s">
        <v>1092</v>
      </c>
    </row>
    <row r="2157" spans="25:31" hidden="1" x14ac:dyDescent="0.35">
      <c r="Y2157">
        <v>35.713999999999999</v>
      </c>
      <c r="Z2157" t="s">
        <v>858</v>
      </c>
      <c r="AA2157" t="s">
        <v>858</v>
      </c>
      <c r="AB2157" t="s">
        <v>858</v>
      </c>
      <c r="AC2157">
        <v>1</v>
      </c>
      <c r="AD2157" s="18">
        <v>45825.238725115742</v>
      </c>
      <c r="AE2157" t="s">
        <v>2106</v>
      </c>
    </row>
    <row r="2158" spans="25:31" x14ac:dyDescent="0.35">
      <c r="Y2158">
        <v>1.242</v>
      </c>
      <c r="Z2158">
        <v>0.80200000000000005</v>
      </c>
      <c r="AA2158">
        <v>0.75900000000000001</v>
      </c>
      <c r="AB2158">
        <v>0.69699999999999995</v>
      </c>
      <c r="AC2158">
        <v>0.93600000000000005</v>
      </c>
      <c r="AD2158" s="18">
        <v>45824.940411550924</v>
      </c>
      <c r="AE2158" t="s">
        <v>2096</v>
      </c>
    </row>
    <row r="2159" spans="25:31" hidden="1" x14ac:dyDescent="0.35">
      <c r="Y2159">
        <v>5.2910000000000004</v>
      </c>
      <c r="Z2159">
        <v>1</v>
      </c>
      <c r="AA2159">
        <v>1</v>
      </c>
      <c r="AB2159" t="s">
        <v>858</v>
      </c>
      <c r="AC2159">
        <v>0.86699999999999999</v>
      </c>
      <c r="AD2159" s="18">
        <v>45825.238944722223</v>
      </c>
      <c r="AE2159" t="s">
        <v>2106</v>
      </c>
    </row>
    <row r="2160" spans="25:31" x14ac:dyDescent="0.35">
      <c r="Y2160">
        <v>15.385</v>
      </c>
      <c r="Z2160">
        <v>0.84199999999999997</v>
      </c>
      <c r="AA2160">
        <v>0.91500000000000004</v>
      </c>
      <c r="AB2160">
        <v>0.94499999999999995</v>
      </c>
      <c r="AC2160">
        <v>0.91100000000000003</v>
      </c>
      <c r="AD2160" s="18">
        <v>45824.96254753472</v>
      </c>
      <c r="AE2160" t="s">
        <v>2099</v>
      </c>
    </row>
    <row r="2161" spans="25:31" hidden="1" x14ac:dyDescent="0.35">
      <c r="Y2161">
        <v>6.024</v>
      </c>
      <c r="Z2161">
        <v>0.95799999999999996</v>
      </c>
      <c r="AA2161">
        <v>0.95499999999999996</v>
      </c>
      <c r="AB2161">
        <v>0.97699999999999998</v>
      </c>
      <c r="AC2161">
        <v>0.87</v>
      </c>
      <c r="AD2161" s="18">
        <v>45825.239237233793</v>
      </c>
      <c r="AE2161" t="s">
        <v>2106</v>
      </c>
    </row>
    <row r="2162" spans="25:31" x14ac:dyDescent="0.35">
      <c r="Y2162">
        <v>18.867999999999999</v>
      </c>
      <c r="Z2162">
        <v>0.92700000000000005</v>
      </c>
      <c r="AA2162">
        <v>0.96699999999999997</v>
      </c>
      <c r="AB2162">
        <v>0.91600000000000004</v>
      </c>
      <c r="AC2162">
        <v>0.97599999999999998</v>
      </c>
      <c r="AD2162" s="18">
        <v>45825.248551759258</v>
      </c>
      <c r="AE2162" t="s">
        <v>2106</v>
      </c>
    </row>
    <row r="2163" spans="25:31" hidden="1" x14ac:dyDescent="0.35">
      <c r="Y2163">
        <v>7.5190000000000001</v>
      </c>
      <c r="Z2163">
        <v>0.75</v>
      </c>
      <c r="AA2163">
        <v>1</v>
      </c>
      <c r="AB2163" t="s">
        <v>858</v>
      </c>
      <c r="AC2163">
        <v>0.8</v>
      </c>
      <c r="AD2163" s="18">
        <v>45825.239460312499</v>
      </c>
      <c r="AE2163" t="s">
        <v>2106</v>
      </c>
    </row>
    <row r="2164" spans="25:31" x14ac:dyDescent="0.35">
      <c r="Y2164">
        <v>14.085000000000001</v>
      </c>
      <c r="Z2164">
        <v>0.57299999999999995</v>
      </c>
      <c r="AA2164">
        <v>0.80100000000000005</v>
      </c>
      <c r="AB2164">
        <v>0.96299999999999997</v>
      </c>
      <c r="AC2164">
        <v>0.64400000000000002</v>
      </c>
      <c r="AD2164" s="18">
        <v>45825.263748576392</v>
      </c>
      <c r="AE2164" t="s">
        <v>2106</v>
      </c>
    </row>
    <row r="2165" spans="25:31" hidden="1" x14ac:dyDescent="0.35">
      <c r="Y2165">
        <v>3.2789999999999999</v>
      </c>
      <c r="Z2165">
        <v>0.65500000000000003</v>
      </c>
      <c r="AA2165">
        <v>0</v>
      </c>
      <c r="AB2165" t="s">
        <v>858</v>
      </c>
      <c r="AC2165">
        <v>0.69199999999999995</v>
      </c>
      <c r="AD2165" s="18">
        <v>45825.239671238429</v>
      </c>
      <c r="AE2165" t="s">
        <v>2106</v>
      </c>
    </row>
    <row r="2166" spans="25:31" x14ac:dyDescent="0.35">
      <c r="Y2166">
        <v>2.415</v>
      </c>
      <c r="Z2166">
        <v>0.99</v>
      </c>
      <c r="AA2166" s="18">
        <v>0.81399999999999995</v>
      </c>
      <c r="AB2166">
        <v>0.97499999999999998</v>
      </c>
      <c r="AC2166" s="21">
        <v>0.99399999999999999</v>
      </c>
      <c r="AD2166" s="18">
        <v>2.1697916666666667E-2</v>
      </c>
      <c r="AE2166" t="s">
        <v>1092</v>
      </c>
    </row>
    <row r="2167" spans="25:31" hidden="1" x14ac:dyDescent="0.35">
      <c r="Y2167">
        <v>2.5059999999999998</v>
      </c>
      <c r="Z2167">
        <v>0.98</v>
      </c>
      <c r="AA2167">
        <v>0.94899999999999995</v>
      </c>
      <c r="AB2167">
        <v>0.90100000000000002</v>
      </c>
      <c r="AC2167">
        <v>0.89300000000000002</v>
      </c>
      <c r="AD2167" s="18">
        <v>45825.239963460648</v>
      </c>
      <c r="AE2167" t="s">
        <v>2106</v>
      </c>
    </row>
    <row r="2168" spans="25:31" x14ac:dyDescent="0.35">
      <c r="Y2168">
        <v>7.0919999999999996</v>
      </c>
      <c r="Z2168">
        <v>0.93</v>
      </c>
      <c r="AA2168" s="18">
        <v>0.91200000000000003</v>
      </c>
      <c r="AB2168">
        <v>0.97499999999999998</v>
      </c>
      <c r="AC2168" s="21">
        <v>0.86099999999999999</v>
      </c>
      <c r="AD2168" s="18">
        <v>3.3853009259259263E-2</v>
      </c>
      <c r="AE2168" t="s">
        <v>1092</v>
      </c>
    </row>
    <row r="2169" spans="25:31" hidden="1" x14ac:dyDescent="0.35">
      <c r="Y2169">
        <v>5.8479999999999999</v>
      </c>
      <c r="Z2169">
        <v>0.98199999999999998</v>
      </c>
      <c r="AA2169">
        <v>0.94699999999999995</v>
      </c>
      <c r="AB2169">
        <v>0.93899999999999995</v>
      </c>
      <c r="AC2169">
        <v>0.94199999999999995</v>
      </c>
      <c r="AD2169" s="18">
        <v>45825.240247511574</v>
      </c>
      <c r="AE2169" t="s">
        <v>2106</v>
      </c>
    </row>
    <row r="2170" spans="25:31" x14ac:dyDescent="0.35">
      <c r="Y2170">
        <v>3.145</v>
      </c>
      <c r="Z2170">
        <v>0.99099999999999999</v>
      </c>
      <c r="AA2170" s="18">
        <v>0.92300000000000004</v>
      </c>
      <c r="AB2170">
        <v>0.96899999999999997</v>
      </c>
      <c r="AC2170" s="21">
        <v>0.98899999999999999</v>
      </c>
      <c r="AD2170" s="18">
        <v>1.6665509259259262E-2</v>
      </c>
      <c r="AE2170" t="s">
        <v>1092</v>
      </c>
    </row>
    <row r="2171" spans="25:31" hidden="1" x14ac:dyDescent="0.35">
      <c r="Y2171">
        <v>0.41499999999999998</v>
      </c>
      <c r="Z2171">
        <v>0.98299999999999998</v>
      </c>
      <c r="AA2171">
        <v>0.97399999999999998</v>
      </c>
      <c r="AB2171">
        <v>0.95199999999999996</v>
      </c>
      <c r="AC2171">
        <v>0.58899999999999997</v>
      </c>
      <c r="AD2171" s="18">
        <v>45825.240560358798</v>
      </c>
      <c r="AE2171" t="s">
        <v>2106</v>
      </c>
    </row>
    <row r="2172" spans="25:31" hidden="1" x14ac:dyDescent="0.35">
      <c r="Y2172">
        <v>10.417</v>
      </c>
      <c r="Z2172" t="s">
        <v>858</v>
      </c>
      <c r="AA2172">
        <v>0.94799999999999995</v>
      </c>
      <c r="AB2172">
        <v>3.6999999999999998E-2</v>
      </c>
      <c r="AC2172">
        <v>0.74199999999999999</v>
      </c>
      <c r="AD2172" s="18">
        <v>45825.240810243056</v>
      </c>
      <c r="AE2172" t="s">
        <v>2106</v>
      </c>
    </row>
    <row r="2173" spans="25:31" hidden="1" x14ac:dyDescent="0.35">
      <c r="Y2173">
        <v>0.5</v>
      </c>
      <c r="Z2173" t="s">
        <v>858</v>
      </c>
      <c r="AA2173" t="s">
        <v>858</v>
      </c>
      <c r="AB2173" t="s">
        <v>858</v>
      </c>
      <c r="AC2173">
        <v>0.6</v>
      </c>
      <c r="AD2173" s="18">
        <v>45825.241018043984</v>
      </c>
      <c r="AE2173" t="s">
        <v>2106</v>
      </c>
    </row>
    <row r="2174" spans="25:31" x14ac:dyDescent="0.35">
      <c r="Y2174">
        <v>1.984</v>
      </c>
      <c r="Z2174">
        <v>0.84299999999999997</v>
      </c>
      <c r="AA2174">
        <v>0.88800000000000001</v>
      </c>
      <c r="AB2174">
        <v>0.93</v>
      </c>
      <c r="AC2174">
        <v>0.874</v>
      </c>
      <c r="AD2174" s="18">
        <v>45824.783791828704</v>
      </c>
      <c r="AE2174" t="s">
        <v>1757</v>
      </c>
    </row>
    <row r="2175" spans="25:31" hidden="1" x14ac:dyDescent="0.35">
      <c r="Y2175" t="s">
        <v>858</v>
      </c>
      <c r="Z2175" t="s">
        <v>858</v>
      </c>
      <c r="AA2175" t="s">
        <v>858</v>
      </c>
      <c r="AB2175" t="s">
        <v>858</v>
      </c>
      <c r="AC2175" t="s">
        <v>858</v>
      </c>
      <c r="AD2175" s="18">
        <v>45825.241217025461</v>
      </c>
      <c r="AE2175" t="s">
        <v>2106</v>
      </c>
    </row>
    <row r="2176" spans="25:31" x14ac:dyDescent="0.35">
      <c r="Y2176">
        <v>0.96</v>
      </c>
      <c r="Z2176">
        <v>0.98</v>
      </c>
      <c r="AA2176">
        <v>0.99199999999999999</v>
      </c>
      <c r="AB2176">
        <v>0.97</v>
      </c>
      <c r="AC2176">
        <v>0.99299999999999999</v>
      </c>
      <c r="AD2176" s="18">
        <v>45825.13795783565</v>
      </c>
      <c r="AE2176" t="s">
        <v>2117</v>
      </c>
    </row>
    <row r="2177" spans="25:31" hidden="1" x14ac:dyDescent="0.35">
      <c r="Y2177" t="s">
        <v>858</v>
      </c>
      <c r="Z2177" t="s">
        <v>858</v>
      </c>
      <c r="AA2177" t="s">
        <v>858</v>
      </c>
      <c r="AB2177" t="s">
        <v>858</v>
      </c>
      <c r="AC2177" t="s">
        <v>858</v>
      </c>
      <c r="AD2177" s="18">
        <v>45825.241420914354</v>
      </c>
      <c r="AE2177" t="s">
        <v>2106</v>
      </c>
    </row>
    <row r="2178" spans="25:31" x14ac:dyDescent="0.35">
      <c r="Y2178">
        <v>2.3039999999999998</v>
      </c>
      <c r="Z2178">
        <v>0.97399999999999998</v>
      </c>
      <c r="AA2178">
        <v>0.95</v>
      </c>
      <c r="AB2178">
        <v>0.84799999999999998</v>
      </c>
      <c r="AC2178">
        <v>0.94</v>
      </c>
      <c r="AD2178" s="18">
        <v>45825.153727349534</v>
      </c>
      <c r="AE2178" t="s">
        <v>2117</v>
      </c>
    </row>
    <row r="2179" spans="25:31" hidden="1" x14ac:dyDescent="0.35">
      <c r="Y2179" t="s">
        <v>858</v>
      </c>
      <c r="Z2179">
        <v>1</v>
      </c>
      <c r="AA2179" t="s">
        <v>858</v>
      </c>
      <c r="AB2179">
        <v>0.6</v>
      </c>
      <c r="AC2179" t="s">
        <v>858</v>
      </c>
      <c r="AD2179" s="18">
        <v>45825.241644618058</v>
      </c>
      <c r="AE2179" t="s">
        <v>2106</v>
      </c>
    </row>
    <row r="2180" spans="25:31" x14ac:dyDescent="0.35">
      <c r="Y2180">
        <v>0.64500000000000002</v>
      </c>
      <c r="Z2180">
        <v>0.995</v>
      </c>
      <c r="AA2180" s="18">
        <v>0.86799999999999999</v>
      </c>
      <c r="AB2180">
        <v>0.86899999999999999</v>
      </c>
      <c r="AC2180" s="21">
        <v>0.98099999999999998</v>
      </c>
      <c r="AD2180" s="18">
        <v>3.1662037037037037E-2</v>
      </c>
      <c r="AE2180" t="s">
        <v>1092</v>
      </c>
    </row>
    <row r="2181" spans="25:31" hidden="1" x14ac:dyDescent="0.35">
      <c r="Y2181" t="s">
        <v>858</v>
      </c>
      <c r="Z2181">
        <v>1</v>
      </c>
      <c r="AA2181" t="s">
        <v>858</v>
      </c>
      <c r="AB2181">
        <v>0.23799999999999999</v>
      </c>
      <c r="AC2181" t="s">
        <v>858</v>
      </c>
      <c r="AD2181" s="18">
        <v>45825.241896319443</v>
      </c>
      <c r="AE2181" t="s">
        <v>2106</v>
      </c>
    </row>
    <row r="2182" spans="25:31" x14ac:dyDescent="0.35">
      <c r="Y2182">
        <v>1.319</v>
      </c>
      <c r="Z2182">
        <v>0.98399999999999999</v>
      </c>
      <c r="AA2182" s="18">
        <v>0.92100000000000004</v>
      </c>
      <c r="AB2182">
        <v>0.97499999999999998</v>
      </c>
      <c r="AC2182" s="21">
        <v>0.97399999999999998</v>
      </c>
      <c r="AD2182" s="18">
        <v>1.7251157407407406E-2</v>
      </c>
      <c r="AE2182" t="s">
        <v>1092</v>
      </c>
    </row>
    <row r="2183" spans="25:31" hidden="1" x14ac:dyDescent="0.35">
      <c r="Y2183" t="s">
        <v>858</v>
      </c>
      <c r="Z2183">
        <v>1</v>
      </c>
      <c r="AA2183">
        <v>0.84799999999999998</v>
      </c>
      <c r="AB2183" t="s">
        <v>858</v>
      </c>
      <c r="AC2183" t="s">
        <v>858</v>
      </c>
      <c r="AD2183" s="18">
        <v>45825.242165405092</v>
      </c>
      <c r="AE2183" t="s">
        <v>2106</v>
      </c>
    </row>
    <row r="2184" spans="25:31" x14ac:dyDescent="0.35">
      <c r="Y2184">
        <v>33.332999999999998</v>
      </c>
      <c r="Z2184">
        <v>0.82699999999999996</v>
      </c>
      <c r="AA2184">
        <v>0.90400000000000003</v>
      </c>
      <c r="AB2184">
        <v>0</v>
      </c>
      <c r="AC2184">
        <v>0.83199999999999996</v>
      </c>
      <c r="AD2184" s="18">
        <v>45824.794378865743</v>
      </c>
      <c r="AE2184" t="s">
        <v>1757</v>
      </c>
    </row>
    <row r="2185" spans="25:31" hidden="1" x14ac:dyDescent="0.35">
      <c r="Y2185">
        <v>4.5250000000000004</v>
      </c>
      <c r="Z2185">
        <v>0.92800000000000005</v>
      </c>
      <c r="AA2185" t="s">
        <v>858</v>
      </c>
      <c r="AB2185" t="s">
        <v>858</v>
      </c>
      <c r="AC2185">
        <v>0.96099999999999997</v>
      </c>
      <c r="AD2185" s="18">
        <v>45825.242396562498</v>
      </c>
      <c r="AE2185" t="s">
        <v>2106</v>
      </c>
    </row>
    <row r="2186" spans="25:31" x14ac:dyDescent="0.35">
      <c r="Y2186">
        <v>3.2050000000000001</v>
      </c>
      <c r="Z2186">
        <v>0.98499999999999999</v>
      </c>
      <c r="AA2186">
        <v>0.95599999999999996</v>
      </c>
      <c r="AB2186">
        <v>0.92</v>
      </c>
      <c r="AC2186">
        <v>0.98299999999999998</v>
      </c>
      <c r="AD2186" s="18">
        <v>45824.860449085645</v>
      </c>
      <c r="AE2186" t="s">
        <v>1942</v>
      </c>
    </row>
    <row r="2187" spans="25:31" hidden="1" x14ac:dyDescent="0.35">
      <c r="Y2187" t="s">
        <v>858</v>
      </c>
      <c r="Z2187" t="s">
        <v>858</v>
      </c>
      <c r="AA2187" t="s">
        <v>858</v>
      </c>
      <c r="AB2187" t="s">
        <v>858</v>
      </c>
      <c r="AC2187" t="s">
        <v>858</v>
      </c>
      <c r="AD2187" s="18">
        <v>45825.242621412035</v>
      </c>
      <c r="AE2187" t="s">
        <v>2106</v>
      </c>
    </row>
    <row r="2188" spans="25:31" x14ac:dyDescent="0.35">
      <c r="Y2188">
        <v>83.332999999999998</v>
      </c>
      <c r="Z2188">
        <v>0.86599999999999999</v>
      </c>
      <c r="AA2188">
        <v>0.89800000000000002</v>
      </c>
      <c r="AB2188">
        <v>0.72799999999999998</v>
      </c>
      <c r="AC2188">
        <v>0.85799999999999998</v>
      </c>
      <c r="AD2188" s="18">
        <v>45825.261810682867</v>
      </c>
      <c r="AE2188" t="s">
        <v>2106</v>
      </c>
    </row>
    <row r="2189" spans="25:31" hidden="1" x14ac:dyDescent="0.35">
      <c r="Y2189">
        <v>15.872999999999999</v>
      </c>
      <c r="Z2189">
        <v>0.67900000000000005</v>
      </c>
      <c r="AA2189">
        <v>0</v>
      </c>
      <c r="AB2189">
        <v>0</v>
      </c>
      <c r="AC2189">
        <v>0.78500000000000003</v>
      </c>
      <c r="AD2189" s="18">
        <v>45825.242860891201</v>
      </c>
      <c r="AE2189" t="s">
        <v>2106</v>
      </c>
    </row>
    <row r="2190" spans="25:31" x14ac:dyDescent="0.35">
      <c r="Y2190">
        <v>166.667</v>
      </c>
      <c r="Z2190">
        <v>0.85899999999999999</v>
      </c>
      <c r="AA2190" s="18">
        <v>0.92300000000000004</v>
      </c>
      <c r="AB2190">
        <v>0.90500000000000003</v>
      </c>
      <c r="AC2190" s="21">
        <v>0.91100000000000003</v>
      </c>
      <c r="AD2190" s="18">
        <v>45825.195383402781</v>
      </c>
      <c r="AE2190" t="s">
        <v>2112</v>
      </c>
    </row>
    <row r="2191" spans="25:31" hidden="1" x14ac:dyDescent="0.35">
      <c r="Y2191">
        <v>1.1160000000000001</v>
      </c>
      <c r="Z2191">
        <v>0.98399999999999999</v>
      </c>
      <c r="AA2191">
        <v>0.92200000000000004</v>
      </c>
      <c r="AB2191">
        <v>0</v>
      </c>
      <c r="AC2191">
        <v>0.98299999999999998</v>
      </c>
      <c r="AD2191" s="18">
        <v>45825.243134699071</v>
      </c>
      <c r="AE2191" t="s">
        <v>2106</v>
      </c>
    </row>
    <row r="2192" spans="25:31" x14ac:dyDescent="0.35">
      <c r="Y2192">
        <v>33.332999999999998</v>
      </c>
      <c r="Z2192">
        <v>0.82699999999999996</v>
      </c>
      <c r="AA2192">
        <v>0.90400000000000003</v>
      </c>
      <c r="AB2192">
        <v>0</v>
      </c>
      <c r="AC2192">
        <v>0.83199999999999996</v>
      </c>
      <c r="AD2192" s="18">
        <v>45825.108454606481</v>
      </c>
      <c r="AE2192" t="s">
        <v>2117</v>
      </c>
    </row>
    <row r="2193" spans="25:31" hidden="1" x14ac:dyDescent="0.35">
      <c r="Y2193">
        <v>2.7250000000000001</v>
      </c>
      <c r="Z2193">
        <v>0.95599999999999996</v>
      </c>
      <c r="AA2193" t="s">
        <v>858</v>
      </c>
      <c r="AB2193">
        <v>0</v>
      </c>
      <c r="AC2193">
        <v>0.97899999999999998</v>
      </c>
      <c r="AD2193" s="18">
        <v>45825.243346469906</v>
      </c>
      <c r="AE2193" t="s">
        <v>2106</v>
      </c>
    </row>
    <row r="2194" spans="25:31" x14ac:dyDescent="0.35">
      <c r="Y2194">
        <v>166.667</v>
      </c>
      <c r="Z2194">
        <v>0.66800000000000004</v>
      </c>
      <c r="AA2194">
        <v>0.84499999999999997</v>
      </c>
      <c r="AB2194">
        <v>0.94399999999999995</v>
      </c>
      <c r="AC2194">
        <v>0.68700000000000006</v>
      </c>
      <c r="AD2194" s="18">
        <v>45825.12481872685</v>
      </c>
      <c r="AE2194" t="s">
        <v>2117</v>
      </c>
    </row>
    <row r="2195" spans="25:31" hidden="1" x14ac:dyDescent="0.35">
      <c r="Y2195">
        <v>0.67100000000000004</v>
      </c>
      <c r="Z2195">
        <v>0.93600000000000005</v>
      </c>
      <c r="AA2195">
        <v>0.93400000000000005</v>
      </c>
      <c r="AB2195">
        <v>0.7</v>
      </c>
      <c r="AC2195">
        <v>0.90500000000000003</v>
      </c>
      <c r="AD2195" s="18">
        <v>45825.243676388891</v>
      </c>
      <c r="AE2195" t="s">
        <v>2106</v>
      </c>
    </row>
    <row r="2196" spans="25:31" hidden="1" x14ac:dyDescent="0.35">
      <c r="Y2196" t="s">
        <v>858</v>
      </c>
      <c r="Z2196" t="s">
        <v>858</v>
      </c>
      <c r="AA2196" t="s">
        <v>858</v>
      </c>
      <c r="AB2196" t="s">
        <v>858</v>
      </c>
      <c r="AC2196" t="s">
        <v>858</v>
      </c>
      <c r="AD2196" s="18">
        <v>45825.24387726852</v>
      </c>
      <c r="AE2196" t="s">
        <v>2106</v>
      </c>
    </row>
    <row r="2197" spans="25:31" hidden="1" x14ac:dyDescent="0.35">
      <c r="Y2197">
        <v>1</v>
      </c>
      <c r="Z2197" t="s">
        <v>858</v>
      </c>
      <c r="AA2197" t="s">
        <v>858</v>
      </c>
      <c r="AB2197" t="s">
        <v>858</v>
      </c>
      <c r="AC2197">
        <v>1</v>
      </c>
      <c r="AD2197" s="18">
        <v>45825.244086273146</v>
      </c>
      <c r="AE2197" t="s">
        <v>2106</v>
      </c>
    </row>
    <row r="2198" spans="25:31" x14ac:dyDescent="0.35">
      <c r="Y2198">
        <v>0.17399999999999999</v>
      </c>
      <c r="Z2198">
        <v>0.98</v>
      </c>
      <c r="AA2198">
        <v>0.97299999999999998</v>
      </c>
      <c r="AB2198">
        <v>0.90300000000000002</v>
      </c>
      <c r="AC2198">
        <v>0.97599999999999998</v>
      </c>
      <c r="AD2198" s="18">
        <v>45825.171982118052</v>
      </c>
      <c r="AE2198" t="s">
        <v>2117</v>
      </c>
    </row>
    <row r="2199" spans="25:31" hidden="1" x14ac:dyDescent="0.35">
      <c r="Y2199" t="s">
        <v>858</v>
      </c>
      <c r="Z2199" t="s">
        <v>858</v>
      </c>
      <c r="AA2199" t="s">
        <v>858</v>
      </c>
      <c r="AB2199" t="s">
        <v>858</v>
      </c>
      <c r="AC2199" t="s">
        <v>858</v>
      </c>
      <c r="AD2199" s="18">
        <v>45825.244296874997</v>
      </c>
      <c r="AE2199" t="s">
        <v>2106</v>
      </c>
    </row>
    <row r="2200" spans="25:31" x14ac:dyDescent="0.35">
      <c r="Y2200">
        <v>5.952</v>
      </c>
      <c r="Z2200">
        <v>0.95799999999999996</v>
      </c>
      <c r="AA2200" s="18">
        <v>0.81599999999999995</v>
      </c>
      <c r="AB2200">
        <v>0.94199999999999995</v>
      </c>
      <c r="AC2200" s="21">
        <v>0.95699999999999996</v>
      </c>
      <c r="AD2200" s="18">
        <v>1.7789351851851851E-2</v>
      </c>
      <c r="AE2200" t="s">
        <v>1092</v>
      </c>
    </row>
    <row r="2201" spans="25:31" hidden="1" x14ac:dyDescent="0.35">
      <c r="Y2201" t="s">
        <v>858</v>
      </c>
      <c r="Z2201" t="s">
        <v>858</v>
      </c>
      <c r="AA2201" t="s">
        <v>858</v>
      </c>
      <c r="AB2201" t="s">
        <v>858</v>
      </c>
      <c r="AC2201" t="s">
        <v>858</v>
      </c>
      <c r="AD2201" s="18">
        <v>45825.244507766205</v>
      </c>
      <c r="AE2201" t="s">
        <v>2106</v>
      </c>
    </row>
    <row r="2202" spans="25:31" x14ac:dyDescent="0.35">
      <c r="Y2202">
        <v>11.904999999999999</v>
      </c>
      <c r="Z2202">
        <v>0.98299999999999998</v>
      </c>
      <c r="AA2202" s="18">
        <v>0.95599999999999996</v>
      </c>
      <c r="AB2202">
        <v>0.98799999999999999</v>
      </c>
      <c r="AC2202" s="21">
        <v>0.96599999999999997</v>
      </c>
      <c r="AD2202" s="18">
        <v>2.7498842592592592E-2</v>
      </c>
      <c r="AE2202" t="s">
        <v>1092</v>
      </c>
    </row>
    <row r="2203" spans="25:31" hidden="1" x14ac:dyDescent="0.35">
      <c r="Y2203">
        <v>0.52400000000000002</v>
      </c>
      <c r="Z2203">
        <v>0.98899999999999999</v>
      </c>
      <c r="AA2203" t="s">
        <v>858</v>
      </c>
      <c r="AB2203">
        <v>0</v>
      </c>
      <c r="AC2203">
        <v>0.98099999999999998</v>
      </c>
      <c r="AD2203" s="18">
        <v>45825.24472534722</v>
      </c>
      <c r="AE2203" t="s">
        <v>2106</v>
      </c>
    </row>
    <row r="2204" spans="25:31" x14ac:dyDescent="0.35">
      <c r="Y2204">
        <v>33.332999999999998</v>
      </c>
      <c r="Z2204">
        <v>0.80200000000000005</v>
      </c>
      <c r="AA2204" s="18">
        <v>0.91</v>
      </c>
      <c r="AB2204">
        <v>0.96899999999999997</v>
      </c>
      <c r="AC2204" s="21">
        <v>0.83</v>
      </c>
      <c r="AD2204" s="18">
        <v>3.9457175925925923E-2</v>
      </c>
      <c r="AE2204" t="s">
        <v>1092</v>
      </c>
    </row>
    <row r="2205" spans="25:31" hidden="1" x14ac:dyDescent="0.35">
      <c r="Y2205" t="s">
        <v>858</v>
      </c>
      <c r="Z2205" t="s">
        <v>858</v>
      </c>
      <c r="AA2205" t="s">
        <v>858</v>
      </c>
      <c r="AB2205" t="s">
        <v>858</v>
      </c>
      <c r="AC2205" t="s">
        <v>858</v>
      </c>
      <c r="AD2205" s="18">
        <v>45825.244960891207</v>
      </c>
      <c r="AE2205" t="s">
        <v>2106</v>
      </c>
    </row>
    <row r="2206" spans="25:31" x14ac:dyDescent="0.35">
      <c r="Y2206">
        <v>2.7469999999999999</v>
      </c>
      <c r="Z2206">
        <v>0.92300000000000004</v>
      </c>
      <c r="AA2206">
        <v>0.99099999999999999</v>
      </c>
      <c r="AB2206">
        <v>0.94299999999999995</v>
      </c>
      <c r="AC2206">
        <v>0.97</v>
      </c>
      <c r="AD2206" s="18">
        <v>45824.829110949075</v>
      </c>
      <c r="AE2206" t="s">
        <v>1757</v>
      </c>
    </row>
    <row r="2207" spans="25:31" hidden="1" x14ac:dyDescent="0.35">
      <c r="Y2207">
        <v>2.5910000000000002</v>
      </c>
      <c r="Z2207">
        <v>0.93300000000000005</v>
      </c>
      <c r="AA2207">
        <v>0</v>
      </c>
      <c r="AB2207">
        <v>0</v>
      </c>
      <c r="AC2207">
        <v>0.97499999999999998</v>
      </c>
      <c r="AD2207" s="18">
        <v>45825.245204942126</v>
      </c>
      <c r="AE2207" t="s">
        <v>2106</v>
      </c>
    </row>
    <row r="2208" spans="25:31" x14ac:dyDescent="0.35">
      <c r="Y2208">
        <v>1.2450000000000001</v>
      </c>
      <c r="Z2208">
        <v>0.97</v>
      </c>
      <c r="AA2208">
        <v>0.96099999999999997</v>
      </c>
      <c r="AB2208">
        <v>0.98599999999999999</v>
      </c>
      <c r="AC2208">
        <v>0.97799999999999998</v>
      </c>
      <c r="AD2208" s="18">
        <v>45825.038545787036</v>
      </c>
      <c r="AE2208" t="s">
        <v>1750</v>
      </c>
    </row>
    <row r="2209" spans="25:31" hidden="1" x14ac:dyDescent="0.35">
      <c r="Y2209" t="s">
        <v>858</v>
      </c>
      <c r="Z2209" t="s">
        <v>858</v>
      </c>
      <c r="AA2209" t="s">
        <v>858</v>
      </c>
      <c r="AB2209" t="s">
        <v>858</v>
      </c>
      <c r="AC2209" t="s">
        <v>858</v>
      </c>
      <c r="AD2209" s="18">
        <v>45825.245412384262</v>
      </c>
      <c r="AE2209" t="s">
        <v>2106</v>
      </c>
    </row>
    <row r="2210" spans="25:31" x14ac:dyDescent="0.35">
      <c r="Y2210">
        <v>1.0129999999999999</v>
      </c>
      <c r="Z2210">
        <v>0.94399999999999995</v>
      </c>
      <c r="AA2210">
        <v>0.95499999999999996</v>
      </c>
      <c r="AB2210">
        <v>0.98399999999999999</v>
      </c>
      <c r="AC2210">
        <v>0.94899999999999995</v>
      </c>
      <c r="AD2210" s="18">
        <v>45825.14407253472</v>
      </c>
      <c r="AE2210" t="s">
        <v>2117</v>
      </c>
    </row>
    <row r="2211" spans="25:31" hidden="1" x14ac:dyDescent="0.35">
      <c r="Y2211">
        <v>8.9999999999999993E-3</v>
      </c>
      <c r="Z2211" t="s">
        <v>858</v>
      </c>
      <c r="AA2211" t="s">
        <v>858</v>
      </c>
      <c r="AB2211">
        <v>0</v>
      </c>
      <c r="AC2211">
        <v>0.745</v>
      </c>
      <c r="AD2211" s="18">
        <v>45825.245620810187</v>
      </c>
      <c r="AE2211" t="s">
        <v>2106</v>
      </c>
    </row>
    <row r="2212" spans="25:31" x14ac:dyDescent="0.35">
      <c r="Y2212">
        <v>9.0909999999999993</v>
      </c>
      <c r="Z2212">
        <v>0.77900000000000003</v>
      </c>
      <c r="AA2212">
        <v>0.88500000000000001</v>
      </c>
      <c r="AB2212">
        <v>0.85799999999999998</v>
      </c>
      <c r="AC2212">
        <v>0.874</v>
      </c>
      <c r="AD2212" s="18">
        <v>45825.084712928241</v>
      </c>
      <c r="AE2212" t="s">
        <v>2117</v>
      </c>
    </row>
    <row r="2213" spans="25:31" hidden="1" x14ac:dyDescent="0.35">
      <c r="Y2213">
        <v>1.5129999999999999</v>
      </c>
      <c r="Z2213">
        <v>0.98599999999999999</v>
      </c>
      <c r="AA2213">
        <v>0.97899999999999998</v>
      </c>
      <c r="AB2213">
        <v>0.97299999999999998</v>
      </c>
      <c r="AC2213">
        <v>0.98299999999999998</v>
      </c>
      <c r="AD2213" s="18">
        <v>45825.245925347219</v>
      </c>
      <c r="AE2213" t="s">
        <v>2106</v>
      </c>
    </row>
    <row r="2214" spans="25:31" x14ac:dyDescent="0.35">
      <c r="Y2214">
        <v>3.0960000000000001</v>
      </c>
      <c r="Z2214">
        <v>0.97099999999999997</v>
      </c>
      <c r="AA2214">
        <v>0.99</v>
      </c>
      <c r="AB2214">
        <v>0.96599999999999997</v>
      </c>
      <c r="AC2214">
        <v>0.99199999999999999</v>
      </c>
      <c r="AD2214" s="18">
        <v>45825.094035937502</v>
      </c>
      <c r="AE2214" t="s">
        <v>2117</v>
      </c>
    </row>
    <row r="2215" spans="25:31" hidden="1" x14ac:dyDescent="0.35">
      <c r="Y2215">
        <v>10.638</v>
      </c>
      <c r="Z2215">
        <v>0.94199999999999995</v>
      </c>
      <c r="AA2215" t="s">
        <v>858</v>
      </c>
      <c r="AB2215" t="s">
        <v>858</v>
      </c>
      <c r="AC2215">
        <v>0.83899999999999997</v>
      </c>
      <c r="AD2215" s="18">
        <v>45825.246140185183</v>
      </c>
      <c r="AE2215" t="s">
        <v>2106</v>
      </c>
    </row>
    <row r="2216" spans="25:31" x14ac:dyDescent="0.35">
      <c r="Y2216">
        <v>5.6180000000000003</v>
      </c>
      <c r="Z2216">
        <v>0.97</v>
      </c>
      <c r="AA2216">
        <v>0.93600000000000005</v>
      </c>
      <c r="AB2216">
        <v>0.73799999999999999</v>
      </c>
      <c r="AC2216">
        <v>0.95599999999999996</v>
      </c>
      <c r="AD2216" s="18">
        <v>45825.269000868058</v>
      </c>
      <c r="AE2216" t="s">
        <v>2106</v>
      </c>
    </row>
    <row r="2217" spans="25:31" hidden="1" x14ac:dyDescent="0.35">
      <c r="Y2217">
        <v>25.640999999999998</v>
      </c>
      <c r="Z2217" t="s">
        <v>858</v>
      </c>
      <c r="AA2217" t="s">
        <v>858</v>
      </c>
      <c r="AB2217" t="s">
        <v>858</v>
      </c>
      <c r="AC2217">
        <v>0.72299999999999998</v>
      </c>
      <c r="AD2217" s="18">
        <v>45825.24634503472</v>
      </c>
      <c r="AE2217" t="s">
        <v>2106</v>
      </c>
    </row>
    <row r="2218" spans="25:31" x14ac:dyDescent="0.35">
      <c r="Y2218">
        <v>27.027000000000001</v>
      </c>
      <c r="Z2218">
        <v>0.90800000000000003</v>
      </c>
      <c r="AA2218">
        <v>0.89300000000000002</v>
      </c>
      <c r="AB2218">
        <v>0.79300000000000004</v>
      </c>
      <c r="AC2218">
        <v>0.93</v>
      </c>
      <c r="AD2218" s="18">
        <v>45825.105613148145</v>
      </c>
      <c r="AE2218" t="s">
        <v>2117</v>
      </c>
    </row>
    <row r="2219" spans="25:31" hidden="1" x14ac:dyDescent="0.35">
      <c r="Y2219">
        <v>3.968</v>
      </c>
      <c r="Z2219">
        <v>0.89800000000000002</v>
      </c>
      <c r="AA2219">
        <v>0.94099999999999995</v>
      </c>
      <c r="AB2219">
        <v>0.88100000000000001</v>
      </c>
      <c r="AC2219">
        <v>0.95</v>
      </c>
      <c r="AD2219" s="18">
        <v>45825.246632523151</v>
      </c>
      <c r="AE2219" t="s">
        <v>2106</v>
      </c>
    </row>
    <row r="2220" spans="25:31" x14ac:dyDescent="0.35">
      <c r="Y2220">
        <v>1.03</v>
      </c>
      <c r="Z2220">
        <v>0.90100000000000002</v>
      </c>
      <c r="AA2220" s="18">
        <v>0.96499999999999997</v>
      </c>
      <c r="AB2220">
        <v>0.81799999999999995</v>
      </c>
      <c r="AC2220" s="21">
        <v>0.90100000000000002</v>
      </c>
      <c r="AD2220" s="18">
        <v>1.8292824074074072E-2</v>
      </c>
      <c r="AE2220" t="s">
        <v>1092</v>
      </c>
    </row>
    <row r="2221" spans="25:31" hidden="1" x14ac:dyDescent="0.35">
      <c r="Y2221">
        <v>0.67100000000000004</v>
      </c>
      <c r="Z2221">
        <v>0.97599999999999998</v>
      </c>
      <c r="AA2221">
        <v>0.91800000000000004</v>
      </c>
      <c r="AB2221">
        <v>0.94499999999999995</v>
      </c>
      <c r="AC2221">
        <v>0.99</v>
      </c>
      <c r="AD2221" s="18">
        <v>45825.246931203706</v>
      </c>
      <c r="AE2221" t="s">
        <v>2106</v>
      </c>
    </row>
    <row r="2222" spans="25:31" x14ac:dyDescent="0.35">
      <c r="Y2222">
        <v>0.73899999999999999</v>
      </c>
      <c r="Z2222">
        <v>0.98899999999999999</v>
      </c>
      <c r="AA2222">
        <v>0.97299999999999998</v>
      </c>
      <c r="AB2222">
        <v>0.98099999999999998</v>
      </c>
      <c r="AC2222">
        <v>0.97299999999999998</v>
      </c>
      <c r="AD2222" s="18">
        <v>45824.811960798608</v>
      </c>
      <c r="AE2222" t="s">
        <v>1757</v>
      </c>
    </row>
    <row r="2223" spans="25:31" hidden="1" x14ac:dyDescent="0.35">
      <c r="Y2223" t="s">
        <v>858</v>
      </c>
      <c r="Z2223" t="s">
        <v>858</v>
      </c>
      <c r="AA2223" t="s">
        <v>858</v>
      </c>
      <c r="AB2223" t="s">
        <v>858</v>
      </c>
      <c r="AC2223" t="s">
        <v>858</v>
      </c>
      <c r="AD2223" s="18">
        <v>45825.247139571758</v>
      </c>
      <c r="AE2223" t="s">
        <v>2106</v>
      </c>
    </row>
    <row r="2224" spans="25:31" x14ac:dyDescent="0.35">
      <c r="Y2224">
        <v>1.103</v>
      </c>
      <c r="Z2224">
        <v>0.78800000000000003</v>
      </c>
      <c r="AA2224">
        <v>0.997</v>
      </c>
      <c r="AB2224">
        <v>0.94</v>
      </c>
      <c r="AC2224">
        <v>0.97899999999999998</v>
      </c>
      <c r="AD2224" s="18">
        <v>45824.902344780094</v>
      </c>
      <c r="AE2224" t="s">
        <v>1942</v>
      </c>
    </row>
    <row r="2225" spans="25:31" hidden="1" x14ac:dyDescent="0.35">
      <c r="Y2225" t="s">
        <v>858</v>
      </c>
      <c r="Z2225" t="s">
        <v>858</v>
      </c>
      <c r="AA2225" t="s">
        <v>858</v>
      </c>
      <c r="AB2225">
        <v>0.111</v>
      </c>
      <c r="AC2225" t="s">
        <v>858</v>
      </c>
      <c r="AD2225" s="18">
        <v>45825.247368900462</v>
      </c>
      <c r="AE2225" t="s">
        <v>2106</v>
      </c>
    </row>
    <row r="2226" spans="25:31" x14ac:dyDescent="0.35">
      <c r="Y2226">
        <v>3.5209999999999999</v>
      </c>
      <c r="Z2226">
        <v>0.70099999999999996</v>
      </c>
      <c r="AA2226">
        <v>0.91400000000000003</v>
      </c>
      <c r="AB2226">
        <v>0.91700000000000004</v>
      </c>
      <c r="AC2226">
        <v>0.82099999999999995</v>
      </c>
      <c r="AD2226" s="18">
        <v>45825.305026678237</v>
      </c>
      <c r="AE2226" t="s">
        <v>2102</v>
      </c>
    </row>
    <row r="2227" spans="25:31" hidden="1" x14ac:dyDescent="0.35">
      <c r="Y2227" t="s">
        <v>858</v>
      </c>
      <c r="Z2227" t="s">
        <v>858</v>
      </c>
      <c r="AA2227" t="s">
        <v>858</v>
      </c>
      <c r="AB2227" t="s">
        <v>858</v>
      </c>
      <c r="AC2227" t="s">
        <v>858</v>
      </c>
      <c r="AD2227" s="18">
        <v>45825.247613159721</v>
      </c>
      <c r="AE2227" t="s">
        <v>2106</v>
      </c>
    </row>
    <row r="2228" spans="25:31" x14ac:dyDescent="0.35">
      <c r="Y2228">
        <v>32.258000000000003</v>
      </c>
      <c r="Z2228">
        <v>0.66600000000000004</v>
      </c>
      <c r="AA2228">
        <v>0.85499999999999998</v>
      </c>
      <c r="AB2228">
        <v>0.99299999999999999</v>
      </c>
      <c r="AC2228">
        <v>0.86899999999999999</v>
      </c>
      <c r="AD2228" s="18">
        <v>45825.061846238423</v>
      </c>
      <c r="AE2228" t="s">
        <v>2117</v>
      </c>
    </row>
    <row r="2229" spans="25:31" hidden="1" x14ac:dyDescent="0.35">
      <c r="Y2229">
        <v>2.8490000000000002</v>
      </c>
      <c r="Z2229">
        <v>0.99</v>
      </c>
      <c r="AA2229">
        <v>0</v>
      </c>
      <c r="AB2229" t="s">
        <v>858</v>
      </c>
      <c r="AC2229">
        <v>0.95099999999999996</v>
      </c>
      <c r="AD2229" s="18">
        <v>45825.247826365739</v>
      </c>
      <c r="AE2229" t="s">
        <v>2106</v>
      </c>
    </row>
    <row r="2230" spans="25:31" x14ac:dyDescent="0.35">
      <c r="Y2230">
        <v>0.65</v>
      </c>
      <c r="Z2230">
        <v>0.89400000000000002</v>
      </c>
      <c r="AA2230">
        <v>0.878</v>
      </c>
      <c r="AB2230">
        <v>0.86</v>
      </c>
      <c r="AC2230">
        <v>0.872</v>
      </c>
      <c r="AD2230" s="18">
        <v>45824.856534351849</v>
      </c>
      <c r="AE2230" t="s">
        <v>1942</v>
      </c>
    </row>
    <row r="2231" spans="25:31" hidden="1" x14ac:dyDescent="0.35">
      <c r="Y2231">
        <v>2.3639999999999999</v>
      </c>
      <c r="Z2231">
        <v>0.97399999999999998</v>
      </c>
      <c r="AA2231">
        <v>0.96099999999999997</v>
      </c>
      <c r="AB2231">
        <v>0.93</v>
      </c>
      <c r="AC2231">
        <v>0.98</v>
      </c>
      <c r="AD2231" s="18">
        <v>45825.248125601851</v>
      </c>
      <c r="AE2231" t="s">
        <v>2106</v>
      </c>
    </row>
    <row r="2232" spans="25:31" hidden="1" x14ac:dyDescent="0.35">
      <c r="Y2232" t="s">
        <v>858</v>
      </c>
      <c r="Z2232">
        <v>1</v>
      </c>
      <c r="AA2232" t="s">
        <v>858</v>
      </c>
      <c r="AB2232" t="s">
        <v>858</v>
      </c>
      <c r="AC2232" t="s">
        <v>858</v>
      </c>
      <c r="AD2232" s="18">
        <v>45825.248330150462</v>
      </c>
      <c r="AE2232" t="s">
        <v>2106</v>
      </c>
    </row>
    <row r="2233" spans="25:31" hidden="1" x14ac:dyDescent="0.35">
      <c r="Y2233">
        <v>2</v>
      </c>
      <c r="Z2233" t="s">
        <v>858</v>
      </c>
      <c r="AA2233">
        <v>0.88100000000000001</v>
      </c>
      <c r="AB2233" t="s">
        <v>858</v>
      </c>
      <c r="AC2233">
        <v>0.6</v>
      </c>
      <c r="AD2233" s="18">
        <v>45825.248551805555</v>
      </c>
      <c r="AE2233" t="s">
        <v>2106</v>
      </c>
    </row>
    <row r="2234" spans="25:31" x14ac:dyDescent="0.35">
      <c r="Y2234">
        <v>10.638</v>
      </c>
      <c r="Z2234">
        <v>0.98</v>
      </c>
      <c r="AA2234">
        <v>0.96499999999999997</v>
      </c>
      <c r="AB2234">
        <v>0.90100000000000002</v>
      </c>
      <c r="AC2234">
        <v>0.98199999999999998</v>
      </c>
      <c r="AD2234" s="18">
        <v>45824.960279398147</v>
      </c>
      <c r="AE2234" t="s">
        <v>2099</v>
      </c>
    </row>
    <row r="2235" spans="25:31" hidden="1" x14ac:dyDescent="0.35">
      <c r="Y2235">
        <v>0.99099999999999999</v>
      </c>
      <c r="Z2235">
        <v>0.93500000000000005</v>
      </c>
      <c r="AA2235">
        <v>0.68</v>
      </c>
      <c r="AB2235">
        <v>0.69199999999999995</v>
      </c>
      <c r="AC2235">
        <v>0.85399999999999998</v>
      </c>
      <c r="AD2235" s="18">
        <v>45825.248837407409</v>
      </c>
      <c r="AE2235" t="s">
        <v>2106</v>
      </c>
    </row>
    <row r="2236" spans="25:31" x14ac:dyDescent="0.35">
      <c r="Y2236">
        <v>40</v>
      </c>
      <c r="Z2236">
        <v>0.61399999999999999</v>
      </c>
      <c r="AA2236">
        <v>0.65600000000000003</v>
      </c>
      <c r="AB2236">
        <v>0</v>
      </c>
      <c r="AC2236">
        <v>0.66300000000000003</v>
      </c>
      <c r="AD2236" s="18">
        <v>45825.236980185182</v>
      </c>
      <c r="AE2236" t="s">
        <v>2106</v>
      </c>
    </row>
    <row r="2237" spans="25:31" hidden="1" x14ac:dyDescent="0.35">
      <c r="Y2237">
        <v>3.9369999999999998</v>
      </c>
      <c r="Z2237">
        <v>0.90300000000000002</v>
      </c>
      <c r="AA2237" t="s">
        <v>858</v>
      </c>
      <c r="AB2237">
        <v>0</v>
      </c>
      <c r="AC2237">
        <v>0.95699999999999996</v>
      </c>
      <c r="AD2237" s="18">
        <v>45825.249051562503</v>
      </c>
      <c r="AE2237" t="s">
        <v>2106</v>
      </c>
    </row>
    <row r="2238" spans="25:31" x14ac:dyDescent="0.35">
      <c r="Y2238">
        <v>40</v>
      </c>
      <c r="Z2238">
        <v>0.40300000000000002</v>
      </c>
      <c r="AA2238" s="18">
        <v>0.59899999999999998</v>
      </c>
      <c r="AB2238">
        <v>0.76900000000000002</v>
      </c>
      <c r="AC2238" s="21">
        <v>0.7</v>
      </c>
      <c r="AD2238" s="18">
        <v>45825.20160695602</v>
      </c>
      <c r="AE2238" t="s">
        <v>2112</v>
      </c>
    </row>
    <row r="2239" spans="25:31" hidden="1" x14ac:dyDescent="0.35">
      <c r="Y2239">
        <v>0.38900000000000001</v>
      </c>
      <c r="Z2239">
        <v>0.99199999999999999</v>
      </c>
      <c r="AA2239">
        <v>0.98399999999999999</v>
      </c>
      <c r="AB2239">
        <v>0.97399999999999998</v>
      </c>
      <c r="AC2239">
        <v>0.97399999999999998</v>
      </c>
      <c r="AD2239" s="18">
        <v>45825.249358194444</v>
      </c>
      <c r="AE2239" t="s">
        <v>2106</v>
      </c>
    </row>
    <row r="2240" spans="25:31" x14ac:dyDescent="0.35">
      <c r="Y2240">
        <v>0.499</v>
      </c>
      <c r="Z2240">
        <v>0.99299999999999999</v>
      </c>
      <c r="AA2240" s="18">
        <v>0.99</v>
      </c>
      <c r="AB2240">
        <v>0.96699999999999997</v>
      </c>
      <c r="AC2240" s="21">
        <v>0.998</v>
      </c>
      <c r="AD2240" s="18">
        <v>3.6325231481481479E-2</v>
      </c>
      <c r="AE2240" t="s">
        <v>1092</v>
      </c>
    </row>
    <row r="2241" spans="25:31" hidden="1" x14ac:dyDescent="0.35">
      <c r="Y2241">
        <v>2.0329999999999999</v>
      </c>
      <c r="Z2241">
        <v>0.94899999999999995</v>
      </c>
      <c r="AA2241">
        <v>0.67400000000000004</v>
      </c>
      <c r="AB2241">
        <v>0.745</v>
      </c>
      <c r="AC2241">
        <v>0.97399999999999998</v>
      </c>
      <c r="AD2241" s="18">
        <v>45825.249637650464</v>
      </c>
      <c r="AE2241" t="s">
        <v>2106</v>
      </c>
    </row>
    <row r="2242" spans="25:31" x14ac:dyDescent="0.35">
      <c r="Y2242">
        <v>3.891</v>
      </c>
      <c r="Z2242">
        <v>0.92500000000000004</v>
      </c>
      <c r="AA2242" s="18">
        <v>0.93600000000000005</v>
      </c>
      <c r="AB2242">
        <v>0.81699999999999995</v>
      </c>
      <c r="AC2242" s="21">
        <v>0.96499999999999997</v>
      </c>
      <c r="AD2242" s="18">
        <v>4.572916666666667E-3</v>
      </c>
      <c r="AE2242" t="s">
        <v>1092</v>
      </c>
    </row>
    <row r="2243" spans="25:31" hidden="1" x14ac:dyDescent="0.35">
      <c r="Y2243" t="s">
        <v>858</v>
      </c>
      <c r="Z2243" t="s">
        <v>858</v>
      </c>
      <c r="AA2243">
        <v>1</v>
      </c>
      <c r="AB2243" t="s">
        <v>858</v>
      </c>
      <c r="AC2243" t="s">
        <v>858</v>
      </c>
      <c r="AD2243" s="18">
        <v>45825.249845162034</v>
      </c>
      <c r="AE2243" t="s">
        <v>2106</v>
      </c>
    </row>
    <row r="2244" spans="25:31" x14ac:dyDescent="0.35">
      <c r="Y2244">
        <v>20</v>
      </c>
      <c r="Z2244">
        <v>0.94599999999999995</v>
      </c>
      <c r="AA2244" s="18">
        <v>0.94599999999999995</v>
      </c>
      <c r="AB2244">
        <v>0.878</v>
      </c>
      <c r="AC2244" s="21">
        <v>0.97499999999999998</v>
      </c>
      <c r="AD2244" s="18">
        <v>3.4278935185185183E-2</v>
      </c>
      <c r="AE2244" t="s">
        <v>1092</v>
      </c>
    </row>
    <row r="2245" spans="25:31" hidden="1" x14ac:dyDescent="0.35">
      <c r="Y2245">
        <v>2.1930000000000001</v>
      </c>
      <c r="Z2245">
        <v>0.97499999999999998</v>
      </c>
      <c r="AA2245">
        <v>0.96699999999999997</v>
      </c>
      <c r="AB2245">
        <v>0.94299999999999995</v>
      </c>
      <c r="AC2245">
        <v>0.97</v>
      </c>
      <c r="AD2245" s="18">
        <v>45825.250143854166</v>
      </c>
      <c r="AE2245" t="s">
        <v>2106</v>
      </c>
    </row>
    <row r="2246" spans="25:31" x14ac:dyDescent="0.35">
      <c r="Y2246">
        <v>2.2519999999999998</v>
      </c>
      <c r="Z2246">
        <v>0.69699999999999995</v>
      </c>
      <c r="AA2246" s="18">
        <v>0.90600000000000003</v>
      </c>
      <c r="AB2246">
        <v>0.81200000000000006</v>
      </c>
      <c r="AC2246" s="21">
        <v>0.59499999999999997</v>
      </c>
      <c r="AD2246" s="18">
        <v>2.3740740740740739E-2</v>
      </c>
      <c r="AE2246" t="s">
        <v>1092</v>
      </c>
    </row>
    <row r="2247" spans="25:31" hidden="1" x14ac:dyDescent="0.35">
      <c r="Y2247" t="s">
        <v>858</v>
      </c>
      <c r="Z2247">
        <v>0.96499999999999997</v>
      </c>
      <c r="AA2247" t="s">
        <v>858</v>
      </c>
      <c r="AB2247">
        <v>0.97799999999999998</v>
      </c>
      <c r="AC2247" t="s">
        <v>858</v>
      </c>
      <c r="AD2247" s="18">
        <v>45825.250344664353</v>
      </c>
      <c r="AE2247" t="s">
        <v>2106</v>
      </c>
    </row>
    <row r="2248" spans="25:31" x14ac:dyDescent="0.35">
      <c r="Y2248">
        <v>22.727</v>
      </c>
      <c r="Z2248">
        <v>0.85299999999999998</v>
      </c>
      <c r="AA2248">
        <v>0.94499999999999995</v>
      </c>
      <c r="AB2248">
        <v>0.80500000000000005</v>
      </c>
      <c r="AC2248">
        <v>0.94799999999999995</v>
      </c>
      <c r="AD2248" s="18">
        <v>45824.898767488427</v>
      </c>
      <c r="AE2248" t="s">
        <v>1942</v>
      </c>
    </row>
    <row r="2249" spans="25:31" hidden="1" x14ac:dyDescent="0.35">
      <c r="Y2249">
        <v>2.8410000000000002</v>
      </c>
      <c r="Z2249">
        <v>0.97</v>
      </c>
      <c r="AA2249">
        <v>1</v>
      </c>
      <c r="AB2249">
        <v>0</v>
      </c>
      <c r="AC2249">
        <v>0.94799999999999995</v>
      </c>
      <c r="AD2249" s="18">
        <v>45825.250600543979</v>
      </c>
      <c r="AE2249" t="s">
        <v>2106</v>
      </c>
    </row>
    <row r="2250" spans="25:31" x14ac:dyDescent="0.35">
      <c r="Y2250">
        <v>2.9329999999999998</v>
      </c>
      <c r="Z2250">
        <v>0.92600000000000005</v>
      </c>
      <c r="AA2250">
        <v>0.88600000000000001</v>
      </c>
      <c r="AB2250">
        <v>0.96299999999999997</v>
      </c>
      <c r="AC2250">
        <v>0.91</v>
      </c>
      <c r="AD2250" s="18">
        <v>45824.951945682871</v>
      </c>
      <c r="AE2250" t="s">
        <v>2096</v>
      </c>
    </row>
    <row r="2251" spans="25:31" hidden="1" x14ac:dyDescent="0.35">
      <c r="Y2251">
        <v>2.6949999999999998</v>
      </c>
      <c r="Z2251">
        <v>0.85399999999999998</v>
      </c>
      <c r="AA2251">
        <v>0.91300000000000003</v>
      </c>
      <c r="AB2251">
        <v>0</v>
      </c>
      <c r="AC2251">
        <v>0.97799999999999998</v>
      </c>
      <c r="AD2251" s="18">
        <v>45825.250861053239</v>
      </c>
      <c r="AE2251" t="s">
        <v>2106</v>
      </c>
    </row>
    <row r="2252" spans="25:31" x14ac:dyDescent="0.35">
      <c r="Y2252">
        <v>8.3330000000000002</v>
      </c>
      <c r="Z2252">
        <v>0.89200000000000002</v>
      </c>
      <c r="AA2252">
        <v>0.92500000000000004</v>
      </c>
      <c r="AB2252">
        <v>0.82</v>
      </c>
      <c r="AC2252">
        <v>0.88600000000000001</v>
      </c>
      <c r="AD2252" s="18">
        <v>45825.251555486109</v>
      </c>
      <c r="AE2252" t="s">
        <v>2106</v>
      </c>
    </row>
    <row r="2253" spans="25:31" hidden="1" x14ac:dyDescent="0.35">
      <c r="Y2253">
        <v>4.3479999999999999</v>
      </c>
      <c r="Z2253">
        <v>0.89200000000000002</v>
      </c>
      <c r="AA2253">
        <v>0.98299999999999998</v>
      </c>
      <c r="AB2253">
        <v>0.91900000000000004</v>
      </c>
      <c r="AC2253">
        <v>0.93300000000000005</v>
      </c>
      <c r="AD2253" s="18">
        <v>45825.251139363427</v>
      </c>
      <c r="AE2253" t="s">
        <v>2106</v>
      </c>
    </row>
    <row r="2254" spans="25:31" x14ac:dyDescent="0.35">
      <c r="Y2254">
        <v>0.113</v>
      </c>
      <c r="Z2254">
        <v>0.872</v>
      </c>
      <c r="AA2254" s="18">
        <v>0.99299999999999999</v>
      </c>
      <c r="AB2254">
        <v>0.98699999999999999</v>
      </c>
      <c r="AC2254" s="21">
        <v>0.94799999999999995</v>
      </c>
      <c r="AD2254" s="18">
        <v>45825.222331747682</v>
      </c>
      <c r="AE2254" t="s">
        <v>2108</v>
      </c>
    </row>
    <row r="2255" spans="25:31" hidden="1" x14ac:dyDescent="0.35">
      <c r="Y2255">
        <v>3.3780000000000001</v>
      </c>
      <c r="Z2255">
        <v>0.92900000000000005</v>
      </c>
      <c r="AA2255">
        <v>0.69799999999999995</v>
      </c>
      <c r="AB2255" t="s">
        <v>858</v>
      </c>
      <c r="AC2255">
        <v>0.98499999999999999</v>
      </c>
      <c r="AD2255" s="18">
        <v>45825.251351030092</v>
      </c>
      <c r="AE2255" t="s">
        <v>2106</v>
      </c>
    </row>
    <row r="2256" spans="25:31" x14ac:dyDescent="0.35">
      <c r="Y2256">
        <v>22.727</v>
      </c>
      <c r="Z2256">
        <v>0.87</v>
      </c>
      <c r="AA2256">
        <v>0.91900000000000004</v>
      </c>
      <c r="AB2256">
        <v>0.77800000000000002</v>
      </c>
      <c r="AC2256">
        <v>0.90800000000000003</v>
      </c>
      <c r="AD2256" s="18">
        <v>45825.078280648151</v>
      </c>
      <c r="AE2256" t="s">
        <v>2117</v>
      </c>
    </row>
    <row r="2257" spans="25:31" hidden="1" x14ac:dyDescent="0.35">
      <c r="Y2257" t="s">
        <v>858</v>
      </c>
      <c r="Z2257" t="s">
        <v>858</v>
      </c>
      <c r="AA2257" t="s">
        <v>858</v>
      </c>
      <c r="AB2257" t="s">
        <v>858</v>
      </c>
      <c r="AC2257" t="s">
        <v>858</v>
      </c>
      <c r="AD2257" s="18">
        <v>45825.251555509261</v>
      </c>
      <c r="AE2257" t="s">
        <v>2106</v>
      </c>
    </row>
    <row r="2258" spans="25:31" x14ac:dyDescent="0.35">
      <c r="Y2258">
        <v>0.152</v>
      </c>
      <c r="Z2258">
        <v>0.98</v>
      </c>
      <c r="AA2258" s="18">
        <v>0.98699999999999999</v>
      </c>
      <c r="AB2258">
        <v>0.98199999999999998</v>
      </c>
      <c r="AC2258" s="21">
        <v>0.98799999999999999</v>
      </c>
      <c r="AD2258" s="18">
        <v>1.4652777777777778E-2</v>
      </c>
      <c r="AE2258" t="s">
        <v>1092</v>
      </c>
    </row>
    <row r="2259" spans="25:31" hidden="1" x14ac:dyDescent="0.35">
      <c r="Y2259">
        <v>1.256</v>
      </c>
      <c r="Z2259">
        <v>0.95699999999999996</v>
      </c>
      <c r="AA2259">
        <v>0.752</v>
      </c>
      <c r="AB2259">
        <v>0</v>
      </c>
      <c r="AC2259">
        <v>0.98299999999999998</v>
      </c>
      <c r="AD2259" s="18">
        <v>45825.251816238429</v>
      </c>
      <c r="AE2259" t="s">
        <v>2106</v>
      </c>
    </row>
    <row r="2260" spans="25:31" x14ac:dyDescent="0.35">
      <c r="Y2260">
        <v>17.544</v>
      </c>
      <c r="Z2260">
        <v>0.91600000000000004</v>
      </c>
      <c r="AA2260">
        <v>0.98199999999999998</v>
      </c>
      <c r="AB2260">
        <v>0.94899999999999995</v>
      </c>
      <c r="AC2260">
        <v>0.94499999999999995</v>
      </c>
      <c r="AD2260" s="18">
        <v>45824.863280370373</v>
      </c>
      <c r="AE2260" t="s">
        <v>1942</v>
      </c>
    </row>
    <row r="2261" spans="25:31" hidden="1" x14ac:dyDescent="0.35">
      <c r="Y2261">
        <v>1.58</v>
      </c>
      <c r="Z2261">
        <v>0.98199999999999998</v>
      </c>
      <c r="AA2261" t="s">
        <v>858</v>
      </c>
      <c r="AB2261">
        <v>0</v>
      </c>
      <c r="AC2261">
        <v>0.98099999999999998</v>
      </c>
      <c r="AD2261" s="18">
        <v>45825.252030266201</v>
      </c>
      <c r="AE2261" t="s">
        <v>2106</v>
      </c>
    </row>
    <row r="2262" spans="25:31" x14ac:dyDescent="0.35">
      <c r="Y2262">
        <v>19.608000000000001</v>
      </c>
      <c r="Z2262">
        <v>0.79400000000000004</v>
      </c>
      <c r="AA2262">
        <v>0.97199999999999998</v>
      </c>
      <c r="AB2262">
        <v>0.93899999999999995</v>
      </c>
      <c r="AC2262">
        <v>0.97</v>
      </c>
      <c r="AD2262" s="18">
        <v>45825.301000636573</v>
      </c>
      <c r="AE2262" t="s">
        <v>2102</v>
      </c>
    </row>
    <row r="2263" spans="25:31" hidden="1" x14ac:dyDescent="0.35">
      <c r="Y2263" t="s">
        <v>858</v>
      </c>
      <c r="Z2263">
        <v>0.97799999999999998</v>
      </c>
      <c r="AA2263" t="s">
        <v>858</v>
      </c>
      <c r="AB2263">
        <v>1</v>
      </c>
      <c r="AC2263" t="s">
        <v>858</v>
      </c>
      <c r="AD2263" s="18">
        <v>45825.252263587965</v>
      </c>
      <c r="AE2263" t="s">
        <v>2106</v>
      </c>
    </row>
    <row r="2264" spans="25:31" hidden="1" x14ac:dyDescent="0.35">
      <c r="Y2264">
        <v>2.0699999999999998</v>
      </c>
      <c r="Z2264">
        <v>0.93400000000000005</v>
      </c>
      <c r="AA2264">
        <v>0.75900000000000001</v>
      </c>
      <c r="AB2264">
        <v>0.80900000000000005</v>
      </c>
      <c r="AC2264">
        <v>0.82699999999999996</v>
      </c>
      <c r="AD2264" s="18">
        <v>45825.252538958332</v>
      </c>
      <c r="AE2264" t="s">
        <v>2106</v>
      </c>
    </row>
    <row r="2265" spans="25:31" hidden="1" x14ac:dyDescent="0.35">
      <c r="Y2265">
        <v>4.6509999999999998</v>
      </c>
      <c r="Z2265">
        <v>0.96599999999999997</v>
      </c>
      <c r="AA2265">
        <v>1</v>
      </c>
      <c r="AB2265">
        <v>0</v>
      </c>
      <c r="AC2265">
        <v>0.97</v>
      </c>
      <c r="AD2265" s="18">
        <v>45825.252794050924</v>
      </c>
      <c r="AE2265" t="s">
        <v>2106</v>
      </c>
    </row>
    <row r="2266" spans="25:31" hidden="1" x14ac:dyDescent="0.35">
      <c r="Y2266">
        <v>2.012</v>
      </c>
      <c r="Z2266">
        <v>0.95899999999999996</v>
      </c>
      <c r="AA2266">
        <v>0.96499999999999997</v>
      </c>
      <c r="AB2266" t="s">
        <v>858</v>
      </c>
      <c r="AC2266">
        <v>0.96499999999999997</v>
      </c>
      <c r="AD2266" s="18">
        <v>45825.253044675927</v>
      </c>
      <c r="AE2266" t="s">
        <v>2106</v>
      </c>
    </row>
    <row r="2267" spans="25:31" hidden="1" x14ac:dyDescent="0.35">
      <c r="Y2267">
        <v>1.353</v>
      </c>
      <c r="Z2267">
        <v>0.93600000000000005</v>
      </c>
      <c r="AA2267">
        <v>1</v>
      </c>
      <c r="AB2267">
        <v>0</v>
      </c>
      <c r="AC2267">
        <v>0.95599999999999996</v>
      </c>
      <c r="AD2267" s="18">
        <v>45825.253364965276</v>
      </c>
      <c r="AE2267" t="s">
        <v>2106</v>
      </c>
    </row>
    <row r="2268" spans="25:31" x14ac:dyDescent="0.35">
      <c r="Y2268">
        <v>22.222000000000001</v>
      </c>
      <c r="Z2268">
        <v>0.92100000000000004</v>
      </c>
      <c r="AA2268">
        <v>0.98699999999999999</v>
      </c>
      <c r="AB2268">
        <v>0.97799999999999998</v>
      </c>
      <c r="AC2268">
        <v>0.96299999999999997</v>
      </c>
      <c r="AD2268" s="18">
        <v>45825.288895787038</v>
      </c>
      <c r="AE2268" t="s">
        <v>2105</v>
      </c>
    </row>
    <row r="2269" spans="25:31" hidden="1" x14ac:dyDescent="0.35">
      <c r="Y2269">
        <v>6.0979999999999999</v>
      </c>
      <c r="Z2269">
        <v>0.92800000000000005</v>
      </c>
      <c r="AA2269" t="s">
        <v>858</v>
      </c>
      <c r="AB2269">
        <v>0</v>
      </c>
      <c r="AC2269">
        <v>0.85</v>
      </c>
      <c r="AD2269" s="18">
        <v>45825.253617465278</v>
      </c>
      <c r="AE2269" t="s">
        <v>2106</v>
      </c>
    </row>
    <row r="2270" spans="25:31" x14ac:dyDescent="0.35">
      <c r="Y2270">
        <v>2.331</v>
      </c>
      <c r="Z2270">
        <v>0.995</v>
      </c>
      <c r="AA2270">
        <v>0.98199999999999998</v>
      </c>
      <c r="AB2270">
        <v>0.97199999999999998</v>
      </c>
      <c r="AC2270">
        <v>0.97899999999999998</v>
      </c>
      <c r="AD2270" s="18">
        <v>45825.239913217592</v>
      </c>
      <c r="AE2270" t="s">
        <v>2106</v>
      </c>
    </row>
    <row r="2271" spans="25:31" hidden="1" x14ac:dyDescent="0.35">
      <c r="Y2271">
        <v>2.7250000000000001</v>
      </c>
      <c r="Z2271">
        <v>0.92600000000000005</v>
      </c>
      <c r="AA2271" t="s">
        <v>858</v>
      </c>
      <c r="AB2271">
        <v>0</v>
      </c>
      <c r="AC2271">
        <v>0.95099999999999996</v>
      </c>
      <c r="AD2271" s="18">
        <v>45825.253863391205</v>
      </c>
      <c r="AE2271" t="s">
        <v>2106</v>
      </c>
    </row>
    <row r="2272" spans="25:31" x14ac:dyDescent="0.35">
      <c r="Y2272">
        <v>1.7150000000000001</v>
      </c>
      <c r="Z2272">
        <v>0.77400000000000002</v>
      </c>
      <c r="AA2272">
        <v>0.86699999999999999</v>
      </c>
      <c r="AB2272">
        <v>0.75</v>
      </c>
      <c r="AC2272">
        <v>0.68200000000000005</v>
      </c>
      <c r="AD2272" s="18">
        <v>45825.086428726849</v>
      </c>
      <c r="AE2272" t="s">
        <v>2117</v>
      </c>
    </row>
    <row r="2273" spans="25:31" hidden="1" x14ac:dyDescent="0.35">
      <c r="Y2273">
        <v>2.653</v>
      </c>
      <c r="Z2273">
        <v>0.91600000000000004</v>
      </c>
      <c r="AA2273">
        <v>1</v>
      </c>
      <c r="AB2273">
        <v>0</v>
      </c>
      <c r="AC2273">
        <v>0.98299999999999998</v>
      </c>
      <c r="AD2273" s="18">
        <v>45825.254172743058</v>
      </c>
      <c r="AE2273" t="s">
        <v>2106</v>
      </c>
    </row>
    <row r="2274" spans="25:31" x14ac:dyDescent="0.35">
      <c r="Y2274">
        <v>3.484</v>
      </c>
      <c r="Z2274">
        <v>0.95699999999999996</v>
      </c>
      <c r="AA2274">
        <v>0.98199999999999998</v>
      </c>
      <c r="AB2274">
        <v>0.92300000000000004</v>
      </c>
      <c r="AC2274">
        <v>0.98299999999999998</v>
      </c>
      <c r="AD2274" s="18">
        <v>45824.787548715278</v>
      </c>
      <c r="AE2274" t="s">
        <v>1757</v>
      </c>
    </row>
    <row r="2275" spans="25:31" hidden="1" x14ac:dyDescent="0.35">
      <c r="Y2275" t="s">
        <v>858</v>
      </c>
      <c r="Z2275">
        <v>0.89500000000000002</v>
      </c>
      <c r="AA2275">
        <v>0</v>
      </c>
      <c r="AB2275">
        <v>0</v>
      </c>
      <c r="AC2275" t="s">
        <v>858</v>
      </c>
      <c r="AD2275" s="18">
        <v>45825.254370162038</v>
      </c>
      <c r="AE2275" t="s">
        <v>2106</v>
      </c>
    </row>
    <row r="2276" spans="25:31" x14ac:dyDescent="0.35">
      <c r="Y2276">
        <v>76.923000000000002</v>
      </c>
      <c r="Z2276">
        <v>0.97599999999999998</v>
      </c>
      <c r="AA2276">
        <v>0.93400000000000005</v>
      </c>
      <c r="AB2276">
        <v>0.90600000000000003</v>
      </c>
      <c r="AC2276">
        <v>0.97299999999999998</v>
      </c>
      <c r="AD2276" s="18">
        <v>45825.264198761572</v>
      </c>
      <c r="AE2276" t="s">
        <v>2106</v>
      </c>
    </row>
    <row r="2277" spans="25:31" hidden="1" x14ac:dyDescent="0.35">
      <c r="Y2277">
        <v>1.458</v>
      </c>
      <c r="Z2277">
        <v>0.95</v>
      </c>
      <c r="AA2277">
        <v>0.93899999999999995</v>
      </c>
      <c r="AB2277">
        <v>0.94099999999999995</v>
      </c>
      <c r="AC2277">
        <v>0.97599999999999998</v>
      </c>
      <c r="AD2277" s="18">
        <v>45825.254659166669</v>
      </c>
      <c r="AE2277" t="s">
        <v>2106</v>
      </c>
    </row>
    <row r="2278" spans="25:31" x14ac:dyDescent="0.35">
      <c r="Y2278">
        <v>4.3860000000000001</v>
      </c>
      <c r="Z2278">
        <v>0.94799999999999995</v>
      </c>
      <c r="AA2278">
        <v>0.97099999999999997</v>
      </c>
      <c r="AB2278">
        <v>0.93300000000000005</v>
      </c>
      <c r="AC2278">
        <v>0.98099999999999998</v>
      </c>
      <c r="AD2278" s="18">
        <v>45825.136784548609</v>
      </c>
      <c r="AE2278" t="s">
        <v>2117</v>
      </c>
    </row>
    <row r="2279" spans="25:31" hidden="1" x14ac:dyDescent="0.35">
      <c r="Y2279">
        <v>11.236000000000001</v>
      </c>
      <c r="Z2279">
        <v>0.79</v>
      </c>
      <c r="AA2279">
        <v>1</v>
      </c>
      <c r="AB2279" t="s">
        <v>858</v>
      </c>
      <c r="AC2279">
        <v>0.88</v>
      </c>
      <c r="AD2279" s="18">
        <v>45825.254876828702</v>
      </c>
      <c r="AE2279" t="s">
        <v>2106</v>
      </c>
    </row>
    <row r="2280" spans="25:31" x14ac:dyDescent="0.35">
      <c r="Y2280">
        <v>3.1059999999999999</v>
      </c>
      <c r="Z2280">
        <v>0.92300000000000004</v>
      </c>
      <c r="AA2280">
        <v>0.97699999999999998</v>
      </c>
      <c r="AB2280">
        <v>0.89500000000000002</v>
      </c>
      <c r="AC2280">
        <v>0.98599999999999999</v>
      </c>
      <c r="AD2280" s="18">
        <v>45824.759077164352</v>
      </c>
      <c r="AE2280" t="s">
        <v>1757</v>
      </c>
    </row>
    <row r="2281" spans="25:31" hidden="1" x14ac:dyDescent="0.35">
      <c r="Y2281">
        <v>2.137</v>
      </c>
      <c r="Z2281">
        <v>0.94899999999999995</v>
      </c>
      <c r="AA2281">
        <v>0.996</v>
      </c>
      <c r="AB2281">
        <v>0</v>
      </c>
      <c r="AC2281">
        <v>0.96099999999999997</v>
      </c>
      <c r="AD2281" s="18">
        <v>45825.255130613426</v>
      </c>
      <c r="AE2281" t="s">
        <v>2106</v>
      </c>
    </row>
    <row r="2282" spans="25:31" x14ac:dyDescent="0.35">
      <c r="Y2282">
        <v>30.303000000000001</v>
      </c>
      <c r="Z2282">
        <v>0.90100000000000002</v>
      </c>
      <c r="AA2282">
        <v>0.88300000000000001</v>
      </c>
      <c r="AB2282">
        <v>0.81499999999999995</v>
      </c>
      <c r="AC2282">
        <v>0.86099999999999999</v>
      </c>
      <c r="AD2282" s="18">
        <v>45824.829818182872</v>
      </c>
      <c r="AE2282" t="s">
        <v>1757</v>
      </c>
    </row>
    <row r="2283" spans="25:31" hidden="1" x14ac:dyDescent="0.35">
      <c r="Y2283">
        <v>13.699</v>
      </c>
      <c r="Z2283">
        <v>0.84599999999999997</v>
      </c>
      <c r="AA2283" t="s">
        <v>858</v>
      </c>
      <c r="AB2283">
        <v>0</v>
      </c>
      <c r="AC2283">
        <v>0.96599999999999997</v>
      </c>
      <c r="AD2283" s="18">
        <v>45825.255334085647</v>
      </c>
      <c r="AE2283" t="s">
        <v>2106</v>
      </c>
    </row>
    <row r="2284" spans="25:31" x14ac:dyDescent="0.35">
      <c r="Y2284">
        <v>3.7879999999999998</v>
      </c>
      <c r="Z2284">
        <v>0.92400000000000004</v>
      </c>
      <c r="AA2284">
        <v>0.94399999999999995</v>
      </c>
      <c r="AB2284">
        <v>0.97599999999999998</v>
      </c>
      <c r="AC2284">
        <v>0.91500000000000004</v>
      </c>
      <c r="AD2284" s="18">
        <v>45824.922888703702</v>
      </c>
      <c r="AE2284" t="s">
        <v>2096</v>
      </c>
    </row>
    <row r="2285" spans="25:31" hidden="1" x14ac:dyDescent="0.35">
      <c r="Y2285">
        <v>0.68899999999999995</v>
      </c>
      <c r="Z2285">
        <v>0.54700000000000004</v>
      </c>
      <c r="AA2285">
        <v>0.879</v>
      </c>
      <c r="AB2285">
        <v>0.38800000000000001</v>
      </c>
      <c r="AC2285">
        <v>0.98399999999999999</v>
      </c>
      <c r="AD2285" s="18">
        <v>45825.255615196758</v>
      </c>
      <c r="AE2285" t="s">
        <v>2106</v>
      </c>
    </row>
    <row r="2286" spans="25:31" x14ac:dyDescent="0.35">
      <c r="Y2286">
        <v>9.5239999999999991</v>
      </c>
      <c r="Z2286">
        <v>0.7</v>
      </c>
      <c r="AA2286">
        <v>0.75900000000000001</v>
      </c>
      <c r="AB2286">
        <v>0.35399999999999998</v>
      </c>
      <c r="AC2286">
        <v>0.81200000000000006</v>
      </c>
      <c r="AD2286" s="18">
        <v>45825.3004358912</v>
      </c>
      <c r="AE2286" t="s">
        <v>2102</v>
      </c>
    </row>
    <row r="2287" spans="25:31" hidden="1" x14ac:dyDescent="0.35">
      <c r="Y2287">
        <v>7.3529999999999998</v>
      </c>
      <c r="Z2287" t="s">
        <v>858</v>
      </c>
      <c r="AA2287">
        <v>1</v>
      </c>
      <c r="AB2287" t="s">
        <v>858</v>
      </c>
      <c r="AC2287">
        <v>0.73599999999999999</v>
      </c>
      <c r="AD2287" s="18">
        <v>45825.255831168979</v>
      </c>
      <c r="AE2287" t="s">
        <v>2106</v>
      </c>
    </row>
    <row r="2288" spans="25:31" x14ac:dyDescent="0.35">
      <c r="Y2288">
        <v>1.7150000000000001</v>
      </c>
      <c r="Z2288">
        <v>0.98099999999999998</v>
      </c>
      <c r="AA2288">
        <v>0.97799999999999998</v>
      </c>
      <c r="AB2288">
        <v>0.876</v>
      </c>
      <c r="AC2288">
        <v>0.97699999999999998</v>
      </c>
      <c r="AD2288" s="18">
        <v>45825.1762790625</v>
      </c>
      <c r="AE2288" t="s">
        <v>2117</v>
      </c>
    </row>
    <row r="2289" spans="25:31" hidden="1" x14ac:dyDescent="0.35">
      <c r="Y2289" t="s">
        <v>858</v>
      </c>
      <c r="Z2289" t="s">
        <v>858</v>
      </c>
      <c r="AA2289" t="s">
        <v>858</v>
      </c>
      <c r="AB2289" t="s">
        <v>858</v>
      </c>
      <c r="AC2289" t="s">
        <v>858</v>
      </c>
      <c r="AD2289" s="18">
        <v>45825.256041666667</v>
      </c>
      <c r="AE2289" t="s">
        <v>2106</v>
      </c>
    </row>
    <row r="2290" spans="25:31" x14ac:dyDescent="0.35">
      <c r="Y2290">
        <v>0.72199999999999998</v>
      </c>
      <c r="Z2290">
        <v>0.97299999999999998</v>
      </c>
      <c r="AA2290">
        <v>0.93799999999999994</v>
      </c>
      <c r="AB2290">
        <v>0.97899999999999998</v>
      </c>
      <c r="AC2290">
        <v>0.98099999999999998</v>
      </c>
      <c r="AD2290" s="18">
        <v>45824.769355428238</v>
      </c>
      <c r="AE2290" t="s">
        <v>1757</v>
      </c>
    </row>
    <row r="2291" spans="25:31" hidden="1" x14ac:dyDescent="0.35">
      <c r="Y2291">
        <v>0.83</v>
      </c>
      <c r="Z2291">
        <v>0.99</v>
      </c>
      <c r="AA2291">
        <v>0.95399999999999996</v>
      </c>
      <c r="AB2291">
        <v>0</v>
      </c>
      <c r="AC2291">
        <v>0.98699999999999999</v>
      </c>
      <c r="AD2291" s="18">
        <v>45825.256304895833</v>
      </c>
      <c r="AE2291" t="s">
        <v>2106</v>
      </c>
    </row>
    <row r="2292" spans="25:31" x14ac:dyDescent="0.35">
      <c r="Y2292">
        <v>1.6160000000000001</v>
      </c>
      <c r="Z2292">
        <v>0.92400000000000004</v>
      </c>
      <c r="AA2292">
        <v>0.96299999999999997</v>
      </c>
      <c r="AB2292">
        <v>0.98</v>
      </c>
      <c r="AC2292">
        <v>0.93600000000000005</v>
      </c>
      <c r="AD2292" s="18">
        <v>45824.820952534719</v>
      </c>
      <c r="AE2292" t="s">
        <v>1757</v>
      </c>
    </row>
    <row r="2293" spans="25:31" hidden="1" x14ac:dyDescent="0.35">
      <c r="Y2293">
        <v>8.85</v>
      </c>
      <c r="Z2293">
        <v>0.86799999999999999</v>
      </c>
      <c r="AA2293">
        <v>0.42299999999999999</v>
      </c>
      <c r="AB2293" t="s">
        <v>858</v>
      </c>
      <c r="AC2293">
        <v>0.70199999999999996</v>
      </c>
      <c r="AD2293" s="18">
        <v>45825.256528518519</v>
      </c>
      <c r="AE2293" t="s">
        <v>2106</v>
      </c>
    </row>
    <row r="2294" spans="25:31" x14ac:dyDescent="0.35">
      <c r="Y2294">
        <v>1.266</v>
      </c>
      <c r="Z2294">
        <v>0.89700000000000002</v>
      </c>
      <c r="AA2294">
        <v>0.95299999999999996</v>
      </c>
      <c r="AB2294">
        <v>0.96899999999999997</v>
      </c>
      <c r="AC2294">
        <v>0.95699999999999996</v>
      </c>
      <c r="AD2294" s="18">
        <v>45824.871077986114</v>
      </c>
      <c r="AE2294" t="s">
        <v>1942</v>
      </c>
    </row>
    <row r="2295" spans="25:31" hidden="1" x14ac:dyDescent="0.35">
      <c r="Y2295" t="s">
        <v>858</v>
      </c>
      <c r="Z2295" t="s">
        <v>858</v>
      </c>
      <c r="AA2295">
        <v>1</v>
      </c>
      <c r="AB2295" t="s">
        <v>858</v>
      </c>
      <c r="AC2295" t="s">
        <v>858</v>
      </c>
      <c r="AD2295" s="18">
        <v>45825.25675403935</v>
      </c>
      <c r="AE2295" t="s">
        <v>2106</v>
      </c>
    </row>
    <row r="2296" spans="25:31" x14ac:dyDescent="0.35">
      <c r="Y2296">
        <v>0.98499999999999999</v>
      </c>
      <c r="Z2296">
        <v>0.96799999999999997</v>
      </c>
      <c r="AA2296">
        <v>0.98899999999999999</v>
      </c>
      <c r="AB2296">
        <v>0.98499999999999999</v>
      </c>
      <c r="AC2296">
        <v>0.98199999999999998</v>
      </c>
      <c r="AD2296" s="18">
        <v>45824.911981701393</v>
      </c>
      <c r="AE2296" t="s">
        <v>2096</v>
      </c>
    </row>
    <row r="2297" spans="25:31" hidden="1" x14ac:dyDescent="0.35">
      <c r="Y2297">
        <v>4.1319999999999997</v>
      </c>
      <c r="Z2297">
        <v>0.93400000000000005</v>
      </c>
      <c r="AA2297">
        <v>1</v>
      </c>
      <c r="AB2297" t="s">
        <v>858</v>
      </c>
      <c r="AC2297">
        <v>0.81899999999999995</v>
      </c>
      <c r="AD2297" s="18">
        <v>45825.256986585649</v>
      </c>
      <c r="AE2297" t="s">
        <v>2106</v>
      </c>
    </row>
    <row r="2298" spans="25:31" x14ac:dyDescent="0.35">
      <c r="Y2298">
        <v>2.6949999999999998</v>
      </c>
      <c r="Z2298">
        <v>0.91900000000000004</v>
      </c>
      <c r="AA2298">
        <v>0.92400000000000004</v>
      </c>
      <c r="AB2298">
        <v>0.91800000000000004</v>
      </c>
      <c r="AC2298">
        <v>0.93100000000000005</v>
      </c>
      <c r="AD2298" s="18">
        <v>45825.252263530092</v>
      </c>
      <c r="AE2298" t="s">
        <v>2106</v>
      </c>
    </row>
    <row r="2299" spans="25:31" hidden="1" x14ac:dyDescent="0.35">
      <c r="Y2299">
        <v>3.2149999999999999</v>
      </c>
      <c r="Z2299">
        <v>0.95099999999999996</v>
      </c>
      <c r="AA2299">
        <v>0.69299999999999995</v>
      </c>
      <c r="AB2299">
        <v>0</v>
      </c>
      <c r="AC2299">
        <v>0.875</v>
      </c>
      <c r="AD2299" s="18">
        <v>45825.257246111112</v>
      </c>
      <c r="AE2299" t="s">
        <v>2106</v>
      </c>
    </row>
    <row r="2300" spans="25:31" x14ac:dyDescent="0.35">
      <c r="Y2300">
        <v>3.0030000000000001</v>
      </c>
      <c r="Z2300">
        <v>0.90400000000000003</v>
      </c>
      <c r="AA2300">
        <v>0.88900000000000001</v>
      </c>
      <c r="AB2300">
        <v>0.89500000000000002</v>
      </c>
      <c r="AC2300">
        <v>0.97299999999999998</v>
      </c>
      <c r="AD2300" s="18">
        <v>45825.269931481482</v>
      </c>
      <c r="AE2300" t="s">
        <v>2106</v>
      </c>
    </row>
    <row r="2301" spans="25:31" hidden="1" x14ac:dyDescent="0.35">
      <c r="Y2301">
        <v>8.9290000000000003</v>
      </c>
      <c r="Z2301">
        <v>0.96099999999999997</v>
      </c>
      <c r="AA2301">
        <v>0.626</v>
      </c>
      <c r="AB2301">
        <v>0</v>
      </c>
      <c r="AC2301">
        <v>0.91300000000000003</v>
      </c>
      <c r="AD2301" s="18">
        <v>45825.257497893515</v>
      </c>
      <c r="AE2301" t="s">
        <v>2106</v>
      </c>
    </row>
    <row r="2302" spans="25:31" x14ac:dyDescent="0.35">
      <c r="Y2302">
        <v>5.78</v>
      </c>
      <c r="Z2302">
        <v>0.95699999999999996</v>
      </c>
      <c r="AA2302">
        <v>0.996</v>
      </c>
      <c r="AB2302">
        <v>0.98199999999999998</v>
      </c>
      <c r="AC2302">
        <v>0.995</v>
      </c>
      <c r="AD2302" s="18">
        <v>45825.068023495369</v>
      </c>
      <c r="AE2302" t="s">
        <v>2117</v>
      </c>
    </row>
    <row r="2303" spans="25:31" hidden="1" x14ac:dyDescent="0.35">
      <c r="Y2303" t="s">
        <v>858</v>
      </c>
      <c r="Z2303" t="s">
        <v>858</v>
      </c>
      <c r="AA2303" t="s">
        <v>858</v>
      </c>
      <c r="AB2303">
        <v>0</v>
      </c>
      <c r="AC2303" t="s">
        <v>858</v>
      </c>
      <c r="AD2303" s="18">
        <v>45825.25769377315</v>
      </c>
      <c r="AE2303" t="s">
        <v>2106</v>
      </c>
    </row>
    <row r="2304" spans="25:31" x14ac:dyDescent="0.35">
      <c r="Y2304">
        <v>0.82299999999999995</v>
      </c>
      <c r="Z2304">
        <v>0.98</v>
      </c>
      <c r="AA2304">
        <v>0.90900000000000003</v>
      </c>
      <c r="AB2304">
        <v>0.96499999999999997</v>
      </c>
      <c r="AC2304">
        <v>0.87</v>
      </c>
      <c r="AD2304" s="18">
        <v>45824.933933888889</v>
      </c>
      <c r="AE2304" t="s">
        <v>2096</v>
      </c>
    </row>
    <row r="2305" spans="25:31" hidden="1" x14ac:dyDescent="0.35">
      <c r="Y2305">
        <v>1.65</v>
      </c>
      <c r="Z2305">
        <v>0.91</v>
      </c>
      <c r="AA2305">
        <v>0.71199999999999997</v>
      </c>
      <c r="AB2305">
        <v>0.95499999999999996</v>
      </c>
      <c r="AC2305">
        <v>0.86599999999999999</v>
      </c>
      <c r="AD2305" s="18">
        <v>45825.257989537036</v>
      </c>
      <c r="AE2305" t="s">
        <v>2106</v>
      </c>
    </row>
    <row r="2306" spans="25:31" x14ac:dyDescent="0.35">
      <c r="Y2306">
        <v>50</v>
      </c>
      <c r="Z2306">
        <v>0.72099999999999997</v>
      </c>
      <c r="AA2306">
        <v>0.90200000000000002</v>
      </c>
      <c r="AB2306">
        <v>0.89300000000000002</v>
      </c>
      <c r="AC2306">
        <v>0.83399999999999996</v>
      </c>
      <c r="AD2306" s="18">
        <v>45825.058429537035</v>
      </c>
      <c r="AE2306" t="s">
        <v>2117</v>
      </c>
    </row>
    <row r="2307" spans="25:31" hidden="1" x14ac:dyDescent="0.35">
      <c r="Y2307">
        <v>18.867999999999999</v>
      </c>
      <c r="Z2307">
        <v>0.35099999999999998</v>
      </c>
      <c r="AA2307" t="s">
        <v>858</v>
      </c>
      <c r="AB2307">
        <v>1</v>
      </c>
      <c r="AC2307">
        <v>0.28299999999999997</v>
      </c>
      <c r="AD2307" s="18">
        <v>45825.258212083332</v>
      </c>
      <c r="AE2307" t="s">
        <v>2106</v>
      </c>
    </row>
    <row r="2308" spans="25:31" x14ac:dyDescent="0.35">
      <c r="Y2308">
        <v>25</v>
      </c>
      <c r="Z2308">
        <v>0.70099999999999996</v>
      </c>
      <c r="AA2308">
        <v>0.496</v>
      </c>
      <c r="AB2308">
        <v>0.83699999999999997</v>
      </c>
      <c r="AC2308">
        <v>0.41099999999999998</v>
      </c>
      <c r="AD2308" s="18">
        <v>45825.156906493059</v>
      </c>
      <c r="AE2308" t="s">
        <v>2117</v>
      </c>
    </row>
    <row r="2309" spans="25:31" hidden="1" x14ac:dyDescent="0.35">
      <c r="Y2309" t="s">
        <v>858</v>
      </c>
      <c r="Z2309" t="s">
        <v>858</v>
      </c>
      <c r="AA2309">
        <v>1</v>
      </c>
      <c r="AB2309" t="s">
        <v>858</v>
      </c>
      <c r="AC2309" t="s">
        <v>858</v>
      </c>
      <c r="AD2309" s="18">
        <v>45825.258434085648</v>
      </c>
      <c r="AE2309" t="s">
        <v>2106</v>
      </c>
    </row>
    <row r="2310" spans="25:31" x14ac:dyDescent="0.35">
      <c r="Y2310">
        <v>0.93899999999999995</v>
      </c>
      <c r="Z2310">
        <v>0.93600000000000005</v>
      </c>
      <c r="AA2310" s="18">
        <v>0.91700000000000004</v>
      </c>
      <c r="AB2310">
        <v>0.84399999999999997</v>
      </c>
      <c r="AC2310" s="21">
        <v>0.91400000000000003</v>
      </c>
      <c r="AD2310" s="18">
        <v>2.9780092592592594E-2</v>
      </c>
      <c r="AE2310" t="s">
        <v>1092</v>
      </c>
    </row>
    <row r="2311" spans="25:31" hidden="1" x14ac:dyDescent="0.35">
      <c r="Y2311">
        <v>0.82299999999999995</v>
      </c>
      <c r="Z2311">
        <v>0.96499999999999997</v>
      </c>
      <c r="AA2311">
        <v>0.98799999999999999</v>
      </c>
      <c r="AB2311">
        <v>0.97299999999999998</v>
      </c>
      <c r="AC2311">
        <v>0.98399999999999999</v>
      </c>
      <c r="AD2311" s="18">
        <v>45825.258721041668</v>
      </c>
      <c r="AE2311" t="s">
        <v>2106</v>
      </c>
    </row>
    <row r="2312" spans="25:31" x14ac:dyDescent="0.35">
      <c r="Y2312">
        <v>9.9009999999999998</v>
      </c>
      <c r="Z2312">
        <v>0.95299999999999996</v>
      </c>
      <c r="AA2312">
        <v>0.99299999999999999</v>
      </c>
      <c r="AB2312">
        <v>0.94699999999999995</v>
      </c>
      <c r="AC2312">
        <v>0.97799999999999998</v>
      </c>
      <c r="AD2312" s="18">
        <v>45824.773701284721</v>
      </c>
      <c r="AE2312" t="s">
        <v>1757</v>
      </c>
    </row>
    <row r="2313" spans="25:31" hidden="1" x14ac:dyDescent="0.35">
      <c r="Y2313">
        <v>0.30399999999999999</v>
      </c>
      <c r="Z2313">
        <v>0.99099999999999999</v>
      </c>
      <c r="AA2313">
        <v>0.98499999999999999</v>
      </c>
      <c r="AB2313">
        <v>0.96699999999999997</v>
      </c>
      <c r="AC2313">
        <v>0.99199999999999999</v>
      </c>
      <c r="AD2313" s="18">
        <v>45825.259053587964</v>
      </c>
      <c r="AE2313" t="s">
        <v>2106</v>
      </c>
    </row>
    <row r="2314" spans="25:31" hidden="1" x14ac:dyDescent="0.35">
      <c r="Y2314">
        <v>5.9880000000000004</v>
      </c>
      <c r="Z2314">
        <v>0.94299999999999995</v>
      </c>
      <c r="AA2314">
        <v>0.81599999999999995</v>
      </c>
      <c r="AB2314" t="s">
        <v>858</v>
      </c>
      <c r="AC2314">
        <v>0.95199999999999996</v>
      </c>
      <c r="AD2314" s="18">
        <v>45825.259281203704</v>
      </c>
      <c r="AE2314" t="s">
        <v>2106</v>
      </c>
    </row>
    <row r="2315" spans="25:31" hidden="1" x14ac:dyDescent="0.35">
      <c r="Y2315">
        <v>0.434</v>
      </c>
      <c r="Z2315">
        <v>0.94799999999999995</v>
      </c>
      <c r="AA2315">
        <v>0.95299999999999996</v>
      </c>
      <c r="AB2315">
        <v>0.184</v>
      </c>
      <c r="AC2315">
        <v>0.98399999999999999</v>
      </c>
      <c r="AD2315" s="18">
        <v>45825.259679062503</v>
      </c>
      <c r="AE2315" t="s">
        <v>2106</v>
      </c>
    </row>
    <row r="2316" spans="25:31" x14ac:dyDescent="0.35">
      <c r="Y2316">
        <v>16.393000000000001</v>
      </c>
      <c r="Z2316">
        <v>0.92500000000000004</v>
      </c>
      <c r="AA2316">
        <v>0.98799999999999999</v>
      </c>
      <c r="AB2316">
        <v>0.96599999999999997</v>
      </c>
      <c r="AC2316">
        <v>0.98299999999999998</v>
      </c>
      <c r="AD2316" s="18">
        <v>45824.874571111111</v>
      </c>
      <c r="AE2316" t="s">
        <v>1942</v>
      </c>
    </row>
    <row r="2317" spans="25:31" hidden="1" x14ac:dyDescent="0.35">
      <c r="Y2317">
        <v>1.101</v>
      </c>
      <c r="Z2317">
        <v>0.67800000000000005</v>
      </c>
      <c r="AA2317">
        <v>0.98599999999999999</v>
      </c>
      <c r="AB2317">
        <v>0.67900000000000005</v>
      </c>
      <c r="AC2317">
        <v>0.98599999999999999</v>
      </c>
      <c r="AD2317" s="18">
        <v>45825.259967349535</v>
      </c>
      <c r="AE2317" t="s">
        <v>2106</v>
      </c>
    </row>
    <row r="2318" spans="25:31" x14ac:dyDescent="0.35">
      <c r="Y2318">
        <v>0.99099999999999999</v>
      </c>
      <c r="Z2318">
        <v>0.96399999999999997</v>
      </c>
      <c r="AA2318">
        <v>0.99399999999999999</v>
      </c>
      <c r="AB2318">
        <v>0.95899999999999996</v>
      </c>
      <c r="AC2318">
        <v>0.98799999999999999</v>
      </c>
      <c r="AD2318" s="18">
        <v>45825.082178842589</v>
      </c>
      <c r="AE2318" t="s">
        <v>2117</v>
      </c>
    </row>
    <row r="2319" spans="25:31" hidden="1" x14ac:dyDescent="0.35">
      <c r="Y2319">
        <v>4.2549999999999999</v>
      </c>
      <c r="Z2319">
        <v>0.9</v>
      </c>
      <c r="AA2319">
        <v>0.82599999999999996</v>
      </c>
      <c r="AB2319">
        <v>0.85699999999999998</v>
      </c>
      <c r="AC2319">
        <v>0.96099999999999997</v>
      </c>
      <c r="AD2319" s="18">
        <v>45825.260251157408</v>
      </c>
      <c r="AE2319" t="s">
        <v>2106</v>
      </c>
    </row>
    <row r="2320" spans="25:31" x14ac:dyDescent="0.35">
      <c r="Y2320">
        <v>18.518999999999998</v>
      </c>
      <c r="Z2320">
        <v>0.63100000000000001</v>
      </c>
      <c r="AA2320" s="18">
        <v>0.76200000000000001</v>
      </c>
      <c r="AB2320">
        <v>0.88900000000000001</v>
      </c>
      <c r="AC2320" s="21">
        <v>0.67800000000000005</v>
      </c>
      <c r="AD2320" s="18">
        <v>3.9663194444444445E-2</v>
      </c>
      <c r="AE2320" t="s">
        <v>1092</v>
      </c>
    </row>
    <row r="2321" spans="25:31" hidden="1" x14ac:dyDescent="0.35">
      <c r="Y2321">
        <v>6.944</v>
      </c>
      <c r="Z2321">
        <v>0.95699999999999996</v>
      </c>
      <c r="AA2321">
        <v>0.90500000000000003</v>
      </c>
      <c r="AB2321" t="s">
        <v>858</v>
      </c>
      <c r="AC2321">
        <v>0.873</v>
      </c>
      <c r="AD2321" s="18">
        <v>45825.260510324071</v>
      </c>
      <c r="AE2321" t="s">
        <v>2106</v>
      </c>
    </row>
    <row r="2322" spans="25:31" x14ac:dyDescent="0.35">
      <c r="Y2322">
        <v>0.34300000000000003</v>
      </c>
      <c r="Z2322">
        <v>0.997</v>
      </c>
      <c r="AA2322" s="18">
        <v>0.97199999999999998</v>
      </c>
      <c r="AB2322">
        <v>0.997</v>
      </c>
      <c r="AC2322" s="21">
        <v>0.98299999999999998</v>
      </c>
      <c r="AD2322" s="18">
        <v>6.1979166666666667E-3</v>
      </c>
      <c r="AE2322" t="s">
        <v>1092</v>
      </c>
    </row>
    <row r="2323" spans="25:31" hidden="1" x14ac:dyDescent="0.35">
      <c r="Y2323">
        <v>3.448</v>
      </c>
      <c r="Z2323">
        <v>0.96</v>
      </c>
      <c r="AA2323">
        <v>0.97099999999999997</v>
      </c>
      <c r="AB2323">
        <v>0.7</v>
      </c>
      <c r="AC2323">
        <v>0.95599999999999996</v>
      </c>
      <c r="AD2323" s="18">
        <v>45825.260801898148</v>
      </c>
      <c r="AE2323" t="s">
        <v>2106</v>
      </c>
    </row>
    <row r="2324" spans="25:31" x14ac:dyDescent="0.35">
      <c r="Y2324">
        <v>1.58</v>
      </c>
      <c r="Z2324">
        <v>0.93</v>
      </c>
      <c r="AA2324">
        <v>0.98599999999999999</v>
      </c>
      <c r="AB2324">
        <v>0.98299999999999998</v>
      </c>
      <c r="AC2324">
        <v>0.99299999999999999</v>
      </c>
      <c r="AD2324" s="18">
        <v>45824.771672499999</v>
      </c>
      <c r="AE2324" t="s">
        <v>1757</v>
      </c>
    </row>
    <row r="2325" spans="25:31" hidden="1" x14ac:dyDescent="0.35">
      <c r="Y2325" t="s">
        <v>858</v>
      </c>
      <c r="Z2325" t="s">
        <v>858</v>
      </c>
      <c r="AA2325" t="s">
        <v>858</v>
      </c>
      <c r="AB2325" t="s">
        <v>858</v>
      </c>
      <c r="AC2325" t="s">
        <v>858</v>
      </c>
      <c r="AD2325" s="18">
        <v>45825.261036516204</v>
      </c>
      <c r="AE2325" t="s">
        <v>2106</v>
      </c>
    </row>
    <row r="2326" spans="25:31" x14ac:dyDescent="0.35">
      <c r="Y2326">
        <v>1.0880000000000001</v>
      </c>
      <c r="Z2326">
        <v>0.96499999999999997</v>
      </c>
      <c r="AA2326">
        <v>0.98599999999999999</v>
      </c>
      <c r="AB2326">
        <v>0.97899999999999998</v>
      </c>
      <c r="AC2326">
        <v>0.98199999999999998</v>
      </c>
      <c r="AD2326" s="18">
        <v>45824.797796631945</v>
      </c>
      <c r="AE2326" t="s">
        <v>1757</v>
      </c>
    </row>
    <row r="2327" spans="25:31" hidden="1" x14ac:dyDescent="0.35">
      <c r="Y2327">
        <v>19.608000000000001</v>
      </c>
      <c r="Z2327">
        <v>0.91200000000000003</v>
      </c>
      <c r="AA2327" t="s">
        <v>858</v>
      </c>
      <c r="AB2327" t="s">
        <v>858</v>
      </c>
      <c r="AC2327">
        <v>0.77700000000000002</v>
      </c>
      <c r="AD2327" s="18">
        <v>45825.261289085647</v>
      </c>
      <c r="AE2327" t="s">
        <v>2106</v>
      </c>
    </row>
    <row r="2328" spans="25:31" x14ac:dyDescent="0.35">
      <c r="Y2328">
        <v>24.39</v>
      </c>
      <c r="Z2328">
        <v>0.90100000000000002</v>
      </c>
      <c r="AA2328">
        <v>0.96299999999999997</v>
      </c>
      <c r="AB2328">
        <v>0.95799999999999996</v>
      </c>
      <c r="AC2328">
        <v>0.93899999999999995</v>
      </c>
      <c r="AD2328" s="18">
        <v>45825.236569363427</v>
      </c>
      <c r="AE2328" t="s">
        <v>2106</v>
      </c>
    </row>
    <row r="2329" spans="25:31" hidden="1" x14ac:dyDescent="0.35">
      <c r="Y2329">
        <v>8.3330000000000002</v>
      </c>
      <c r="Z2329">
        <v>0.90200000000000002</v>
      </c>
      <c r="AA2329">
        <v>0.98599999999999999</v>
      </c>
      <c r="AB2329">
        <v>0.76100000000000001</v>
      </c>
      <c r="AC2329">
        <v>0.95699999999999996</v>
      </c>
      <c r="AD2329" s="18">
        <v>45825.261588726855</v>
      </c>
      <c r="AE2329" t="s">
        <v>2106</v>
      </c>
    </row>
    <row r="2330" spans="25:31" x14ac:dyDescent="0.35">
      <c r="Y2330">
        <v>6.9930000000000003</v>
      </c>
      <c r="Z2330">
        <v>0.96699999999999997</v>
      </c>
      <c r="AA2330">
        <v>0.98099999999999998</v>
      </c>
      <c r="AB2330">
        <v>0.97099999999999997</v>
      </c>
      <c r="AC2330">
        <v>0.99199999999999999</v>
      </c>
      <c r="AD2330" s="18">
        <v>45825.06661858796</v>
      </c>
      <c r="AE2330" t="s">
        <v>2117</v>
      </c>
    </row>
    <row r="2331" spans="25:31" hidden="1" x14ac:dyDescent="0.35">
      <c r="Y2331" t="s">
        <v>858</v>
      </c>
      <c r="Z2331" t="s">
        <v>858</v>
      </c>
      <c r="AA2331" t="s">
        <v>858</v>
      </c>
      <c r="AB2331" t="s">
        <v>858</v>
      </c>
      <c r="AC2331" t="s">
        <v>858</v>
      </c>
      <c r="AD2331" s="18">
        <v>45825.261810706019</v>
      </c>
      <c r="AE2331" t="s">
        <v>2106</v>
      </c>
    </row>
    <row r="2332" spans="25:31" x14ac:dyDescent="0.35">
      <c r="Y2332">
        <v>0.78400000000000003</v>
      </c>
      <c r="Z2332">
        <v>0.96499999999999997</v>
      </c>
      <c r="AA2332">
        <v>0.995</v>
      </c>
      <c r="AB2332">
        <v>0.92300000000000004</v>
      </c>
      <c r="AC2332">
        <v>0.99</v>
      </c>
      <c r="AD2332" s="18">
        <v>45824.790882233799</v>
      </c>
      <c r="AE2332" t="s">
        <v>1757</v>
      </c>
    </row>
    <row r="2333" spans="25:31" hidden="1" x14ac:dyDescent="0.35">
      <c r="Y2333" t="s">
        <v>858</v>
      </c>
      <c r="Z2333" t="s">
        <v>858</v>
      </c>
      <c r="AA2333" t="s">
        <v>858</v>
      </c>
      <c r="AB2333" t="s">
        <v>858</v>
      </c>
      <c r="AC2333" t="s">
        <v>858</v>
      </c>
      <c r="AD2333" s="18">
        <v>45825.262078842592</v>
      </c>
      <c r="AE2333" t="s">
        <v>2106</v>
      </c>
    </row>
    <row r="2334" spans="25:31" x14ac:dyDescent="0.35">
      <c r="Y2334">
        <v>3.448</v>
      </c>
      <c r="Z2334">
        <v>0.94499999999999995</v>
      </c>
      <c r="AA2334">
        <v>0.96699999999999997</v>
      </c>
      <c r="AB2334">
        <v>0.96399999999999997</v>
      </c>
      <c r="AC2334">
        <v>0.95499999999999996</v>
      </c>
      <c r="AD2334" s="18">
        <v>45825.044457129632</v>
      </c>
      <c r="AE2334" t="s">
        <v>1750</v>
      </c>
    </row>
    <row r="2335" spans="25:31" hidden="1" x14ac:dyDescent="0.35">
      <c r="Y2335" t="s">
        <v>858</v>
      </c>
      <c r="Z2335" t="s">
        <v>858</v>
      </c>
      <c r="AA2335" t="s">
        <v>858</v>
      </c>
      <c r="AB2335">
        <v>0.34</v>
      </c>
      <c r="AC2335" t="s">
        <v>858</v>
      </c>
      <c r="AD2335" s="18">
        <v>45825.26235996528</v>
      </c>
      <c r="AE2335" t="s">
        <v>2106</v>
      </c>
    </row>
    <row r="2336" spans="25:31" x14ac:dyDescent="0.35">
      <c r="Y2336">
        <v>4.5659999999999998</v>
      </c>
      <c r="Z2336">
        <v>0.97499999999999998</v>
      </c>
      <c r="AA2336" s="18">
        <v>0.97899999999999998</v>
      </c>
      <c r="AB2336">
        <v>0.54400000000000004</v>
      </c>
      <c r="AC2336" s="21">
        <v>0.95299999999999996</v>
      </c>
      <c r="AD2336" s="18">
        <v>45825.205491111112</v>
      </c>
      <c r="AE2336" t="s">
        <v>2112</v>
      </c>
    </row>
    <row r="2337" spans="25:31" hidden="1" x14ac:dyDescent="0.35">
      <c r="Y2337" t="s">
        <v>858</v>
      </c>
      <c r="Z2337" t="s">
        <v>858</v>
      </c>
      <c r="AA2337" t="s">
        <v>858</v>
      </c>
      <c r="AB2337" t="s">
        <v>858</v>
      </c>
      <c r="AC2337" t="s">
        <v>858</v>
      </c>
      <c r="AD2337" s="18">
        <v>45825.262712696756</v>
      </c>
      <c r="AE2337" t="s">
        <v>2106</v>
      </c>
    </row>
    <row r="2338" spans="25:31" x14ac:dyDescent="0.35">
      <c r="Y2338">
        <v>0.65800000000000003</v>
      </c>
      <c r="Z2338">
        <v>0</v>
      </c>
      <c r="AA2338">
        <v>0.94499999999999995</v>
      </c>
      <c r="AB2338">
        <v>0.96399999999999997</v>
      </c>
      <c r="AC2338">
        <v>0.90100000000000002</v>
      </c>
      <c r="AD2338" s="18">
        <v>45825.18784810185</v>
      </c>
      <c r="AE2338" t="s">
        <v>2113</v>
      </c>
    </row>
    <row r="2339" spans="25:31" hidden="1" x14ac:dyDescent="0.35">
      <c r="Y2339">
        <v>1.7150000000000001</v>
      </c>
      <c r="Z2339">
        <v>0.97399999999999998</v>
      </c>
      <c r="AA2339">
        <v>0.98699999999999999</v>
      </c>
      <c r="AB2339">
        <v>0.873</v>
      </c>
      <c r="AC2339">
        <v>0.99</v>
      </c>
      <c r="AD2339" s="18">
        <v>45825.263057708333</v>
      </c>
      <c r="AE2339" t="s">
        <v>2106</v>
      </c>
    </row>
    <row r="2340" spans="25:31" x14ac:dyDescent="0.35">
      <c r="Y2340">
        <v>2.1459999999999999</v>
      </c>
      <c r="Z2340">
        <v>0.81799999999999995</v>
      </c>
      <c r="AA2340">
        <v>0.88300000000000001</v>
      </c>
      <c r="AB2340">
        <v>0.745</v>
      </c>
      <c r="AC2340">
        <v>0.88400000000000001</v>
      </c>
      <c r="AD2340" s="18">
        <v>45824.766661678237</v>
      </c>
      <c r="AE2340" t="s">
        <v>1757</v>
      </c>
    </row>
    <row r="2341" spans="25:31" hidden="1" x14ac:dyDescent="0.35">
      <c r="Y2341" t="s">
        <v>858</v>
      </c>
      <c r="Z2341" t="s">
        <v>858</v>
      </c>
      <c r="AA2341" t="s">
        <v>858</v>
      </c>
      <c r="AB2341" t="s">
        <v>858</v>
      </c>
      <c r="AC2341" t="s">
        <v>858</v>
      </c>
      <c r="AD2341" s="18">
        <v>45825.26332377315</v>
      </c>
      <c r="AE2341" t="s">
        <v>2106</v>
      </c>
    </row>
    <row r="2342" spans="25:31" x14ac:dyDescent="0.35">
      <c r="Y2342">
        <v>0.17100000000000001</v>
      </c>
      <c r="Z2342">
        <v>0.99099999999999999</v>
      </c>
      <c r="AA2342">
        <v>0.99199999999999999</v>
      </c>
      <c r="AB2342">
        <v>0.94599999999999995</v>
      </c>
      <c r="AC2342">
        <v>0.995</v>
      </c>
      <c r="AD2342" s="18">
        <v>45825.045749722223</v>
      </c>
      <c r="AE2342" t="s">
        <v>1750</v>
      </c>
    </row>
    <row r="2343" spans="25:31" hidden="1" x14ac:dyDescent="0.35">
      <c r="Y2343" t="s">
        <v>858</v>
      </c>
      <c r="Z2343" t="s">
        <v>858</v>
      </c>
      <c r="AA2343" t="s">
        <v>858</v>
      </c>
      <c r="AB2343">
        <v>0.75</v>
      </c>
      <c r="AC2343" t="s">
        <v>858</v>
      </c>
      <c r="AD2343" s="18">
        <v>45825.263526805553</v>
      </c>
      <c r="AE2343" t="s">
        <v>2106</v>
      </c>
    </row>
    <row r="2344" spans="25:31" x14ac:dyDescent="0.35">
      <c r="Y2344">
        <v>0.54400000000000004</v>
      </c>
      <c r="Z2344">
        <v>0.997</v>
      </c>
      <c r="AA2344">
        <v>0.999</v>
      </c>
      <c r="AB2344">
        <v>0.96699999999999997</v>
      </c>
      <c r="AC2344">
        <v>0.995</v>
      </c>
      <c r="AD2344" s="18">
        <v>45825.297501354165</v>
      </c>
      <c r="AE2344" t="s">
        <v>2102</v>
      </c>
    </row>
    <row r="2345" spans="25:31" hidden="1" x14ac:dyDescent="0.35">
      <c r="Y2345">
        <v>0.66700000000000004</v>
      </c>
      <c r="Z2345">
        <v>1</v>
      </c>
      <c r="AA2345" t="s">
        <v>858</v>
      </c>
      <c r="AB2345" t="s">
        <v>858</v>
      </c>
      <c r="AC2345">
        <v>0.75</v>
      </c>
      <c r="AD2345" s="18">
        <v>45825.263748611113</v>
      </c>
      <c r="AE2345" t="s">
        <v>2106</v>
      </c>
    </row>
    <row r="2346" spans="25:31" x14ac:dyDescent="0.35">
      <c r="Y2346">
        <v>28.571000000000002</v>
      </c>
      <c r="Z2346">
        <v>0.94599999999999995</v>
      </c>
      <c r="AA2346">
        <v>0.93</v>
      </c>
      <c r="AB2346">
        <v>0.624</v>
      </c>
      <c r="AC2346">
        <v>0.94299999999999995</v>
      </c>
      <c r="AD2346" s="18">
        <v>45824.878250520836</v>
      </c>
      <c r="AE2346" t="s">
        <v>1942</v>
      </c>
    </row>
    <row r="2347" spans="25:31" hidden="1" x14ac:dyDescent="0.35">
      <c r="Y2347" t="s">
        <v>858</v>
      </c>
      <c r="Z2347" t="s">
        <v>858</v>
      </c>
      <c r="AA2347">
        <v>1</v>
      </c>
      <c r="AB2347" t="s">
        <v>858</v>
      </c>
      <c r="AC2347" t="s">
        <v>858</v>
      </c>
      <c r="AD2347" s="18">
        <v>45825.263977962961</v>
      </c>
      <c r="AE2347" t="s">
        <v>2106</v>
      </c>
    </row>
    <row r="2348" spans="25:31" x14ac:dyDescent="0.35">
      <c r="Y2348">
        <v>0.749</v>
      </c>
      <c r="Z2348">
        <v>0.95499999999999996</v>
      </c>
      <c r="AA2348">
        <v>0.98299999999999998</v>
      </c>
      <c r="AB2348">
        <v>0.93500000000000005</v>
      </c>
      <c r="AC2348">
        <v>0.98</v>
      </c>
      <c r="AD2348" s="18">
        <v>45825.060938831019</v>
      </c>
      <c r="AE2348" t="s">
        <v>2117</v>
      </c>
    </row>
    <row r="2349" spans="25:31" hidden="1" x14ac:dyDescent="0.35">
      <c r="Y2349">
        <v>0.25</v>
      </c>
      <c r="Z2349">
        <v>0.33300000000000002</v>
      </c>
      <c r="AA2349" t="s">
        <v>858</v>
      </c>
      <c r="AB2349" t="s">
        <v>858</v>
      </c>
      <c r="AC2349">
        <v>0.33300000000000002</v>
      </c>
      <c r="AD2349" s="18">
        <v>45825.264198807869</v>
      </c>
      <c r="AE2349" t="s">
        <v>2106</v>
      </c>
    </row>
    <row r="2350" spans="25:31" x14ac:dyDescent="0.35">
      <c r="Y2350">
        <v>15.872999999999999</v>
      </c>
      <c r="Z2350">
        <v>0.92</v>
      </c>
      <c r="AA2350">
        <v>0.96799999999999997</v>
      </c>
      <c r="AB2350">
        <v>0.93</v>
      </c>
      <c r="AC2350">
        <v>0.96399999999999997</v>
      </c>
      <c r="AD2350" s="18">
        <v>45825.102605659726</v>
      </c>
      <c r="AE2350" t="s">
        <v>2117</v>
      </c>
    </row>
    <row r="2351" spans="25:31" hidden="1" x14ac:dyDescent="0.35">
      <c r="Y2351">
        <v>20</v>
      </c>
      <c r="Z2351">
        <v>0.52500000000000002</v>
      </c>
      <c r="AA2351">
        <v>0.86099999999999999</v>
      </c>
      <c r="AB2351" t="s">
        <v>858</v>
      </c>
      <c r="AC2351">
        <v>0.75</v>
      </c>
      <c r="AD2351" s="18">
        <v>45825.264430856485</v>
      </c>
      <c r="AE2351" t="s">
        <v>2106</v>
      </c>
    </row>
    <row r="2352" spans="25:31" x14ac:dyDescent="0.35">
      <c r="Y2352">
        <v>5.4950000000000001</v>
      </c>
      <c r="Z2352">
        <v>0.93600000000000005</v>
      </c>
      <c r="AA2352">
        <v>0.94</v>
      </c>
      <c r="AB2352">
        <v>0.97599999999999998</v>
      </c>
      <c r="AC2352">
        <v>0.97199999999999998</v>
      </c>
      <c r="AD2352" s="18">
        <v>45825.139581076386</v>
      </c>
      <c r="AE2352" t="s">
        <v>2117</v>
      </c>
    </row>
    <row r="2353" spans="25:31" hidden="1" x14ac:dyDescent="0.35">
      <c r="Y2353">
        <v>0.85199999999999998</v>
      </c>
      <c r="Z2353">
        <v>0.97</v>
      </c>
      <c r="AA2353">
        <v>0.95799999999999996</v>
      </c>
      <c r="AB2353">
        <v>0.96099999999999997</v>
      </c>
      <c r="AC2353">
        <v>0.98099999999999998</v>
      </c>
      <c r="AD2353" s="18">
        <v>45825.264878472219</v>
      </c>
      <c r="AE2353" t="s">
        <v>2106</v>
      </c>
    </row>
    <row r="2354" spans="25:31" x14ac:dyDescent="0.35">
      <c r="Y2354">
        <v>0.93</v>
      </c>
      <c r="Z2354">
        <v>0.85099999999999998</v>
      </c>
      <c r="AA2354">
        <v>0.90400000000000003</v>
      </c>
      <c r="AB2354">
        <v>0.93500000000000005</v>
      </c>
      <c r="AC2354">
        <v>0.94299999999999995</v>
      </c>
      <c r="AD2354" s="18">
        <v>45825.153504293979</v>
      </c>
      <c r="AE2354" t="s">
        <v>2117</v>
      </c>
    </row>
    <row r="2355" spans="25:31" hidden="1" x14ac:dyDescent="0.35">
      <c r="Y2355">
        <v>22.727</v>
      </c>
      <c r="Z2355">
        <v>1</v>
      </c>
      <c r="AA2355">
        <v>0.83099999999999996</v>
      </c>
      <c r="AB2355">
        <v>0.17399999999999999</v>
      </c>
      <c r="AC2355">
        <v>0.59799999999999998</v>
      </c>
      <c r="AD2355" s="18">
        <v>45825.265157488429</v>
      </c>
      <c r="AE2355" t="s">
        <v>2106</v>
      </c>
    </row>
    <row r="2356" spans="25:31" x14ac:dyDescent="0.35">
      <c r="Y2356">
        <v>71.429000000000002</v>
      </c>
      <c r="Z2356">
        <v>0.97499999999999998</v>
      </c>
      <c r="AA2356" s="18">
        <v>0.88900000000000001</v>
      </c>
      <c r="AB2356">
        <v>0.92</v>
      </c>
      <c r="AC2356" s="21">
        <v>0.98299999999999998</v>
      </c>
      <c r="AD2356" s="18">
        <v>3.9241898148148151E-2</v>
      </c>
      <c r="AE2356" t="s">
        <v>1092</v>
      </c>
    </row>
    <row r="2357" spans="25:31" hidden="1" x14ac:dyDescent="0.35">
      <c r="Y2357" t="s">
        <v>858</v>
      </c>
      <c r="Z2357" t="s">
        <v>858</v>
      </c>
      <c r="AA2357" t="s">
        <v>858</v>
      </c>
      <c r="AB2357" t="s">
        <v>858</v>
      </c>
      <c r="AC2357" t="s">
        <v>858</v>
      </c>
      <c r="AD2357" s="18">
        <v>45825.265412870373</v>
      </c>
      <c r="AE2357" t="s">
        <v>2106</v>
      </c>
    </row>
    <row r="2358" spans="25:31" hidden="1" x14ac:dyDescent="0.35">
      <c r="Y2358">
        <v>47.619</v>
      </c>
      <c r="Z2358">
        <v>1</v>
      </c>
      <c r="AA2358" t="s">
        <v>858</v>
      </c>
      <c r="AB2358" t="s">
        <v>858</v>
      </c>
      <c r="AC2358">
        <v>0.999</v>
      </c>
      <c r="AD2358" s="18">
        <v>45825.265635081021</v>
      </c>
      <c r="AE2358" t="s">
        <v>2106</v>
      </c>
    </row>
    <row r="2359" spans="25:31" hidden="1" x14ac:dyDescent="0.35">
      <c r="Y2359">
        <v>33.332999999999998</v>
      </c>
      <c r="Z2359" t="s">
        <v>858</v>
      </c>
      <c r="AA2359">
        <v>1</v>
      </c>
      <c r="AB2359" t="s">
        <v>858</v>
      </c>
      <c r="AC2359">
        <v>0.75</v>
      </c>
      <c r="AD2359" s="18">
        <v>45825.265854895835</v>
      </c>
      <c r="AE2359" t="s">
        <v>2106</v>
      </c>
    </row>
    <row r="2360" spans="25:31" x14ac:dyDescent="0.35">
      <c r="Y2360">
        <v>7.0919999999999996</v>
      </c>
      <c r="Z2360">
        <v>0.70299999999999996</v>
      </c>
      <c r="AA2360">
        <v>0.872</v>
      </c>
      <c r="AB2360">
        <v>0.97699999999999998</v>
      </c>
      <c r="AC2360">
        <v>0.82699999999999996</v>
      </c>
      <c r="AD2360" s="18">
        <v>45825.151952129629</v>
      </c>
      <c r="AE2360" t="s">
        <v>2117</v>
      </c>
    </row>
    <row r="2361" spans="25:31" hidden="1" x14ac:dyDescent="0.35">
      <c r="Y2361">
        <v>0.57199999999999995</v>
      </c>
      <c r="Z2361">
        <v>0.96199999999999997</v>
      </c>
      <c r="AA2361">
        <v>0.98499999999999999</v>
      </c>
      <c r="AB2361">
        <v>0.94499999999999995</v>
      </c>
      <c r="AC2361">
        <v>0.96299999999999997</v>
      </c>
      <c r="AD2361" s="18">
        <v>45825.266277453702</v>
      </c>
      <c r="AE2361" t="s">
        <v>2106</v>
      </c>
    </row>
    <row r="2362" spans="25:31" x14ac:dyDescent="0.35">
      <c r="Y2362">
        <v>4.2549999999999999</v>
      </c>
      <c r="Z2362">
        <v>0.96699999999999997</v>
      </c>
      <c r="AA2362">
        <v>0.97899999999999998</v>
      </c>
      <c r="AB2362">
        <v>0.98899999999999999</v>
      </c>
      <c r="AC2362">
        <v>0.98499999999999999</v>
      </c>
      <c r="AD2362" s="18">
        <v>45824.769855335646</v>
      </c>
      <c r="AE2362" t="s">
        <v>1757</v>
      </c>
    </row>
    <row r="2363" spans="25:31" hidden="1" x14ac:dyDescent="0.35">
      <c r="Y2363">
        <v>13.699</v>
      </c>
      <c r="Z2363">
        <v>0.90100000000000002</v>
      </c>
      <c r="AA2363">
        <v>0.84</v>
      </c>
      <c r="AB2363">
        <v>0.89500000000000002</v>
      </c>
      <c r="AC2363">
        <v>0.94799999999999995</v>
      </c>
      <c r="AD2363" s="18">
        <v>45825.266594976849</v>
      </c>
      <c r="AE2363" t="s">
        <v>2106</v>
      </c>
    </row>
    <row r="2364" spans="25:31" hidden="1" x14ac:dyDescent="0.35">
      <c r="Y2364">
        <v>6.944</v>
      </c>
      <c r="Z2364">
        <v>0.76700000000000002</v>
      </c>
      <c r="AA2364">
        <v>0.77800000000000002</v>
      </c>
      <c r="AB2364">
        <v>0.70899999999999996</v>
      </c>
      <c r="AC2364">
        <v>0.86199999999999999</v>
      </c>
      <c r="AD2364" s="18">
        <v>45825.266870497682</v>
      </c>
      <c r="AE2364" t="s">
        <v>2106</v>
      </c>
    </row>
    <row r="2365" spans="25:31" hidden="1" x14ac:dyDescent="0.35">
      <c r="Y2365" t="s">
        <v>858</v>
      </c>
      <c r="Z2365" t="s">
        <v>858</v>
      </c>
      <c r="AA2365" t="s">
        <v>858</v>
      </c>
      <c r="AB2365" t="s">
        <v>858</v>
      </c>
      <c r="AC2365" t="s">
        <v>858</v>
      </c>
      <c r="AD2365" s="18">
        <v>45825.267094687501</v>
      </c>
      <c r="AE2365" t="s">
        <v>2106</v>
      </c>
    </row>
    <row r="2366" spans="25:31" x14ac:dyDescent="0.35">
      <c r="Y2366">
        <v>6.6669999999999998</v>
      </c>
      <c r="Z2366">
        <v>0.94399999999999995</v>
      </c>
      <c r="AA2366">
        <v>0.9</v>
      </c>
      <c r="AB2366">
        <v>0.878</v>
      </c>
      <c r="AC2366">
        <v>0.91500000000000004</v>
      </c>
      <c r="AD2366" s="18">
        <v>45824.776272708332</v>
      </c>
      <c r="AE2366" t="s">
        <v>1757</v>
      </c>
    </row>
    <row r="2367" spans="25:31" hidden="1" x14ac:dyDescent="0.35">
      <c r="Y2367" t="s">
        <v>858</v>
      </c>
      <c r="Z2367" t="s">
        <v>858</v>
      </c>
      <c r="AA2367" t="s">
        <v>858</v>
      </c>
      <c r="AB2367" t="s">
        <v>858</v>
      </c>
      <c r="AC2367" t="s">
        <v>858</v>
      </c>
      <c r="AD2367" s="18">
        <v>45825.267355520831</v>
      </c>
      <c r="AE2367" t="s">
        <v>2106</v>
      </c>
    </row>
    <row r="2368" spans="25:31" x14ac:dyDescent="0.35">
      <c r="Y2368">
        <v>7.8120000000000003</v>
      </c>
      <c r="Z2368">
        <v>0.77900000000000003</v>
      </c>
      <c r="AA2368">
        <v>0.95699999999999996</v>
      </c>
      <c r="AB2368">
        <v>0.85599999999999998</v>
      </c>
      <c r="AC2368">
        <v>0.95399999999999996</v>
      </c>
      <c r="AD2368" s="18">
        <v>45824.785889247687</v>
      </c>
      <c r="AE2368" t="s">
        <v>1757</v>
      </c>
    </row>
    <row r="2369" spans="25:31" hidden="1" x14ac:dyDescent="0.35">
      <c r="Y2369" t="s">
        <v>858</v>
      </c>
      <c r="Z2369" t="s">
        <v>858</v>
      </c>
      <c r="AA2369" t="s">
        <v>858</v>
      </c>
      <c r="AB2369" t="s">
        <v>858</v>
      </c>
      <c r="AC2369" t="s">
        <v>858</v>
      </c>
      <c r="AD2369" s="18">
        <v>45825.267562719906</v>
      </c>
      <c r="AE2369" t="s">
        <v>2106</v>
      </c>
    </row>
    <row r="2370" spans="25:31" x14ac:dyDescent="0.35">
      <c r="Y2370">
        <v>8.2639999999999993</v>
      </c>
      <c r="Z2370">
        <v>0.75</v>
      </c>
      <c r="AA2370">
        <v>0.66200000000000003</v>
      </c>
      <c r="AB2370">
        <v>0</v>
      </c>
      <c r="AC2370">
        <v>0.748</v>
      </c>
      <c r="AD2370" s="18">
        <v>45824.834945543982</v>
      </c>
      <c r="AE2370" t="s">
        <v>1757</v>
      </c>
    </row>
    <row r="2371" spans="25:31" hidden="1" x14ac:dyDescent="0.35">
      <c r="Y2371">
        <v>1.4990000000000001</v>
      </c>
      <c r="Z2371" t="s">
        <v>858</v>
      </c>
      <c r="AA2371" t="s">
        <v>858</v>
      </c>
      <c r="AB2371" t="s">
        <v>858</v>
      </c>
      <c r="AC2371">
        <v>0.6</v>
      </c>
      <c r="AD2371" s="18">
        <v>45825.267782511575</v>
      </c>
      <c r="AE2371" t="s">
        <v>2106</v>
      </c>
    </row>
    <row r="2372" spans="25:31" x14ac:dyDescent="0.35">
      <c r="Y2372">
        <v>0.107</v>
      </c>
      <c r="Z2372">
        <v>0.98499999999999999</v>
      </c>
      <c r="AA2372">
        <v>0.99199999999999999</v>
      </c>
      <c r="AB2372">
        <v>0</v>
      </c>
      <c r="AC2372">
        <v>0.98</v>
      </c>
      <c r="AD2372" s="18">
        <v>45825.043659571762</v>
      </c>
      <c r="AE2372" t="s">
        <v>1750</v>
      </c>
    </row>
    <row r="2373" spans="25:31" hidden="1" x14ac:dyDescent="0.35">
      <c r="Y2373">
        <v>0.53700000000000003</v>
      </c>
      <c r="Z2373">
        <v>0.98299999999999998</v>
      </c>
      <c r="AA2373">
        <v>0.99099999999999999</v>
      </c>
      <c r="AB2373">
        <v>0.97499999999999998</v>
      </c>
      <c r="AC2373">
        <v>0.95299999999999996</v>
      </c>
      <c r="AD2373" s="18">
        <v>45825.268152118057</v>
      </c>
      <c r="AE2373" t="s">
        <v>2106</v>
      </c>
    </row>
    <row r="2374" spans="25:31" x14ac:dyDescent="0.35">
      <c r="Y2374">
        <v>6.9930000000000003</v>
      </c>
      <c r="Z2374">
        <v>0.84099999999999997</v>
      </c>
      <c r="AA2374">
        <v>0.90400000000000003</v>
      </c>
      <c r="AB2374">
        <v>0.93600000000000005</v>
      </c>
      <c r="AC2374">
        <v>0.86299999999999999</v>
      </c>
      <c r="AD2374" s="18">
        <v>45825.296161886574</v>
      </c>
      <c r="AE2374" t="s">
        <v>2102</v>
      </c>
    </row>
    <row r="2375" spans="25:31" hidden="1" x14ac:dyDescent="0.35">
      <c r="Y2375">
        <v>27.777999999999999</v>
      </c>
      <c r="Z2375">
        <v>0.83799999999999997</v>
      </c>
      <c r="AA2375" t="s">
        <v>858</v>
      </c>
      <c r="AB2375">
        <v>0</v>
      </c>
      <c r="AC2375">
        <v>0.75</v>
      </c>
      <c r="AD2375" s="18">
        <v>45825.268360231479</v>
      </c>
      <c r="AE2375" t="s">
        <v>2106</v>
      </c>
    </row>
    <row r="2376" spans="25:31" x14ac:dyDescent="0.35">
      <c r="Y2376">
        <v>6.0979999999999999</v>
      </c>
      <c r="Z2376">
        <v>0.58499999999999996</v>
      </c>
      <c r="AA2376">
        <v>0.92600000000000005</v>
      </c>
      <c r="AB2376">
        <v>0.89900000000000002</v>
      </c>
      <c r="AC2376">
        <v>0.97199999999999998</v>
      </c>
      <c r="AD2376" s="18">
        <v>45825.266821770834</v>
      </c>
      <c r="AE2376" t="s">
        <v>2106</v>
      </c>
    </row>
    <row r="2377" spans="25:31" hidden="1" x14ac:dyDescent="0.35">
      <c r="Y2377" t="s">
        <v>858</v>
      </c>
      <c r="Z2377" t="s">
        <v>858</v>
      </c>
      <c r="AA2377">
        <v>0.84499999999999997</v>
      </c>
      <c r="AB2377" t="s">
        <v>858</v>
      </c>
      <c r="AC2377" t="s">
        <v>858</v>
      </c>
      <c r="AD2377" s="18">
        <v>45825.268579675925</v>
      </c>
      <c r="AE2377" t="s">
        <v>2106</v>
      </c>
    </row>
    <row r="2378" spans="25:31" x14ac:dyDescent="0.35">
      <c r="Y2378">
        <v>6.3689999999999998</v>
      </c>
      <c r="Z2378">
        <v>0.88</v>
      </c>
      <c r="AA2378">
        <v>0.96499999999999997</v>
      </c>
      <c r="AB2378">
        <v>0.91300000000000003</v>
      </c>
      <c r="AC2378">
        <v>0.97</v>
      </c>
      <c r="AD2378" s="18">
        <v>45825.279493530092</v>
      </c>
      <c r="AE2378" t="s">
        <v>2106</v>
      </c>
    </row>
    <row r="2379" spans="25:31" hidden="1" x14ac:dyDescent="0.35">
      <c r="Y2379" t="s">
        <v>858</v>
      </c>
      <c r="Z2379" t="s">
        <v>858</v>
      </c>
      <c r="AA2379" t="s">
        <v>858</v>
      </c>
      <c r="AB2379" t="s">
        <v>858</v>
      </c>
      <c r="AC2379" t="s">
        <v>858</v>
      </c>
      <c r="AD2379" s="18">
        <v>45825.268778090278</v>
      </c>
      <c r="AE2379" t="s">
        <v>2106</v>
      </c>
    </row>
    <row r="2380" spans="25:31" x14ac:dyDescent="0.35">
      <c r="Y2380">
        <v>6.6669999999999998</v>
      </c>
      <c r="Z2380">
        <v>0.94399999999999995</v>
      </c>
      <c r="AA2380">
        <v>0.9</v>
      </c>
      <c r="AB2380">
        <v>0.878</v>
      </c>
      <c r="AC2380">
        <v>0.91500000000000004</v>
      </c>
      <c r="AD2380" s="18">
        <v>45825.072731701388</v>
      </c>
      <c r="AE2380" t="s">
        <v>2117</v>
      </c>
    </row>
    <row r="2381" spans="25:31" hidden="1" x14ac:dyDescent="0.35">
      <c r="Y2381" t="s">
        <v>858</v>
      </c>
      <c r="Z2381" t="s">
        <v>858</v>
      </c>
      <c r="AA2381" t="s">
        <v>858</v>
      </c>
      <c r="AB2381" t="s">
        <v>858</v>
      </c>
      <c r="AC2381" t="s">
        <v>858</v>
      </c>
      <c r="AD2381" s="18">
        <v>45825.269000891203</v>
      </c>
      <c r="AE2381" t="s">
        <v>2106</v>
      </c>
    </row>
    <row r="2382" spans="25:31" x14ac:dyDescent="0.35">
      <c r="Y2382">
        <v>8.2639999999999993</v>
      </c>
      <c r="Z2382">
        <v>0.75</v>
      </c>
      <c r="AA2382">
        <v>0.66200000000000003</v>
      </c>
      <c r="AB2382">
        <v>0</v>
      </c>
      <c r="AC2382">
        <v>0.748</v>
      </c>
      <c r="AD2382" s="18">
        <v>45825.172914247683</v>
      </c>
      <c r="AE2382" t="s">
        <v>2117</v>
      </c>
    </row>
    <row r="2383" spans="25:31" hidden="1" x14ac:dyDescent="0.35">
      <c r="Y2383">
        <v>2.5840000000000001</v>
      </c>
      <c r="Z2383">
        <v>0.94899999999999995</v>
      </c>
      <c r="AA2383" t="s">
        <v>858</v>
      </c>
      <c r="AB2383">
        <v>0</v>
      </c>
      <c r="AC2383">
        <v>0.97599999999999998</v>
      </c>
      <c r="AD2383" s="18">
        <v>45825.269213761574</v>
      </c>
      <c r="AE2383" t="s">
        <v>2106</v>
      </c>
    </row>
    <row r="2384" spans="25:31" x14ac:dyDescent="0.35">
      <c r="Y2384">
        <v>1.0649999999999999</v>
      </c>
      <c r="Z2384">
        <v>0.95099999999999996</v>
      </c>
      <c r="AA2384">
        <v>0.97899999999999998</v>
      </c>
      <c r="AB2384">
        <v>0.93200000000000005</v>
      </c>
      <c r="AC2384">
        <v>0.97599999999999998</v>
      </c>
      <c r="AD2384" s="18">
        <v>45825.30456960648</v>
      </c>
      <c r="AE2384" t="s">
        <v>2102</v>
      </c>
    </row>
    <row r="2385" spans="25:31" hidden="1" x14ac:dyDescent="0.35">
      <c r="Y2385">
        <v>1.2330000000000001</v>
      </c>
      <c r="Z2385">
        <v>0.50600000000000001</v>
      </c>
      <c r="AA2385">
        <v>0</v>
      </c>
      <c r="AB2385">
        <v>0</v>
      </c>
      <c r="AC2385">
        <v>0.89600000000000002</v>
      </c>
      <c r="AD2385" s="18">
        <v>45825.269452534725</v>
      </c>
      <c r="AE2385" t="s">
        <v>2106</v>
      </c>
    </row>
    <row r="2386" spans="25:31" x14ac:dyDescent="0.35">
      <c r="Y2386">
        <v>1.88</v>
      </c>
      <c r="Z2386">
        <v>0.85</v>
      </c>
      <c r="AA2386">
        <v>0.93400000000000005</v>
      </c>
      <c r="AB2386">
        <v>0.88600000000000001</v>
      </c>
      <c r="AC2386">
        <v>0.94</v>
      </c>
      <c r="AD2386" s="18">
        <v>45825.054380601854</v>
      </c>
      <c r="AE2386" t="s">
        <v>2117</v>
      </c>
    </row>
    <row r="2387" spans="25:31" hidden="1" x14ac:dyDescent="0.35">
      <c r="Y2387">
        <v>2.488</v>
      </c>
      <c r="Z2387">
        <v>0.97099999999999997</v>
      </c>
      <c r="AA2387">
        <v>0.94299999999999995</v>
      </c>
      <c r="AB2387">
        <v>0</v>
      </c>
      <c r="AC2387">
        <v>0.92</v>
      </c>
      <c r="AD2387" s="18">
        <v>45825.269711562498</v>
      </c>
      <c r="AE2387" t="s">
        <v>2106</v>
      </c>
    </row>
    <row r="2388" spans="25:31" x14ac:dyDescent="0.35">
      <c r="Y2388">
        <v>23.256</v>
      </c>
      <c r="Z2388">
        <v>0.99399999999999999</v>
      </c>
      <c r="AA2388">
        <v>0.99399999999999999</v>
      </c>
      <c r="AB2388">
        <v>0.95899999999999996</v>
      </c>
      <c r="AC2388">
        <v>0.98799999999999999</v>
      </c>
      <c r="AD2388" s="18">
        <v>45825.109391863429</v>
      </c>
      <c r="AE2388" t="s">
        <v>2117</v>
      </c>
    </row>
    <row r="2389" spans="25:31" hidden="1" x14ac:dyDescent="0.35">
      <c r="Y2389">
        <v>2.8410000000000002</v>
      </c>
      <c r="Z2389">
        <v>0.95899999999999996</v>
      </c>
      <c r="AA2389">
        <v>0.93799999999999994</v>
      </c>
      <c r="AB2389">
        <v>1</v>
      </c>
      <c r="AC2389">
        <v>0.94099999999999995</v>
      </c>
      <c r="AD2389" s="18">
        <v>45825.269982303238</v>
      </c>
      <c r="AE2389" t="s">
        <v>2106</v>
      </c>
    </row>
    <row r="2390" spans="25:31" x14ac:dyDescent="0.35">
      <c r="Y2390">
        <v>9.9009999999999998</v>
      </c>
      <c r="Z2390">
        <v>0.98299999999999998</v>
      </c>
      <c r="AA2390">
        <v>0.94799999999999995</v>
      </c>
      <c r="AB2390">
        <v>0.97899999999999998</v>
      </c>
      <c r="AC2390">
        <v>0.97299999999999998</v>
      </c>
      <c r="AD2390" s="18">
        <v>45825.113052592591</v>
      </c>
      <c r="AE2390" t="s">
        <v>2117</v>
      </c>
    </row>
    <row r="2391" spans="25:31" hidden="1" x14ac:dyDescent="0.35">
      <c r="Y2391" t="s">
        <v>858</v>
      </c>
      <c r="Z2391" t="s">
        <v>858</v>
      </c>
      <c r="AA2391" t="s">
        <v>858</v>
      </c>
      <c r="AB2391" t="s">
        <v>858</v>
      </c>
      <c r="AC2391" t="s">
        <v>858</v>
      </c>
      <c r="AD2391" s="18">
        <v>45825.270203935186</v>
      </c>
      <c r="AE2391" t="s">
        <v>2106</v>
      </c>
    </row>
    <row r="2392" spans="25:31" hidden="1" x14ac:dyDescent="0.35">
      <c r="Y2392">
        <v>10</v>
      </c>
      <c r="Z2392">
        <v>1</v>
      </c>
      <c r="AA2392">
        <v>0.86299999999999999</v>
      </c>
      <c r="AB2392">
        <v>1</v>
      </c>
      <c r="AC2392">
        <v>0.90400000000000003</v>
      </c>
      <c r="AD2392" s="18">
        <v>45825.270487557871</v>
      </c>
      <c r="AE2392" t="s">
        <v>2106</v>
      </c>
    </row>
    <row r="2393" spans="25:31" hidden="1" x14ac:dyDescent="0.35">
      <c r="Y2393">
        <v>0.85899999999999999</v>
      </c>
      <c r="Z2393">
        <v>0.98799999999999999</v>
      </c>
      <c r="AA2393">
        <v>0.95599999999999996</v>
      </c>
      <c r="AB2393">
        <v>0.97799999999999998</v>
      </c>
      <c r="AC2393">
        <v>0.97399999999999998</v>
      </c>
      <c r="AD2393" s="18">
        <v>45825.270763194443</v>
      </c>
      <c r="AE2393" t="s">
        <v>2106</v>
      </c>
    </row>
    <row r="2394" spans="25:31" x14ac:dyDescent="0.35">
      <c r="Y2394">
        <v>11.494</v>
      </c>
      <c r="Z2394">
        <v>0.94399999999999995</v>
      </c>
      <c r="AA2394">
        <v>0.96499999999999997</v>
      </c>
      <c r="AB2394">
        <v>0.79400000000000004</v>
      </c>
      <c r="AC2394">
        <v>0.92400000000000004</v>
      </c>
      <c r="AD2394" s="18">
        <v>45824.799864872686</v>
      </c>
      <c r="AE2394" t="s">
        <v>1757</v>
      </c>
    </row>
    <row r="2395" spans="25:31" hidden="1" x14ac:dyDescent="0.35">
      <c r="Y2395">
        <v>1.754</v>
      </c>
      <c r="Z2395">
        <v>0.96099999999999997</v>
      </c>
      <c r="AA2395">
        <v>1</v>
      </c>
      <c r="AB2395">
        <v>0</v>
      </c>
      <c r="AC2395">
        <v>0.98799999999999999</v>
      </c>
      <c r="AD2395" s="18">
        <v>45825.271025162037</v>
      </c>
      <c r="AE2395" t="s">
        <v>2106</v>
      </c>
    </row>
    <row r="2396" spans="25:31" x14ac:dyDescent="0.35">
      <c r="Y2396">
        <v>0.88</v>
      </c>
      <c r="Z2396">
        <v>0.98899999999999999</v>
      </c>
      <c r="AA2396">
        <v>0.99199999999999999</v>
      </c>
      <c r="AB2396">
        <v>0.94699999999999995</v>
      </c>
      <c r="AC2396">
        <v>0.99</v>
      </c>
      <c r="AD2396" s="18">
        <v>45824.959567141203</v>
      </c>
      <c r="AE2396" t="s">
        <v>2099</v>
      </c>
    </row>
    <row r="2397" spans="25:31" hidden="1" x14ac:dyDescent="0.35">
      <c r="Y2397">
        <v>0.78800000000000003</v>
      </c>
      <c r="Z2397">
        <v>0.97399999999999998</v>
      </c>
      <c r="AA2397">
        <v>0.95599999999999996</v>
      </c>
      <c r="AB2397">
        <v>0.96599999999999997</v>
      </c>
      <c r="AC2397">
        <v>0.98899999999999999</v>
      </c>
      <c r="AD2397" s="18">
        <v>45825.271301597226</v>
      </c>
      <c r="AE2397" t="s">
        <v>2106</v>
      </c>
    </row>
    <row r="2398" spans="25:31" x14ac:dyDescent="0.35">
      <c r="Y2398">
        <v>34.482999999999997</v>
      </c>
      <c r="Z2398">
        <v>0.97499999999999998</v>
      </c>
      <c r="AA2398">
        <v>0.97899999999999998</v>
      </c>
      <c r="AB2398">
        <v>0.98099999999999998</v>
      </c>
      <c r="AC2398">
        <v>0.88100000000000001</v>
      </c>
      <c r="AD2398" s="18">
        <v>45825.095516527777</v>
      </c>
      <c r="AE2398" t="s">
        <v>2117</v>
      </c>
    </row>
    <row r="2399" spans="25:31" hidden="1" x14ac:dyDescent="0.35">
      <c r="Y2399">
        <v>2.7930000000000001</v>
      </c>
      <c r="Z2399">
        <v>0.96699999999999997</v>
      </c>
      <c r="AA2399">
        <v>0.871</v>
      </c>
      <c r="AB2399">
        <v>0.71899999999999997</v>
      </c>
      <c r="AC2399">
        <v>0.97899999999999998</v>
      </c>
      <c r="AD2399" s="18">
        <v>45825.271601805558</v>
      </c>
      <c r="AE2399" t="s">
        <v>2106</v>
      </c>
    </row>
    <row r="2400" spans="25:31" x14ac:dyDescent="0.35">
      <c r="Y2400">
        <v>0.6</v>
      </c>
      <c r="Z2400">
        <v>0.95899999999999996</v>
      </c>
      <c r="AA2400" s="18">
        <v>0.96099999999999997</v>
      </c>
      <c r="AB2400">
        <v>0.88700000000000001</v>
      </c>
      <c r="AC2400" s="21">
        <v>0.94099999999999995</v>
      </c>
      <c r="AD2400" s="18">
        <v>1.6964120370370372E-2</v>
      </c>
      <c r="AE2400" t="s">
        <v>1092</v>
      </c>
    </row>
    <row r="2401" spans="25:31" hidden="1" x14ac:dyDescent="0.35">
      <c r="Y2401" t="s">
        <v>858</v>
      </c>
      <c r="Z2401" t="s">
        <v>858</v>
      </c>
      <c r="AA2401" t="s">
        <v>858</v>
      </c>
      <c r="AB2401">
        <v>0.5</v>
      </c>
      <c r="AC2401" t="s">
        <v>858</v>
      </c>
      <c r="AD2401" s="18">
        <v>45825.271809131948</v>
      </c>
      <c r="AE2401" t="s">
        <v>2106</v>
      </c>
    </row>
    <row r="2402" spans="25:31" x14ac:dyDescent="0.35">
      <c r="Y2402">
        <v>9.7089999999999996</v>
      </c>
      <c r="Z2402">
        <v>0.96299999999999997</v>
      </c>
      <c r="AA2402">
        <v>0.94599999999999995</v>
      </c>
      <c r="AB2402">
        <v>1</v>
      </c>
      <c r="AC2402">
        <v>0.97099999999999997</v>
      </c>
      <c r="AD2402" s="18">
        <v>45824.819990555552</v>
      </c>
      <c r="AE2402" t="s">
        <v>1757</v>
      </c>
    </row>
    <row r="2403" spans="25:31" hidden="1" x14ac:dyDescent="0.35">
      <c r="Y2403">
        <v>3.9220000000000002</v>
      </c>
      <c r="Z2403">
        <v>0.91800000000000004</v>
      </c>
      <c r="AA2403">
        <v>0.91800000000000004</v>
      </c>
      <c r="AB2403">
        <v>1</v>
      </c>
      <c r="AC2403">
        <v>0.78700000000000003</v>
      </c>
      <c r="AD2403" s="18">
        <v>45825.272083657408</v>
      </c>
      <c r="AE2403" t="s">
        <v>2106</v>
      </c>
    </row>
    <row r="2404" spans="25:31" hidden="1" x14ac:dyDescent="0.35">
      <c r="Y2404" t="s">
        <v>858</v>
      </c>
      <c r="Z2404" t="s">
        <v>858</v>
      </c>
      <c r="AA2404" t="s">
        <v>858</v>
      </c>
      <c r="AB2404" t="s">
        <v>858</v>
      </c>
      <c r="AC2404" t="s">
        <v>858</v>
      </c>
      <c r="AD2404" s="18">
        <v>45825.272327094906</v>
      </c>
      <c r="AE2404" t="s">
        <v>2106</v>
      </c>
    </row>
    <row r="2405" spans="25:31" hidden="1" x14ac:dyDescent="0.35">
      <c r="Y2405" t="s">
        <v>858</v>
      </c>
      <c r="Z2405" t="s">
        <v>858</v>
      </c>
      <c r="AA2405" t="s">
        <v>858</v>
      </c>
      <c r="AB2405">
        <v>1</v>
      </c>
      <c r="AC2405" t="s">
        <v>858</v>
      </c>
      <c r="AD2405" s="18">
        <v>45825.272560219906</v>
      </c>
      <c r="AE2405" t="s">
        <v>2106</v>
      </c>
    </row>
    <row r="2406" spans="25:31" x14ac:dyDescent="0.35">
      <c r="Y2406">
        <v>2.1280000000000001</v>
      </c>
      <c r="Z2406">
        <v>0.94799999999999995</v>
      </c>
      <c r="AA2406">
        <v>0.92400000000000004</v>
      </c>
      <c r="AB2406">
        <v>0.97399999999999998</v>
      </c>
      <c r="AC2406">
        <v>0.94199999999999995</v>
      </c>
      <c r="AD2406" s="18">
        <v>45824.960719988427</v>
      </c>
      <c r="AE2406" t="s">
        <v>2099</v>
      </c>
    </row>
    <row r="2407" spans="25:31" hidden="1" x14ac:dyDescent="0.35">
      <c r="Y2407">
        <v>1.175</v>
      </c>
      <c r="Z2407">
        <v>0.89</v>
      </c>
      <c r="AA2407">
        <v>0.92800000000000005</v>
      </c>
      <c r="AB2407">
        <v>0</v>
      </c>
      <c r="AC2407">
        <v>0.97699999999999998</v>
      </c>
      <c r="AD2407" s="18">
        <v>45825.272824201391</v>
      </c>
      <c r="AE2407" t="s">
        <v>2106</v>
      </c>
    </row>
    <row r="2408" spans="25:31" x14ac:dyDescent="0.35">
      <c r="Y2408">
        <v>45.454999999999998</v>
      </c>
      <c r="Z2408">
        <v>0.93899999999999995</v>
      </c>
      <c r="AA2408">
        <v>0.94599999999999995</v>
      </c>
      <c r="AB2408">
        <v>0.69199999999999995</v>
      </c>
      <c r="AC2408">
        <v>0.874</v>
      </c>
      <c r="AD2408" s="18">
        <v>45825.143804861109</v>
      </c>
      <c r="AE2408" t="s">
        <v>2117</v>
      </c>
    </row>
    <row r="2409" spans="25:31" hidden="1" x14ac:dyDescent="0.35">
      <c r="Y2409" t="s">
        <v>858</v>
      </c>
      <c r="Z2409" t="s">
        <v>858</v>
      </c>
      <c r="AA2409" t="s">
        <v>858</v>
      </c>
      <c r="AB2409" t="s">
        <v>858</v>
      </c>
      <c r="AC2409" t="s">
        <v>858</v>
      </c>
      <c r="AD2409" s="18">
        <v>45825.27302576389</v>
      </c>
      <c r="AE2409" t="s">
        <v>2106</v>
      </c>
    </row>
    <row r="2410" spans="25:31" hidden="1" x14ac:dyDescent="0.35">
      <c r="Y2410">
        <v>4.4640000000000004</v>
      </c>
      <c r="Z2410">
        <v>0.95799999999999996</v>
      </c>
      <c r="AA2410" t="s">
        <v>858</v>
      </c>
      <c r="AB2410" t="s">
        <v>858</v>
      </c>
      <c r="AC2410">
        <v>0.94299999999999995</v>
      </c>
      <c r="AD2410" s="18">
        <v>45825.27325140046</v>
      </c>
      <c r="AE2410" t="s">
        <v>2106</v>
      </c>
    </row>
    <row r="2411" spans="25:31" hidden="1" x14ac:dyDescent="0.35">
      <c r="Y2411" t="s">
        <v>858</v>
      </c>
      <c r="Z2411" t="s">
        <v>858</v>
      </c>
      <c r="AA2411" t="s">
        <v>858</v>
      </c>
      <c r="AB2411" t="s">
        <v>858</v>
      </c>
      <c r="AC2411" t="s">
        <v>858</v>
      </c>
      <c r="AD2411" s="18">
        <v>45825.273472962966</v>
      </c>
      <c r="AE2411" t="s">
        <v>2106</v>
      </c>
    </row>
    <row r="2412" spans="25:31" x14ac:dyDescent="0.35">
      <c r="Y2412">
        <v>0.63400000000000001</v>
      </c>
      <c r="Z2412">
        <v>0.98099999999999998</v>
      </c>
      <c r="AA2412" s="18">
        <v>0.97299999999999998</v>
      </c>
      <c r="AB2412">
        <v>0.94</v>
      </c>
      <c r="AC2412" s="21">
        <v>0.99299999999999999</v>
      </c>
      <c r="AD2412" s="18">
        <v>2.4098379629629629E-2</v>
      </c>
      <c r="AE2412" t="s">
        <v>1092</v>
      </c>
    </row>
    <row r="2413" spans="25:31" hidden="1" x14ac:dyDescent="0.35">
      <c r="Y2413">
        <v>37.036999999999999</v>
      </c>
      <c r="Z2413">
        <v>1</v>
      </c>
      <c r="AA2413" t="s">
        <v>858</v>
      </c>
      <c r="AB2413" t="s">
        <v>858</v>
      </c>
      <c r="AC2413">
        <v>0.75</v>
      </c>
      <c r="AD2413" s="18">
        <v>45825.273681423612</v>
      </c>
      <c r="AE2413" t="s">
        <v>2106</v>
      </c>
    </row>
    <row r="2414" spans="25:31" x14ac:dyDescent="0.35">
      <c r="Y2414">
        <v>19.231000000000002</v>
      </c>
      <c r="Z2414">
        <v>0.95799999999999996</v>
      </c>
      <c r="AA2414">
        <v>0</v>
      </c>
      <c r="AB2414">
        <v>0</v>
      </c>
      <c r="AC2414">
        <v>0.85599999999999998</v>
      </c>
      <c r="AD2414" s="18">
        <v>45824.786095300929</v>
      </c>
      <c r="AE2414" t="s">
        <v>1757</v>
      </c>
    </row>
    <row r="2415" spans="25:31" hidden="1" x14ac:dyDescent="0.35">
      <c r="Y2415">
        <v>14.706</v>
      </c>
      <c r="Z2415" t="s">
        <v>858</v>
      </c>
      <c r="AA2415">
        <v>0</v>
      </c>
      <c r="AB2415" t="s">
        <v>858</v>
      </c>
      <c r="AC2415">
        <v>0.75</v>
      </c>
      <c r="AD2415" s="18">
        <v>45825.273876840278</v>
      </c>
      <c r="AE2415" t="s">
        <v>2106</v>
      </c>
    </row>
    <row r="2416" spans="25:31" x14ac:dyDescent="0.35">
      <c r="Y2416">
        <v>8.4030000000000005</v>
      </c>
      <c r="Z2416">
        <v>0.95299999999999996</v>
      </c>
      <c r="AA2416">
        <v>0.94799999999999995</v>
      </c>
      <c r="AB2416">
        <v>0.88100000000000001</v>
      </c>
      <c r="AC2416">
        <v>0.96599999999999997</v>
      </c>
      <c r="AD2416" s="18">
        <v>45824.795111296298</v>
      </c>
      <c r="AE2416" t="s">
        <v>1757</v>
      </c>
    </row>
    <row r="2417" spans="25:31" hidden="1" x14ac:dyDescent="0.35">
      <c r="Y2417">
        <v>16.129000000000001</v>
      </c>
      <c r="Z2417">
        <v>0.90800000000000003</v>
      </c>
      <c r="AA2417">
        <v>0.81699999999999995</v>
      </c>
      <c r="AB2417" t="s">
        <v>858</v>
      </c>
      <c r="AC2417">
        <v>0.90500000000000003</v>
      </c>
      <c r="AD2417" s="18">
        <v>45825.274100208335</v>
      </c>
      <c r="AE2417" t="s">
        <v>2106</v>
      </c>
    </row>
    <row r="2418" spans="25:31" x14ac:dyDescent="0.35">
      <c r="Y2418">
        <v>19.231000000000002</v>
      </c>
      <c r="Z2418">
        <v>0.92400000000000004</v>
      </c>
      <c r="AA2418">
        <v>0.97299999999999998</v>
      </c>
      <c r="AB2418">
        <v>0.94799999999999995</v>
      </c>
      <c r="AC2418">
        <v>0.93600000000000005</v>
      </c>
      <c r="AD2418" s="18">
        <v>45824.888785810188</v>
      </c>
      <c r="AE2418" t="s">
        <v>1942</v>
      </c>
    </row>
    <row r="2419" spans="25:31" hidden="1" x14ac:dyDescent="0.35">
      <c r="Y2419">
        <v>1.038</v>
      </c>
      <c r="Z2419">
        <v>0.96499999999999997</v>
      </c>
      <c r="AA2419">
        <v>0.97899999999999998</v>
      </c>
      <c r="AB2419">
        <v>0.83099999999999996</v>
      </c>
      <c r="AC2419">
        <v>0.97899999999999998</v>
      </c>
      <c r="AD2419" s="18">
        <v>45825.274396678244</v>
      </c>
      <c r="AE2419" t="s">
        <v>2106</v>
      </c>
    </row>
    <row r="2420" spans="25:31" x14ac:dyDescent="0.35">
      <c r="Y2420">
        <v>4.5049999999999999</v>
      </c>
      <c r="Z2420">
        <v>0.95499999999999996</v>
      </c>
      <c r="AA2420">
        <v>0.98499999999999999</v>
      </c>
      <c r="AB2420">
        <v>0.98699999999999999</v>
      </c>
      <c r="AC2420">
        <v>0.96699999999999997</v>
      </c>
      <c r="AD2420" s="18">
        <v>45824.916329016203</v>
      </c>
      <c r="AE2420" t="s">
        <v>2096</v>
      </c>
    </row>
    <row r="2421" spans="25:31" hidden="1" x14ac:dyDescent="0.35">
      <c r="Y2421">
        <v>18.867999999999999</v>
      </c>
      <c r="Z2421">
        <v>0.89100000000000001</v>
      </c>
      <c r="AA2421" t="s">
        <v>858</v>
      </c>
      <c r="AB2421" t="s">
        <v>858</v>
      </c>
      <c r="AC2421">
        <v>0.90700000000000003</v>
      </c>
      <c r="AD2421" s="18">
        <v>45825.274636666669</v>
      </c>
      <c r="AE2421" t="s">
        <v>2106</v>
      </c>
    </row>
    <row r="2422" spans="25:31" x14ac:dyDescent="0.35">
      <c r="Y2422">
        <v>1.2869999999999999</v>
      </c>
      <c r="Z2422">
        <v>0.91800000000000004</v>
      </c>
      <c r="AA2422">
        <v>0.876</v>
      </c>
      <c r="AB2422">
        <v>0.89100000000000001</v>
      </c>
      <c r="AC2422">
        <v>0.95399999999999996</v>
      </c>
      <c r="AD2422" s="18">
        <v>45825.246878402781</v>
      </c>
      <c r="AE2422" t="s">
        <v>2106</v>
      </c>
    </row>
    <row r="2423" spans="25:31" hidden="1" x14ac:dyDescent="0.35">
      <c r="Y2423">
        <v>1.49</v>
      </c>
      <c r="Z2423">
        <v>0.95</v>
      </c>
      <c r="AA2423">
        <v>0.86399999999999999</v>
      </c>
      <c r="AB2423" t="s">
        <v>858</v>
      </c>
      <c r="AC2423">
        <v>0.79900000000000004</v>
      </c>
      <c r="AD2423" s="18">
        <v>45825.274865520834</v>
      </c>
      <c r="AE2423" t="s">
        <v>2106</v>
      </c>
    </row>
    <row r="2424" spans="25:31" x14ac:dyDescent="0.35">
      <c r="Y2424">
        <v>5.8819999999999997</v>
      </c>
      <c r="Z2424">
        <v>0.82499999999999996</v>
      </c>
      <c r="AA2424">
        <v>0.98299999999999998</v>
      </c>
      <c r="AB2424">
        <v>0.97899999999999998</v>
      </c>
      <c r="AC2424">
        <v>0.92</v>
      </c>
      <c r="AD2424" s="18">
        <v>45825.287182824075</v>
      </c>
      <c r="AE2424" t="s">
        <v>2106</v>
      </c>
    </row>
    <row r="2425" spans="25:31" hidden="1" x14ac:dyDescent="0.35">
      <c r="Y2425">
        <v>22.727</v>
      </c>
      <c r="Z2425">
        <v>0.98299999999999998</v>
      </c>
      <c r="AA2425">
        <v>0.93799999999999994</v>
      </c>
      <c r="AB2425" t="s">
        <v>858</v>
      </c>
      <c r="AC2425">
        <v>0.88300000000000001</v>
      </c>
      <c r="AD2425" s="18">
        <v>45825.275086678237</v>
      </c>
      <c r="AE2425" t="s">
        <v>2106</v>
      </c>
    </row>
    <row r="2426" spans="25:31" x14ac:dyDescent="0.35">
      <c r="Y2426">
        <v>16.949000000000002</v>
      </c>
      <c r="Z2426">
        <v>0.98</v>
      </c>
      <c r="AA2426">
        <v>0.98299999999999998</v>
      </c>
      <c r="AB2426">
        <v>0.98</v>
      </c>
      <c r="AC2426">
        <v>0.96599999999999997</v>
      </c>
      <c r="AD2426" s="18">
        <v>45825.105889953702</v>
      </c>
      <c r="AE2426" t="s">
        <v>2117</v>
      </c>
    </row>
    <row r="2427" spans="25:31" hidden="1" x14ac:dyDescent="0.35">
      <c r="Y2427">
        <v>0.75900000000000001</v>
      </c>
      <c r="Z2427">
        <v>0.98699999999999999</v>
      </c>
      <c r="AA2427">
        <v>0.98899999999999999</v>
      </c>
      <c r="AB2427">
        <v>0.94599999999999995</v>
      </c>
      <c r="AC2427">
        <v>0.91700000000000004</v>
      </c>
      <c r="AD2427" s="18">
        <v>45825.275391331015</v>
      </c>
      <c r="AE2427" t="s">
        <v>2106</v>
      </c>
    </row>
    <row r="2428" spans="25:31" x14ac:dyDescent="0.35">
      <c r="Y2428">
        <v>19.231000000000002</v>
      </c>
      <c r="Z2428">
        <v>0.93799999999999994</v>
      </c>
      <c r="AA2428">
        <v>0.94499999999999995</v>
      </c>
      <c r="AB2428">
        <v>0.98199999999999998</v>
      </c>
      <c r="AC2428">
        <v>0.92900000000000005</v>
      </c>
      <c r="AD2428" s="18">
        <v>45825.112155960647</v>
      </c>
      <c r="AE2428" t="s">
        <v>2117</v>
      </c>
    </row>
    <row r="2429" spans="25:31" hidden="1" x14ac:dyDescent="0.35">
      <c r="Y2429" t="s">
        <v>858</v>
      </c>
      <c r="Z2429" t="s">
        <v>858</v>
      </c>
      <c r="AA2429" t="s">
        <v>858</v>
      </c>
      <c r="AB2429">
        <v>0.99399999999999999</v>
      </c>
      <c r="AC2429" t="s">
        <v>858</v>
      </c>
      <c r="AD2429" s="18">
        <v>45825.275624571761</v>
      </c>
      <c r="AE2429" t="s">
        <v>2106</v>
      </c>
    </row>
    <row r="2430" spans="25:31" x14ac:dyDescent="0.35">
      <c r="Y2430">
        <v>13.513999999999999</v>
      </c>
      <c r="Z2430">
        <v>0.91</v>
      </c>
      <c r="AA2430">
        <v>0.95299999999999996</v>
      </c>
      <c r="AB2430">
        <v>0.92900000000000005</v>
      </c>
      <c r="AC2430">
        <v>0.93799999999999994</v>
      </c>
      <c r="AD2430" s="18">
        <v>45825.115267256944</v>
      </c>
      <c r="AE2430" t="s">
        <v>2117</v>
      </c>
    </row>
    <row r="2431" spans="25:31" hidden="1" x14ac:dyDescent="0.35">
      <c r="Y2431">
        <v>0.318</v>
      </c>
      <c r="Z2431">
        <v>0.94199999999999995</v>
      </c>
      <c r="AA2431">
        <v>0.98899999999999999</v>
      </c>
      <c r="AB2431">
        <v>0.97099999999999997</v>
      </c>
      <c r="AC2431">
        <v>0.94099999999999995</v>
      </c>
      <c r="AD2431" s="18">
        <v>45825.276016828706</v>
      </c>
      <c r="AE2431" t="s">
        <v>2106</v>
      </c>
    </row>
    <row r="2432" spans="25:31" x14ac:dyDescent="0.35">
      <c r="Y2432">
        <v>1.8420000000000001</v>
      </c>
      <c r="Z2432">
        <v>0.97899999999999998</v>
      </c>
      <c r="AA2432" s="18">
        <v>0.82699999999999996</v>
      </c>
      <c r="AB2432">
        <v>0.86299999999999999</v>
      </c>
      <c r="AC2432" s="21">
        <v>0.95199999999999996</v>
      </c>
      <c r="AD2432" s="18">
        <v>2.8394675925925927E-2</v>
      </c>
      <c r="AE2432" t="s">
        <v>1092</v>
      </c>
    </row>
    <row r="2433" spans="25:31" hidden="1" x14ac:dyDescent="0.35">
      <c r="Y2433" t="s">
        <v>858</v>
      </c>
      <c r="Z2433" t="s">
        <v>858</v>
      </c>
      <c r="AA2433" t="s">
        <v>858</v>
      </c>
      <c r="AB2433" t="s">
        <v>858</v>
      </c>
      <c r="AC2433" t="s">
        <v>858</v>
      </c>
      <c r="AD2433" s="18">
        <v>45825.276225717593</v>
      </c>
      <c r="AE2433" t="s">
        <v>2106</v>
      </c>
    </row>
    <row r="2434" spans="25:31" x14ac:dyDescent="0.35">
      <c r="Y2434">
        <v>0.27900000000000003</v>
      </c>
      <c r="Z2434">
        <v>0.85399999999999998</v>
      </c>
      <c r="AA2434">
        <v>0.80100000000000005</v>
      </c>
      <c r="AB2434">
        <v>0.82099999999999995</v>
      </c>
      <c r="AC2434">
        <v>0.81200000000000006</v>
      </c>
      <c r="AD2434" s="18">
        <v>45824.809142534723</v>
      </c>
      <c r="AE2434" t="s">
        <v>1757</v>
      </c>
    </row>
    <row r="2435" spans="25:31" hidden="1" x14ac:dyDescent="0.35">
      <c r="Y2435">
        <v>4.0819999999999999</v>
      </c>
      <c r="Z2435">
        <v>0.96899999999999997</v>
      </c>
      <c r="AA2435">
        <v>1</v>
      </c>
      <c r="AB2435">
        <v>1</v>
      </c>
      <c r="AC2435">
        <v>0.89800000000000002</v>
      </c>
      <c r="AD2435" s="18">
        <v>45825.276497326391</v>
      </c>
      <c r="AE2435" t="s">
        <v>2106</v>
      </c>
    </row>
    <row r="2436" spans="25:31" x14ac:dyDescent="0.35">
      <c r="Y2436">
        <v>4.3099999999999996</v>
      </c>
      <c r="Z2436">
        <v>0.81399999999999995</v>
      </c>
      <c r="AA2436">
        <v>0.94499999999999995</v>
      </c>
      <c r="AB2436">
        <v>0.95599999999999996</v>
      </c>
      <c r="AC2436">
        <v>0.88900000000000001</v>
      </c>
      <c r="AD2436" s="18">
        <v>45824.817886643519</v>
      </c>
      <c r="AE2436" t="s">
        <v>1757</v>
      </c>
    </row>
    <row r="2437" spans="25:31" hidden="1" x14ac:dyDescent="0.35">
      <c r="Y2437">
        <v>1.653</v>
      </c>
      <c r="Z2437">
        <v>0.97399999999999998</v>
      </c>
      <c r="AA2437">
        <v>0.97399999999999998</v>
      </c>
      <c r="AB2437">
        <v>1</v>
      </c>
      <c r="AC2437">
        <v>0.93400000000000005</v>
      </c>
      <c r="AD2437" s="18">
        <v>45825.276811134259</v>
      </c>
      <c r="AE2437" t="s">
        <v>2106</v>
      </c>
    </row>
    <row r="2438" spans="25:31" x14ac:dyDescent="0.35">
      <c r="Y2438">
        <v>66.667000000000002</v>
      </c>
      <c r="Z2438">
        <v>0.996</v>
      </c>
      <c r="AA2438">
        <v>0.93200000000000005</v>
      </c>
      <c r="AB2438">
        <v>0.79700000000000004</v>
      </c>
      <c r="AC2438">
        <v>0.83099999999999996</v>
      </c>
      <c r="AD2438" s="18">
        <v>45824.872847638886</v>
      </c>
      <c r="AE2438" t="s">
        <v>1942</v>
      </c>
    </row>
    <row r="2439" spans="25:31" hidden="1" x14ac:dyDescent="0.35">
      <c r="Y2439" t="s">
        <v>858</v>
      </c>
      <c r="Z2439" t="s">
        <v>858</v>
      </c>
      <c r="AA2439" t="s">
        <v>858</v>
      </c>
      <c r="AB2439" t="s">
        <v>858</v>
      </c>
      <c r="AC2439" t="s">
        <v>858</v>
      </c>
      <c r="AD2439" s="18">
        <v>45825.277083078705</v>
      </c>
      <c r="AE2439" t="s">
        <v>2106</v>
      </c>
    </row>
    <row r="2440" spans="25:31" hidden="1" x14ac:dyDescent="0.35">
      <c r="Y2440">
        <v>15.151999999999999</v>
      </c>
      <c r="Z2440">
        <v>1</v>
      </c>
      <c r="AA2440" t="s">
        <v>858</v>
      </c>
      <c r="AB2440" t="s">
        <v>858</v>
      </c>
      <c r="AC2440">
        <v>0.79200000000000004</v>
      </c>
      <c r="AD2440" s="18">
        <v>45825.277357523148</v>
      </c>
      <c r="AE2440" t="s">
        <v>2106</v>
      </c>
    </row>
    <row r="2441" spans="25:31" hidden="1" x14ac:dyDescent="0.35">
      <c r="Y2441">
        <v>0.879</v>
      </c>
      <c r="Z2441">
        <v>0.95499999999999996</v>
      </c>
      <c r="AA2441">
        <v>0.96699999999999997</v>
      </c>
      <c r="AB2441">
        <v>0.876</v>
      </c>
      <c r="AC2441">
        <v>0.97899999999999998</v>
      </c>
      <c r="AD2441" s="18">
        <v>45825.277750532405</v>
      </c>
      <c r="AE2441" t="s">
        <v>2106</v>
      </c>
    </row>
    <row r="2442" spans="25:31" x14ac:dyDescent="0.35">
      <c r="Y2442">
        <v>66.667000000000002</v>
      </c>
      <c r="Z2442">
        <v>0.92800000000000005</v>
      </c>
      <c r="AA2442">
        <v>0.88</v>
      </c>
      <c r="AB2442">
        <v>0.94399999999999995</v>
      </c>
      <c r="AC2442">
        <v>0.95499999999999996</v>
      </c>
      <c r="AD2442" s="18">
        <v>45824.880314074071</v>
      </c>
      <c r="AE2442" t="s">
        <v>1942</v>
      </c>
    </row>
    <row r="2443" spans="25:31" hidden="1" x14ac:dyDescent="0.35">
      <c r="Y2443" t="s">
        <v>858</v>
      </c>
      <c r="Z2443" t="s">
        <v>858</v>
      </c>
      <c r="AA2443" t="s">
        <v>858</v>
      </c>
      <c r="AB2443" t="s">
        <v>858</v>
      </c>
      <c r="AC2443" t="s">
        <v>858</v>
      </c>
      <c r="AD2443" s="18">
        <v>45825.278008194444</v>
      </c>
      <c r="AE2443" t="s">
        <v>2106</v>
      </c>
    </row>
    <row r="2444" spans="25:31" x14ac:dyDescent="0.35">
      <c r="Y2444">
        <v>66.667000000000002</v>
      </c>
      <c r="Z2444">
        <v>0.94399999999999995</v>
      </c>
      <c r="AA2444">
        <v>0.97199999999999998</v>
      </c>
      <c r="AB2444">
        <v>0.99199999999999999</v>
      </c>
      <c r="AC2444">
        <v>0.98299999999999998</v>
      </c>
      <c r="AD2444" s="18">
        <v>45825.10682228009</v>
      </c>
      <c r="AE2444" t="s">
        <v>2117</v>
      </c>
    </row>
    <row r="2445" spans="25:31" hidden="1" x14ac:dyDescent="0.35">
      <c r="Y2445" t="s">
        <v>858</v>
      </c>
      <c r="Z2445" t="s">
        <v>858</v>
      </c>
      <c r="AA2445" t="s">
        <v>858</v>
      </c>
      <c r="AB2445" t="s">
        <v>858</v>
      </c>
      <c r="AC2445" t="s">
        <v>858</v>
      </c>
      <c r="AD2445" s="18">
        <v>45825.278249930554</v>
      </c>
      <c r="AE2445" t="s">
        <v>2106</v>
      </c>
    </row>
    <row r="2446" spans="25:31" x14ac:dyDescent="0.35">
      <c r="Y2446">
        <v>33.332999999999998</v>
      </c>
      <c r="Z2446">
        <v>0.96499999999999997</v>
      </c>
      <c r="AA2446">
        <v>0.98799999999999999</v>
      </c>
      <c r="AB2446">
        <v>0.93500000000000005</v>
      </c>
      <c r="AC2446">
        <v>0.98</v>
      </c>
      <c r="AD2446" s="18">
        <v>45825.11140833333</v>
      </c>
      <c r="AE2446" t="s">
        <v>2117</v>
      </c>
    </row>
    <row r="2447" spans="25:31" hidden="1" x14ac:dyDescent="0.35">
      <c r="Y2447" t="s">
        <v>858</v>
      </c>
      <c r="Z2447" t="s">
        <v>858</v>
      </c>
      <c r="AA2447">
        <v>1</v>
      </c>
      <c r="AB2447" t="s">
        <v>858</v>
      </c>
      <c r="AC2447" t="s">
        <v>858</v>
      </c>
      <c r="AD2447" s="18">
        <v>45825.278522719906</v>
      </c>
      <c r="AE2447" t="s">
        <v>2106</v>
      </c>
    </row>
    <row r="2448" spans="25:31" x14ac:dyDescent="0.35">
      <c r="Y2448">
        <v>0.27900000000000003</v>
      </c>
      <c r="Z2448">
        <v>0.85399999999999998</v>
      </c>
      <c r="AA2448">
        <v>0.80100000000000005</v>
      </c>
      <c r="AB2448">
        <v>0.82099999999999995</v>
      </c>
      <c r="AC2448">
        <v>0.81200000000000006</v>
      </c>
      <c r="AD2448" s="18">
        <v>45825.13657505787</v>
      </c>
      <c r="AE2448" t="s">
        <v>2117</v>
      </c>
    </row>
    <row r="2449" spans="25:31" hidden="1" x14ac:dyDescent="0.35">
      <c r="Y2449">
        <v>5.5869999999999997</v>
      </c>
      <c r="Z2449">
        <v>0.79200000000000004</v>
      </c>
      <c r="AA2449" t="s">
        <v>858</v>
      </c>
      <c r="AB2449" t="s">
        <v>858</v>
      </c>
      <c r="AC2449">
        <v>0.97899999999999998</v>
      </c>
      <c r="AD2449" s="18">
        <v>45825.27875578704</v>
      </c>
      <c r="AE2449" t="s">
        <v>2106</v>
      </c>
    </row>
    <row r="2450" spans="25:31" hidden="1" x14ac:dyDescent="0.35">
      <c r="Y2450">
        <v>0.32200000000000001</v>
      </c>
      <c r="Z2450">
        <v>0.99299999999999999</v>
      </c>
      <c r="AA2450">
        <v>0.995</v>
      </c>
      <c r="AB2450">
        <v>0.97</v>
      </c>
      <c r="AC2450">
        <v>0.99099999999999999</v>
      </c>
      <c r="AD2450" s="18">
        <v>45825.27907034722</v>
      </c>
      <c r="AE2450" t="s">
        <v>2106</v>
      </c>
    </row>
    <row r="2451" spans="25:31" hidden="1" x14ac:dyDescent="0.35">
      <c r="Y2451">
        <v>2.9670000000000001</v>
      </c>
      <c r="Z2451">
        <v>0.75800000000000001</v>
      </c>
      <c r="AA2451">
        <v>0.92</v>
      </c>
      <c r="AB2451" t="s">
        <v>858</v>
      </c>
      <c r="AC2451">
        <v>0.87</v>
      </c>
      <c r="AD2451" s="18">
        <v>45825.279287662037</v>
      </c>
      <c r="AE2451" t="s">
        <v>2106</v>
      </c>
    </row>
    <row r="2452" spans="25:31" hidden="1" x14ac:dyDescent="0.35">
      <c r="Y2452" t="s">
        <v>858</v>
      </c>
      <c r="Z2452" t="s">
        <v>858</v>
      </c>
      <c r="AA2452" t="s">
        <v>858</v>
      </c>
      <c r="AB2452" t="s">
        <v>858</v>
      </c>
      <c r="AC2452" t="s">
        <v>858</v>
      </c>
      <c r="AD2452" s="18">
        <v>45825.279493541668</v>
      </c>
      <c r="AE2452" t="s">
        <v>2106</v>
      </c>
    </row>
    <row r="2453" spans="25:31" hidden="1" x14ac:dyDescent="0.35">
      <c r="Y2453">
        <v>1.2450000000000001</v>
      </c>
      <c r="Z2453">
        <v>0.95299999999999996</v>
      </c>
      <c r="AA2453">
        <v>0.93400000000000005</v>
      </c>
      <c r="AB2453">
        <v>0</v>
      </c>
      <c r="AC2453">
        <v>0.96599999999999997</v>
      </c>
      <c r="AD2453" s="18">
        <v>45825.279763530096</v>
      </c>
      <c r="AE2453" t="s">
        <v>2106</v>
      </c>
    </row>
    <row r="2454" spans="25:31" x14ac:dyDescent="0.35">
      <c r="Y2454">
        <v>0.76100000000000001</v>
      </c>
      <c r="Z2454">
        <v>0.997</v>
      </c>
      <c r="AA2454" s="18">
        <v>0.93799999999999994</v>
      </c>
      <c r="AB2454">
        <v>0.97699999999999998</v>
      </c>
      <c r="AC2454" s="21">
        <v>0.99299999999999999</v>
      </c>
      <c r="AD2454" s="18">
        <v>2.7511574074074075E-3</v>
      </c>
      <c r="AE2454" t="s">
        <v>1092</v>
      </c>
    </row>
    <row r="2455" spans="25:31" hidden="1" x14ac:dyDescent="0.35">
      <c r="Y2455">
        <v>0.50600000000000001</v>
      </c>
      <c r="Z2455">
        <v>0.96</v>
      </c>
      <c r="AA2455">
        <v>0.96299999999999997</v>
      </c>
      <c r="AB2455">
        <v>0.91700000000000004</v>
      </c>
      <c r="AC2455">
        <v>0.99399999999999999</v>
      </c>
      <c r="AD2455" s="18">
        <v>45825.280062662037</v>
      </c>
      <c r="AE2455" t="s">
        <v>2106</v>
      </c>
    </row>
    <row r="2456" spans="25:31" x14ac:dyDescent="0.35">
      <c r="Y2456">
        <v>1.835</v>
      </c>
      <c r="Z2456">
        <v>0.67200000000000004</v>
      </c>
      <c r="AA2456">
        <v>0.98599999999999999</v>
      </c>
      <c r="AB2456">
        <v>0.98799999999999999</v>
      </c>
      <c r="AC2456">
        <v>0.98599999999999999</v>
      </c>
      <c r="AD2456" s="18">
        <v>45824.772847962966</v>
      </c>
      <c r="AE2456" t="s">
        <v>1757</v>
      </c>
    </row>
    <row r="2457" spans="25:31" hidden="1" x14ac:dyDescent="0.35">
      <c r="Y2457">
        <v>4.0650000000000004</v>
      </c>
      <c r="Z2457">
        <v>0.71499999999999997</v>
      </c>
      <c r="AA2457">
        <v>0.89800000000000002</v>
      </c>
      <c r="AB2457">
        <v>0</v>
      </c>
      <c r="AC2457">
        <v>0.97299999999999998</v>
      </c>
      <c r="AD2457" s="18">
        <v>45825.280318611112</v>
      </c>
      <c r="AE2457" t="s">
        <v>2106</v>
      </c>
    </row>
    <row r="2458" spans="25:31" x14ac:dyDescent="0.35">
      <c r="Y2458">
        <v>2.0659999999999998</v>
      </c>
      <c r="Z2458">
        <v>0.82899999999999996</v>
      </c>
      <c r="AA2458">
        <v>0.995</v>
      </c>
      <c r="AB2458">
        <v>0.96799999999999997</v>
      </c>
      <c r="AC2458">
        <v>0.98499999999999999</v>
      </c>
      <c r="AD2458" s="18">
        <v>45824.82888371528</v>
      </c>
      <c r="AE2458" t="s">
        <v>1757</v>
      </c>
    </row>
    <row r="2459" spans="25:31" hidden="1" x14ac:dyDescent="0.35">
      <c r="Y2459">
        <v>0.84</v>
      </c>
      <c r="Z2459">
        <v>0.89200000000000002</v>
      </c>
      <c r="AA2459">
        <v>0.878</v>
      </c>
      <c r="AB2459">
        <v>0.81499999999999995</v>
      </c>
      <c r="AC2459">
        <v>0.69599999999999995</v>
      </c>
      <c r="AD2459" s="18">
        <v>45825.280603726853</v>
      </c>
      <c r="AE2459" t="s">
        <v>2106</v>
      </c>
    </row>
    <row r="2460" spans="25:31" hidden="1" x14ac:dyDescent="0.35">
      <c r="Y2460">
        <v>0.55000000000000004</v>
      </c>
      <c r="Z2460">
        <v>0.98399999999999999</v>
      </c>
      <c r="AA2460">
        <v>0.98099999999999998</v>
      </c>
      <c r="AB2460">
        <v>0</v>
      </c>
      <c r="AC2460">
        <v>0.98699999999999999</v>
      </c>
      <c r="AD2460" s="18">
        <v>45825.280878217593</v>
      </c>
      <c r="AE2460" t="s">
        <v>2106</v>
      </c>
    </row>
    <row r="2461" spans="25:31" hidden="1" x14ac:dyDescent="0.35">
      <c r="Y2461">
        <v>2.8820000000000001</v>
      </c>
      <c r="Z2461">
        <v>0.97</v>
      </c>
      <c r="AA2461" t="s">
        <v>858</v>
      </c>
      <c r="AB2461">
        <v>0</v>
      </c>
      <c r="AC2461">
        <v>0.91200000000000003</v>
      </c>
      <c r="AD2461" s="18">
        <v>45825.281091145836</v>
      </c>
      <c r="AE2461" t="s">
        <v>2106</v>
      </c>
    </row>
    <row r="2462" spans="25:31" x14ac:dyDescent="0.35">
      <c r="Y2462">
        <v>8.85</v>
      </c>
      <c r="Z2462">
        <v>0.98499999999999999</v>
      </c>
      <c r="AA2462">
        <v>0.98</v>
      </c>
      <c r="AB2462">
        <v>0.98299999999999998</v>
      </c>
      <c r="AC2462">
        <v>0.99099999999999999</v>
      </c>
      <c r="AD2462" s="18">
        <v>45824.866965740737</v>
      </c>
      <c r="AE2462" t="s">
        <v>1942</v>
      </c>
    </row>
    <row r="2463" spans="25:31" hidden="1" x14ac:dyDescent="0.35">
      <c r="Y2463">
        <v>6.0979999999999999</v>
      </c>
      <c r="Z2463">
        <v>0.98199999999999998</v>
      </c>
      <c r="AA2463">
        <v>0</v>
      </c>
      <c r="AB2463">
        <v>0</v>
      </c>
      <c r="AC2463">
        <v>0.94599999999999995</v>
      </c>
      <c r="AD2463" s="18">
        <v>45825.281344513889</v>
      </c>
      <c r="AE2463" t="s">
        <v>2106</v>
      </c>
    </row>
    <row r="2464" spans="25:31" x14ac:dyDescent="0.35">
      <c r="Y2464">
        <v>4.032</v>
      </c>
      <c r="Z2464">
        <v>0.90800000000000003</v>
      </c>
      <c r="AA2464">
        <v>0.97299999999999998</v>
      </c>
      <c r="AB2464">
        <v>0.97499999999999998</v>
      </c>
      <c r="AC2464">
        <v>0.94699999999999995</v>
      </c>
      <c r="AD2464" s="18">
        <v>45824.921515393522</v>
      </c>
      <c r="AE2464" t="s">
        <v>2096</v>
      </c>
    </row>
    <row r="2465" spans="25:31" hidden="1" x14ac:dyDescent="0.35">
      <c r="Y2465" t="s">
        <v>858</v>
      </c>
      <c r="Z2465" t="s">
        <v>858</v>
      </c>
      <c r="AA2465" t="s">
        <v>858</v>
      </c>
      <c r="AB2465">
        <v>0</v>
      </c>
      <c r="AC2465" t="s">
        <v>858</v>
      </c>
      <c r="AD2465" s="18">
        <v>45825.281539780095</v>
      </c>
      <c r="AE2465" t="s">
        <v>2106</v>
      </c>
    </row>
    <row r="2466" spans="25:31" x14ac:dyDescent="0.35">
      <c r="Y2466">
        <v>12.048</v>
      </c>
      <c r="Z2466">
        <v>0.93100000000000005</v>
      </c>
      <c r="AA2466">
        <v>0.94899999999999995</v>
      </c>
      <c r="AB2466">
        <v>0.48199999999999998</v>
      </c>
      <c r="AC2466">
        <v>0.95199999999999996</v>
      </c>
      <c r="AD2466" s="18">
        <v>45824.922668807871</v>
      </c>
      <c r="AE2466" t="s">
        <v>2096</v>
      </c>
    </row>
    <row r="2467" spans="25:31" hidden="1" x14ac:dyDescent="0.35">
      <c r="Y2467">
        <v>2.0619999999999998</v>
      </c>
      <c r="Z2467">
        <v>0.70699999999999996</v>
      </c>
      <c r="AA2467" t="s">
        <v>858</v>
      </c>
      <c r="AB2467" t="s">
        <v>858</v>
      </c>
      <c r="AC2467">
        <v>0.73399999999999999</v>
      </c>
      <c r="AD2467" s="18">
        <v>45825.281762615741</v>
      </c>
      <c r="AE2467" t="s">
        <v>2106</v>
      </c>
    </row>
    <row r="2468" spans="25:31" x14ac:dyDescent="0.35">
      <c r="Y2468">
        <v>0.36799999999999999</v>
      </c>
      <c r="Z2468">
        <v>0</v>
      </c>
      <c r="AA2468">
        <v>0.98899999999999999</v>
      </c>
      <c r="AB2468">
        <v>0.92600000000000005</v>
      </c>
      <c r="AC2468">
        <v>0.98</v>
      </c>
      <c r="AD2468" s="18">
        <v>45825.041927233797</v>
      </c>
      <c r="AE2468" t="s">
        <v>1750</v>
      </c>
    </row>
    <row r="2469" spans="25:31" hidden="1" x14ac:dyDescent="0.35">
      <c r="Y2469" t="s">
        <v>858</v>
      </c>
      <c r="Z2469">
        <v>0.96199999999999997</v>
      </c>
      <c r="AA2469" t="s">
        <v>858</v>
      </c>
      <c r="AB2469">
        <v>0.98799999999999999</v>
      </c>
      <c r="AC2469" t="s">
        <v>858</v>
      </c>
      <c r="AD2469" s="18">
        <v>45825.281974097219</v>
      </c>
      <c r="AE2469" t="s">
        <v>2106</v>
      </c>
    </row>
    <row r="2470" spans="25:31" x14ac:dyDescent="0.35">
      <c r="Y2470">
        <v>8.2639999999999993</v>
      </c>
      <c r="Z2470">
        <v>0.89400000000000002</v>
      </c>
      <c r="AA2470" s="18">
        <v>0.63600000000000001</v>
      </c>
      <c r="AB2470">
        <v>0.63</v>
      </c>
      <c r="AC2470" s="21">
        <v>0.73799999999999999</v>
      </c>
      <c r="AD2470" s="18">
        <v>45825.213644722222</v>
      </c>
      <c r="AE2470" t="s">
        <v>2111</v>
      </c>
    </row>
    <row r="2471" spans="25:31" hidden="1" x14ac:dyDescent="0.35">
      <c r="Y2471">
        <v>5</v>
      </c>
      <c r="Z2471">
        <v>0.92500000000000004</v>
      </c>
      <c r="AA2471">
        <v>0.89100000000000001</v>
      </c>
      <c r="AB2471">
        <v>0.67500000000000004</v>
      </c>
      <c r="AC2471">
        <v>0.94399999999999995</v>
      </c>
      <c r="AD2471" s="18">
        <v>45825.282273229168</v>
      </c>
      <c r="AE2471" t="s">
        <v>2106</v>
      </c>
    </row>
    <row r="2472" spans="25:31" x14ac:dyDescent="0.35">
      <c r="Y2472">
        <v>3.5339999999999998</v>
      </c>
      <c r="Z2472">
        <v>0.99</v>
      </c>
      <c r="AA2472">
        <v>0.97899999999999998</v>
      </c>
      <c r="AB2472">
        <v>0.93899999999999995</v>
      </c>
      <c r="AC2472">
        <v>0.98499999999999999</v>
      </c>
      <c r="AD2472" s="18">
        <v>45824.903344861108</v>
      </c>
      <c r="AE2472" t="s">
        <v>1958</v>
      </c>
    </row>
    <row r="2473" spans="25:31" hidden="1" x14ac:dyDescent="0.35">
      <c r="Y2473" t="s">
        <v>858</v>
      </c>
      <c r="Z2473" t="s">
        <v>858</v>
      </c>
      <c r="AA2473" t="s">
        <v>858</v>
      </c>
      <c r="AB2473" t="s">
        <v>858</v>
      </c>
      <c r="AC2473" t="s">
        <v>858</v>
      </c>
      <c r="AD2473" s="18">
        <v>45825.28247953704</v>
      </c>
      <c r="AE2473" t="s">
        <v>2106</v>
      </c>
    </row>
    <row r="2474" spans="25:31" x14ac:dyDescent="0.35">
      <c r="Y2474">
        <v>7.6920000000000002</v>
      </c>
      <c r="Z2474">
        <v>0.98499999999999999</v>
      </c>
      <c r="AA2474">
        <v>0.95299999999999996</v>
      </c>
      <c r="AB2474">
        <v>0.85</v>
      </c>
      <c r="AC2474">
        <v>0.96099999999999997</v>
      </c>
      <c r="AD2474" s="18">
        <v>45824.9653209838</v>
      </c>
      <c r="AE2474" t="s">
        <v>2099</v>
      </c>
    </row>
    <row r="2475" spans="25:31" hidden="1" x14ac:dyDescent="0.35">
      <c r="Y2475">
        <v>12.821</v>
      </c>
      <c r="Z2475">
        <v>0.81399999999999995</v>
      </c>
      <c r="AA2475">
        <v>0.9</v>
      </c>
      <c r="AB2475" t="s">
        <v>858</v>
      </c>
      <c r="AC2475">
        <v>0.88300000000000001</v>
      </c>
      <c r="AD2475" s="18">
        <v>45825.282706562502</v>
      </c>
      <c r="AE2475" t="s">
        <v>2106</v>
      </c>
    </row>
    <row r="2476" spans="25:31" x14ac:dyDescent="0.35">
      <c r="Y2476">
        <v>13.157999999999999</v>
      </c>
      <c r="Z2476">
        <v>0.95699999999999996</v>
      </c>
      <c r="AA2476">
        <v>0.94599999999999995</v>
      </c>
      <c r="AB2476">
        <v>0.93100000000000005</v>
      </c>
      <c r="AC2476">
        <v>0.98299999999999998</v>
      </c>
      <c r="AD2476" s="18">
        <v>45825.182330474534</v>
      </c>
      <c r="AE2476" t="s">
        <v>2116</v>
      </c>
    </row>
    <row r="2477" spans="25:31" hidden="1" x14ac:dyDescent="0.35">
      <c r="Y2477" t="s">
        <v>858</v>
      </c>
      <c r="Z2477" t="s">
        <v>858</v>
      </c>
      <c r="AA2477" t="s">
        <v>858</v>
      </c>
      <c r="AB2477" t="s">
        <v>858</v>
      </c>
      <c r="AC2477" t="s">
        <v>858</v>
      </c>
      <c r="AD2477" s="18">
        <v>45825.282925937499</v>
      </c>
      <c r="AE2477" t="s">
        <v>2106</v>
      </c>
    </row>
    <row r="2478" spans="25:31" x14ac:dyDescent="0.35">
      <c r="Y2478">
        <v>0.82799999999999996</v>
      </c>
      <c r="Z2478">
        <v>0.97399999999999998</v>
      </c>
      <c r="AA2478" s="18">
        <v>0.99</v>
      </c>
      <c r="AB2478">
        <v>0.98099999999999998</v>
      </c>
      <c r="AC2478" s="21">
        <v>0.98499999999999999</v>
      </c>
      <c r="AD2478" s="18">
        <v>2.9053240740740737E-2</v>
      </c>
      <c r="AE2478" t="s">
        <v>1092</v>
      </c>
    </row>
    <row r="2479" spans="25:31" hidden="1" x14ac:dyDescent="0.35">
      <c r="Y2479" t="s">
        <v>858</v>
      </c>
      <c r="Z2479" t="s">
        <v>858</v>
      </c>
      <c r="AA2479" t="s">
        <v>858</v>
      </c>
      <c r="AB2479">
        <v>0.52800000000000002</v>
      </c>
      <c r="AC2479" t="s">
        <v>858</v>
      </c>
      <c r="AD2479" s="18">
        <v>45825.283146770831</v>
      </c>
      <c r="AE2479" t="s">
        <v>2106</v>
      </c>
    </row>
    <row r="2480" spans="25:31" hidden="1" x14ac:dyDescent="0.35">
      <c r="Y2480">
        <v>5.8140000000000001</v>
      </c>
      <c r="Z2480">
        <v>0.94899999999999995</v>
      </c>
      <c r="AA2480" t="s">
        <v>858</v>
      </c>
      <c r="AB2480">
        <v>0</v>
      </c>
      <c r="AC2480">
        <v>0.93400000000000005</v>
      </c>
      <c r="AD2480" s="18">
        <v>45825.28336011574</v>
      </c>
      <c r="AE2480" t="s">
        <v>2106</v>
      </c>
    </row>
    <row r="2481" spans="25:31" hidden="1" x14ac:dyDescent="0.35">
      <c r="Y2481" t="s">
        <v>858</v>
      </c>
      <c r="Z2481" t="s">
        <v>858</v>
      </c>
      <c r="AA2481">
        <v>1</v>
      </c>
      <c r="AB2481" t="s">
        <v>858</v>
      </c>
      <c r="AC2481" t="s">
        <v>858</v>
      </c>
      <c r="AD2481" s="18">
        <v>45825.28356635417</v>
      </c>
      <c r="AE2481" t="s">
        <v>2106</v>
      </c>
    </row>
    <row r="2482" spans="25:31" hidden="1" x14ac:dyDescent="0.35">
      <c r="Y2482">
        <v>50</v>
      </c>
      <c r="Z2482">
        <v>0.89300000000000002</v>
      </c>
      <c r="AA2482" t="s">
        <v>858</v>
      </c>
      <c r="AB2482" t="s">
        <v>858</v>
      </c>
      <c r="AC2482">
        <v>0.83</v>
      </c>
      <c r="AD2482" s="18">
        <v>45825.283790694448</v>
      </c>
      <c r="AE2482" t="s">
        <v>2106</v>
      </c>
    </row>
    <row r="2483" spans="25:31" hidden="1" x14ac:dyDescent="0.35">
      <c r="Y2483">
        <v>0.96899999999999997</v>
      </c>
      <c r="Z2483">
        <v>0.98299999999999998</v>
      </c>
      <c r="AA2483">
        <v>0.86299999999999999</v>
      </c>
      <c r="AB2483">
        <v>0.96099999999999997</v>
      </c>
      <c r="AC2483">
        <v>0.95899999999999996</v>
      </c>
      <c r="AD2483" s="18">
        <v>45825.284087766202</v>
      </c>
      <c r="AE2483" t="s">
        <v>2106</v>
      </c>
    </row>
    <row r="2484" spans="25:31" hidden="1" x14ac:dyDescent="0.35">
      <c r="Y2484">
        <v>5.4349999999999996</v>
      </c>
      <c r="Z2484">
        <v>0.92700000000000005</v>
      </c>
      <c r="AA2484" t="s">
        <v>858</v>
      </c>
      <c r="AB2484">
        <v>0</v>
      </c>
      <c r="AC2484">
        <v>0.96299999999999997</v>
      </c>
      <c r="AD2484" s="18">
        <v>45825.284301145832</v>
      </c>
      <c r="AE2484" t="s">
        <v>2106</v>
      </c>
    </row>
    <row r="2485" spans="25:31" hidden="1" x14ac:dyDescent="0.35">
      <c r="Y2485" t="s">
        <v>858</v>
      </c>
      <c r="Z2485" t="s">
        <v>858</v>
      </c>
      <c r="AA2485" t="s">
        <v>858</v>
      </c>
      <c r="AB2485">
        <v>0.8</v>
      </c>
      <c r="AC2485" t="s">
        <v>858</v>
      </c>
      <c r="AD2485" s="18">
        <v>45825.284507083335</v>
      </c>
      <c r="AE2485" t="s">
        <v>2106</v>
      </c>
    </row>
    <row r="2486" spans="25:31" x14ac:dyDescent="0.35">
      <c r="Y2486">
        <v>14.493</v>
      </c>
      <c r="Z2486">
        <v>0.91200000000000003</v>
      </c>
      <c r="AA2486">
        <v>0.98099999999999998</v>
      </c>
      <c r="AB2486">
        <v>0.90700000000000003</v>
      </c>
      <c r="AC2486">
        <v>0.96899999999999997</v>
      </c>
      <c r="AD2486" s="18">
        <v>45824.883557743058</v>
      </c>
      <c r="AE2486" t="s">
        <v>1942</v>
      </c>
    </row>
    <row r="2487" spans="25:31" hidden="1" x14ac:dyDescent="0.35">
      <c r="Y2487">
        <v>18.518999999999998</v>
      </c>
      <c r="Z2487" t="s">
        <v>858</v>
      </c>
      <c r="AA2487" t="s">
        <v>858</v>
      </c>
      <c r="AB2487" t="s">
        <v>858</v>
      </c>
      <c r="AC2487">
        <v>0.96</v>
      </c>
      <c r="AD2487" s="18">
        <v>45825.284770543978</v>
      </c>
      <c r="AE2487" t="s">
        <v>2106</v>
      </c>
    </row>
    <row r="2488" spans="25:31" x14ac:dyDescent="0.35">
      <c r="Y2488">
        <v>10</v>
      </c>
      <c r="Z2488">
        <v>0.92500000000000004</v>
      </c>
      <c r="AA2488">
        <v>0.93100000000000005</v>
      </c>
      <c r="AB2488">
        <v>0.94399999999999995</v>
      </c>
      <c r="AC2488">
        <v>0.89500000000000002</v>
      </c>
      <c r="AD2488" s="18">
        <v>45824.928332743053</v>
      </c>
      <c r="AE2488" t="s">
        <v>2096</v>
      </c>
    </row>
    <row r="2489" spans="25:31" hidden="1" x14ac:dyDescent="0.35">
      <c r="Y2489" t="s">
        <v>858</v>
      </c>
      <c r="Z2489" t="s">
        <v>858</v>
      </c>
      <c r="AA2489" t="s">
        <v>858</v>
      </c>
      <c r="AB2489" t="s">
        <v>858</v>
      </c>
      <c r="AC2489" t="s">
        <v>858</v>
      </c>
      <c r="AD2489" s="18">
        <v>45825.285040891205</v>
      </c>
      <c r="AE2489" t="s">
        <v>2106</v>
      </c>
    </row>
    <row r="2490" spans="25:31" x14ac:dyDescent="0.35">
      <c r="Y2490">
        <v>43.478000000000002</v>
      </c>
      <c r="Z2490">
        <v>0.96499999999999997</v>
      </c>
      <c r="AA2490">
        <v>0</v>
      </c>
      <c r="AB2490">
        <v>0.875</v>
      </c>
      <c r="AC2490">
        <v>0.98299999999999998</v>
      </c>
      <c r="AD2490" s="18">
        <v>45825.273876817133</v>
      </c>
      <c r="AE2490" t="s">
        <v>2106</v>
      </c>
    </row>
    <row r="2491" spans="25:31" hidden="1" x14ac:dyDescent="0.35">
      <c r="Y2491">
        <v>11.765000000000001</v>
      </c>
      <c r="Z2491">
        <v>0.82</v>
      </c>
      <c r="AA2491">
        <v>0</v>
      </c>
      <c r="AB2491">
        <v>0</v>
      </c>
      <c r="AC2491">
        <v>0.64400000000000002</v>
      </c>
      <c r="AD2491" s="18">
        <v>45825.285280393517</v>
      </c>
      <c r="AE2491" t="s">
        <v>2106</v>
      </c>
    </row>
    <row r="2492" spans="25:31" x14ac:dyDescent="0.35">
      <c r="Y2492">
        <v>4.8310000000000004</v>
      </c>
      <c r="Z2492">
        <v>0.85199999999999998</v>
      </c>
      <c r="AA2492" s="18">
        <v>0.85699999999999998</v>
      </c>
      <c r="AB2492">
        <v>0.88</v>
      </c>
      <c r="AC2492" s="21">
        <v>0.81899999999999995</v>
      </c>
      <c r="AD2492" s="18">
        <v>45825.199613391203</v>
      </c>
      <c r="AE2492" t="s">
        <v>2112</v>
      </c>
    </row>
    <row r="2493" spans="25:31" hidden="1" x14ac:dyDescent="0.35">
      <c r="Y2493">
        <v>1.05</v>
      </c>
      <c r="Z2493">
        <v>0.97599999999999998</v>
      </c>
      <c r="AA2493" t="s">
        <v>858</v>
      </c>
      <c r="AB2493">
        <v>0.435</v>
      </c>
      <c r="AC2493">
        <v>0.94399999999999995</v>
      </c>
      <c r="AD2493" s="18">
        <v>45825.285514456016</v>
      </c>
      <c r="AE2493" t="s">
        <v>2106</v>
      </c>
    </row>
    <row r="2494" spans="25:31" x14ac:dyDescent="0.35">
      <c r="Y2494">
        <v>14.493</v>
      </c>
      <c r="Z2494">
        <v>0.77900000000000003</v>
      </c>
      <c r="AA2494">
        <v>0.92300000000000004</v>
      </c>
      <c r="AB2494">
        <v>0.95</v>
      </c>
      <c r="AC2494">
        <v>0.89100000000000001</v>
      </c>
      <c r="AD2494" s="18">
        <v>45825.116155127318</v>
      </c>
      <c r="AE2494" t="s">
        <v>2117</v>
      </c>
    </row>
    <row r="2495" spans="25:31" hidden="1" x14ac:dyDescent="0.35">
      <c r="Y2495">
        <v>2.387</v>
      </c>
      <c r="Z2495">
        <v>0.96399999999999997</v>
      </c>
      <c r="AA2495">
        <v>0.75800000000000001</v>
      </c>
      <c r="AB2495">
        <v>0</v>
      </c>
      <c r="AC2495">
        <v>0.98599999999999999</v>
      </c>
      <c r="AD2495" s="18">
        <v>45825.285773379626</v>
      </c>
      <c r="AE2495" t="s">
        <v>2106</v>
      </c>
    </row>
    <row r="2496" spans="25:31" x14ac:dyDescent="0.35">
      <c r="Y2496">
        <v>0.35799999999999998</v>
      </c>
      <c r="Z2496">
        <v>0.95099999999999996</v>
      </c>
      <c r="AA2496" s="18">
        <v>0.97099999999999997</v>
      </c>
      <c r="AB2496">
        <v>0.99299999999999999</v>
      </c>
      <c r="AC2496" s="21">
        <v>0.99299999999999999</v>
      </c>
      <c r="AD2496" s="18">
        <v>2.873726851851852E-2</v>
      </c>
      <c r="AE2496" t="s">
        <v>1092</v>
      </c>
    </row>
    <row r="2497" spans="25:31" hidden="1" x14ac:dyDescent="0.35">
      <c r="Y2497" t="s">
        <v>858</v>
      </c>
      <c r="Z2497">
        <v>1</v>
      </c>
      <c r="AA2497">
        <v>1</v>
      </c>
      <c r="AB2497" t="s">
        <v>858</v>
      </c>
      <c r="AC2497" t="s">
        <v>858</v>
      </c>
      <c r="AD2497" s="18">
        <v>45825.286001446759</v>
      </c>
      <c r="AE2497" t="s">
        <v>2106</v>
      </c>
    </row>
    <row r="2498" spans="25:31" hidden="1" x14ac:dyDescent="0.35">
      <c r="Y2498">
        <v>25.640999999999998</v>
      </c>
      <c r="Z2498">
        <v>0.79600000000000004</v>
      </c>
      <c r="AA2498" t="s">
        <v>858</v>
      </c>
      <c r="AB2498">
        <v>0</v>
      </c>
      <c r="AC2498">
        <v>0.8</v>
      </c>
      <c r="AD2498" s="18">
        <v>45825.286213194442</v>
      </c>
      <c r="AE2498" t="s">
        <v>2106</v>
      </c>
    </row>
    <row r="2499" spans="25:31" hidden="1" x14ac:dyDescent="0.35">
      <c r="Y2499">
        <v>16.949000000000002</v>
      </c>
      <c r="Z2499">
        <v>0.79800000000000004</v>
      </c>
      <c r="AA2499">
        <v>0.80800000000000005</v>
      </c>
      <c r="AB2499" t="s">
        <v>858</v>
      </c>
      <c r="AC2499">
        <v>0.86499999999999999</v>
      </c>
      <c r="AD2499" s="18">
        <v>45825.286440057869</v>
      </c>
      <c r="AE2499" t="s">
        <v>2106</v>
      </c>
    </row>
    <row r="2500" spans="25:31" x14ac:dyDescent="0.35">
      <c r="Y2500">
        <v>1.1759999999999999</v>
      </c>
      <c r="Z2500">
        <v>0.99299999999999999</v>
      </c>
      <c r="AA2500">
        <v>0.996</v>
      </c>
      <c r="AB2500">
        <v>0.98299999999999998</v>
      </c>
      <c r="AC2500">
        <v>0.98899999999999999</v>
      </c>
      <c r="AD2500" s="18">
        <v>45824.773422222221</v>
      </c>
      <c r="AE2500" t="s">
        <v>1757</v>
      </c>
    </row>
    <row r="2501" spans="25:31" hidden="1" x14ac:dyDescent="0.35">
      <c r="Y2501">
        <v>17.241</v>
      </c>
      <c r="Z2501">
        <v>0.85799999999999998</v>
      </c>
      <c r="AA2501">
        <v>0.996</v>
      </c>
      <c r="AB2501" t="s">
        <v>858</v>
      </c>
      <c r="AC2501">
        <v>0.80100000000000005</v>
      </c>
      <c r="AD2501" s="18">
        <v>45825.286659421297</v>
      </c>
      <c r="AE2501" t="s">
        <v>2106</v>
      </c>
    </row>
    <row r="2502" spans="25:31" x14ac:dyDescent="0.35">
      <c r="Y2502">
        <v>5.3479999999999999</v>
      </c>
      <c r="Z2502">
        <v>0.95299999999999996</v>
      </c>
      <c r="AA2502">
        <v>0.94399999999999995</v>
      </c>
      <c r="AB2502">
        <v>0.86899999999999999</v>
      </c>
      <c r="AC2502">
        <v>0.94</v>
      </c>
      <c r="AD2502" s="18">
        <v>45824.793216157406</v>
      </c>
      <c r="AE2502" t="s">
        <v>1757</v>
      </c>
    </row>
    <row r="2503" spans="25:31" hidden="1" x14ac:dyDescent="0.35">
      <c r="Y2503">
        <v>4.2190000000000003</v>
      </c>
      <c r="Z2503">
        <v>0.90500000000000003</v>
      </c>
      <c r="AA2503">
        <v>0.79500000000000004</v>
      </c>
      <c r="AB2503">
        <v>0.91600000000000004</v>
      </c>
      <c r="AC2503">
        <v>0.97199999999999998</v>
      </c>
      <c r="AD2503" s="18">
        <v>45825.28695519676</v>
      </c>
      <c r="AE2503" t="s">
        <v>2106</v>
      </c>
    </row>
    <row r="2504" spans="25:31" x14ac:dyDescent="0.35">
      <c r="Y2504">
        <v>2.577</v>
      </c>
      <c r="Z2504">
        <v>0.95899999999999996</v>
      </c>
      <c r="AA2504" s="18">
        <v>0.94199999999999995</v>
      </c>
      <c r="AB2504">
        <v>0.97299999999999998</v>
      </c>
      <c r="AC2504" s="21">
        <v>0.96299999999999997</v>
      </c>
      <c r="AD2504" s="18">
        <v>45825.222936689817</v>
      </c>
      <c r="AE2504" t="s">
        <v>2108</v>
      </c>
    </row>
    <row r="2505" spans="25:31" hidden="1" x14ac:dyDescent="0.35">
      <c r="Y2505" t="s">
        <v>858</v>
      </c>
      <c r="Z2505" t="s">
        <v>858</v>
      </c>
      <c r="AA2505" t="s">
        <v>858</v>
      </c>
      <c r="AB2505" t="s">
        <v>858</v>
      </c>
      <c r="AC2505" t="s">
        <v>858</v>
      </c>
      <c r="AD2505" s="18">
        <v>45825.287182858796</v>
      </c>
      <c r="AE2505" t="s">
        <v>2106</v>
      </c>
    </row>
    <row r="2506" spans="25:31" x14ac:dyDescent="0.35">
      <c r="Y2506">
        <v>6.452</v>
      </c>
      <c r="Z2506">
        <v>0.74399999999999999</v>
      </c>
      <c r="AA2506">
        <v>0.77300000000000002</v>
      </c>
      <c r="AB2506">
        <v>0.52800000000000002</v>
      </c>
      <c r="AC2506">
        <v>0.70899999999999996</v>
      </c>
      <c r="AD2506" s="18">
        <v>45825.053006481481</v>
      </c>
      <c r="AE2506" t="s">
        <v>2117</v>
      </c>
    </row>
    <row r="2507" spans="25:31" hidden="1" x14ac:dyDescent="0.35">
      <c r="Y2507">
        <v>52.631999999999998</v>
      </c>
      <c r="Z2507" t="s">
        <v>858</v>
      </c>
      <c r="AA2507" t="s">
        <v>858</v>
      </c>
      <c r="AB2507" t="s">
        <v>858</v>
      </c>
      <c r="AC2507">
        <v>0.81100000000000005</v>
      </c>
      <c r="AD2507" s="18">
        <v>45825.287484039349</v>
      </c>
      <c r="AE2507" t="s">
        <v>2106</v>
      </c>
    </row>
    <row r="2508" spans="25:31" x14ac:dyDescent="0.35">
      <c r="Y2508">
        <v>2.101</v>
      </c>
      <c r="Z2508">
        <v>0.99099999999999999</v>
      </c>
      <c r="AA2508" s="18">
        <v>0.95399999999999996</v>
      </c>
      <c r="AB2508">
        <v>0.65600000000000003</v>
      </c>
      <c r="AC2508" s="21">
        <v>0.85499999999999998</v>
      </c>
      <c r="AD2508" s="18">
        <v>2.9302083333333333E-2</v>
      </c>
      <c r="AE2508" t="s">
        <v>1092</v>
      </c>
    </row>
    <row r="2509" spans="25:31" hidden="1" x14ac:dyDescent="0.35">
      <c r="Y2509">
        <v>0.42399999999999999</v>
      </c>
      <c r="Z2509">
        <v>0.97399999999999998</v>
      </c>
      <c r="AA2509">
        <v>0.95099999999999996</v>
      </c>
      <c r="AB2509">
        <v>0</v>
      </c>
      <c r="AC2509">
        <v>0.96899999999999997</v>
      </c>
      <c r="AD2509" s="18">
        <v>45825.287752314813</v>
      </c>
      <c r="AE2509" t="s">
        <v>2106</v>
      </c>
    </row>
    <row r="2510" spans="25:31" x14ac:dyDescent="0.35">
      <c r="Y2510">
        <v>0.625</v>
      </c>
      <c r="Z2510">
        <v>0.82299999999999995</v>
      </c>
      <c r="AA2510">
        <v>0.86199999999999999</v>
      </c>
      <c r="AB2510">
        <v>0.97099999999999997</v>
      </c>
      <c r="AC2510">
        <v>0.84099999999999997</v>
      </c>
      <c r="AD2510" s="18">
        <v>45824.82783574074</v>
      </c>
      <c r="AE2510" t="s">
        <v>1757</v>
      </c>
    </row>
    <row r="2511" spans="25:31" hidden="1" x14ac:dyDescent="0.35">
      <c r="Y2511">
        <v>1.0189999999999999</v>
      </c>
      <c r="Z2511">
        <v>0.93700000000000006</v>
      </c>
      <c r="AA2511">
        <v>0.92500000000000004</v>
      </c>
      <c r="AB2511">
        <v>0</v>
      </c>
      <c r="AC2511">
        <v>0.96499999999999997</v>
      </c>
      <c r="AD2511" s="18">
        <v>45825.28801984954</v>
      </c>
      <c r="AE2511" t="s">
        <v>2106</v>
      </c>
    </row>
    <row r="2512" spans="25:31" x14ac:dyDescent="0.35">
      <c r="Y2512">
        <v>8.4749999999999996</v>
      </c>
      <c r="Z2512">
        <v>0.84199999999999997</v>
      </c>
      <c r="AA2512">
        <v>0.96499999999999997</v>
      </c>
      <c r="AB2512">
        <v>0.97899999999999998</v>
      </c>
      <c r="AC2512">
        <v>0.94899999999999995</v>
      </c>
      <c r="AD2512" s="18">
        <v>45824.858002013891</v>
      </c>
      <c r="AE2512" t="s">
        <v>1942</v>
      </c>
    </row>
    <row r="2513" spans="25:31" hidden="1" x14ac:dyDescent="0.35">
      <c r="Y2513">
        <v>8.4749999999999996</v>
      </c>
      <c r="Z2513">
        <v>0.97</v>
      </c>
      <c r="AA2513" s="18">
        <v>0.91900000000000004</v>
      </c>
      <c r="AB2513">
        <v>0.96599999999999997</v>
      </c>
      <c r="AC2513" s="21">
        <v>0.89800000000000002</v>
      </c>
      <c r="AD2513" s="18">
        <v>45825.228923761577</v>
      </c>
      <c r="AE2513" t="s">
        <v>2107</v>
      </c>
    </row>
    <row r="2514" spans="25:31" x14ac:dyDescent="0.35">
      <c r="Y2514">
        <v>18.181999999999999</v>
      </c>
      <c r="Z2514">
        <v>0.46100000000000002</v>
      </c>
      <c r="AA2514">
        <v>0.78800000000000003</v>
      </c>
      <c r="AB2514">
        <v>0.48399999999999999</v>
      </c>
      <c r="AC2514">
        <v>0.47199999999999998</v>
      </c>
      <c r="AD2514" s="18">
        <v>45824.935815925928</v>
      </c>
      <c r="AE2514" t="s">
        <v>2096</v>
      </c>
    </row>
    <row r="2515" spans="25:31" hidden="1" x14ac:dyDescent="0.35">
      <c r="Y2515" t="s">
        <v>858</v>
      </c>
      <c r="Z2515" t="s">
        <v>858</v>
      </c>
      <c r="AA2515" s="18" t="s">
        <v>858</v>
      </c>
      <c r="AB2515" t="s">
        <v>858</v>
      </c>
      <c r="AC2515" s="21" t="s">
        <v>858</v>
      </c>
      <c r="AD2515" s="18">
        <v>45825.229128877312</v>
      </c>
      <c r="AE2515" t="s">
        <v>2107</v>
      </c>
    </row>
    <row r="2516" spans="25:31" x14ac:dyDescent="0.35">
      <c r="Y2516">
        <v>1.7390000000000001</v>
      </c>
      <c r="Z2516">
        <v>0.99</v>
      </c>
      <c r="AA2516">
        <v>0.98399999999999999</v>
      </c>
      <c r="AB2516">
        <v>0.95399999999999996</v>
      </c>
      <c r="AC2516">
        <v>0.98099999999999998</v>
      </c>
      <c r="AD2516" s="18">
        <v>45825.08425521991</v>
      </c>
      <c r="AE2516" t="s">
        <v>2117</v>
      </c>
    </row>
    <row r="2517" spans="25:31" hidden="1" x14ac:dyDescent="0.35">
      <c r="Y2517">
        <v>1.3049999999999999</v>
      </c>
      <c r="Z2517">
        <v>0.876</v>
      </c>
      <c r="AA2517" s="18">
        <v>0.97699999999999998</v>
      </c>
      <c r="AB2517">
        <v>0.83399999999999996</v>
      </c>
      <c r="AC2517" s="21">
        <v>0.88100000000000001</v>
      </c>
      <c r="AD2517" s="18">
        <v>45825.229467604164</v>
      </c>
      <c r="AE2517" t="s">
        <v>2107</v>
      </c>
    </row>
    <row r="2518" spans="25:31" x14ac:dyDescent="0.35">
      <c r="Y2518">
        <v>14.085000000000001</v>
      </c>
      <c r="Z2518">
        <v>0.85799999999999998</v>
      </c>
      <c r="AA2518">
        <v>0.86399999999999999</v>
      </c>
      <c r="AB2518">
        <v>0</v>
      </c>
      <c r="AC2518">
        <v>0.88100000000000001</v>
      </c>
      <c r="AD2518" s="18">
        <v>45824.895370694445</v>
      </c>
      <c r="AE2518" t="s">
        <v>1942</v>
      </c>
    </row>
    <row r="2519" spans="25:31" hidden="1" x14ac:dyDescent="0.35">
      <c r="Y2519" t="s">
        <v>858</v>
      </c>
      <c r="Z2519" t="s">
        <v>858</v>
      </c>
      <c r="AA2519" s="18" t="s">
        <v>858</v>
      </c>
      <c r="AB2519" t="s">
        <v>858</v>
      </c>
      <c r="AC2519" s="21" t="s">
        <v>858</v>
      </c>
      <c r="AD2519" s="18">
        <v>45825.229711817126</v>
      </c>
      <c r="AE2519" t="s">
        <v>2107</v>
      </c>
    </row>
    <row r="2520" spans="25:31" x14ac:dyDescent="0.35">
      <c r="Y2520">
        <v>0.86099999999999999</v>
      </c>
      <c r="Z2520">
        <v>0.94599999999999995</v>
      </c>
      <c r="AA2520">
        <v>0.93600000000000005</v>
      </c>
      <c r="AB2520">
        <v>0.95</v>
      </c>
      <c r="AC2520">
        <v>0.93700000000000006</v>
      </c>
      <c r="AD2520" s="18">
        <v>45824.914294780094</v>
      </c>
      <c r="AE2520" t="s">
        <v>2096</v>
      </c>
    </row>
    <row r="2521" spans="25:31" hidden="1" x14ac:dyDescent="0.35">
      <c r="Y2521">
        <v>1.3740000000000001</v>
      </c>
      <c r="Z2521">
        <v>0.98699999999999999</v>
      </c>
      <c r="AA2521" s="18">
        <v>0.98499999999999999</v>
      </c>
      <c r="AB2521">
        <v>0.97899999999999998</v>
      </c>
      <c r="AC2521" s="21">
        <v>0.98799999999999999</v>
      </c>
      <c r="AD2521" s="18">
        <v>45825.230069166668</v>
      </c>
      <c r="AE2521" t="s">
        <v>2107</v>
      </c>
    </row>
    <row r="2522" spans="25:31" x14ac:dyDescent="0.35">
      <c r="Y2522">
        <v>0.49299999999999999</v>
      </c>
      <c r="Z2522">
        <v>0.96099999999999997</v>
      </c>
      <c r="AA2522">
        <v>0.97899999999999998</v>
      </c>
      <c r="AB2522">
        <v>0.95599999999999996</v>
      </c>
      <c r="AC2522">
        <v>0.97799999999999998</v>
      </c>
      <c r="AD2522" s="18">
        <v>45824.938325995368</v>
      </c>
      <c r="AE2522" t="s">
        <v>2096</v>
      </c>
    </row>
    <row r="2523" spans="25:31" hidden="1" x14ac:dyDescent="0.35">
      <c r="Y2523" t="s">
        <v>858</v>
      </c>
      <c r="Z2523" t="s">
        <v>858</v>
      </c>
      <c r="AA2523" s="18" t="s">
        <v>858</v>
      </c>
      <c r="AB2523" t="s">
        <v>858</v>
      </c>
      <c r="AC2523" s="21" t="s">
        <v>858</v>
      </c>
      <c r="AD2523" s="18">
        <v>45825.230335011576</v>
      </c>
      <c r="AE2523" t="s">
        <v>2107</v>
      </c>
    </row>
    <row r="2524" spans="25:31" x14ac:dyDescent="0.35">
      <c r="Y2524">
        <v>7.407</v>
      </c>
      <c r="Z2524">
        <v>0.64900000000000002</v>
      </c>
      <c r="AA2524">
        <v>0.56999999999999995</v>
      </c>
      <c r="AB2524">
        <v>0.91200000000000003</v>
      </c>
      <c r="AC2524">
        <v>0.68600000000000005</v>
      </c>
      <c r="AD2524" s="18">
        <v>45824.956975011577</v>
      </c>
      <c r="AE2524" t="s">
        <v>2096</v>
      </c>
    </row>
    <row r="2525" spans="25:31" hidden="1" x14ac:dyDescent="0.35">
      <c r="Y2525">
        <v>11.904999999999999</v>
      </c>
      <c r="Z2525">
        <v>0</v>
      </c>
      <c r="AA2525" s="18">
        <v>0.89800000000000002</v>
      </c>
      <c r="AB2525">
        <v>0.92800000000000005</v>
      </c>
      <c r="AC2525" s="21">
        <v>0.82099999999999995</v>
      </c>
      <c r="AD2525" s="18">
        <v>45825.23059230324</v>
      </c>
      <c r="AE2525" t="s">
        <v>2107</v>
      </c>
    </row>
    <row r="2526" spans="25:31" x14ac:dyDescent="0.35">
      <c r="Y2526">
        <v>0.96699999999999997</v>
      </c>
      <c r="Z2526">
        <v>0.98399999999999999</v>
      </c>
      <c r="AA2526">
        <v>0.98399999999999999</v>
      </c>
      <c r="AB2526">
        <v>0.92300000000000004</v>
      </c>
      <c r="AC2526">
        <v>0.98199999999999998</v>
      </c>
      <c r="AD2526" s="18">
        <v>45825.046286342593</v>
      </c>
      <c r="AE2526" t="s">
        <v>1750</v>
      </c>
    </row>
    <row r="2527" spans="25:31" hidden="1" x14ac:dyDescent="0.35">
      <c r="Y2527">
        <v>47.619</v>
      </c>
      <c r="Z2527" t="s">
        <v>858</v>
      </c>
      <c r="AA2527" s="18">
        <v>0.92600000000000005</v>
      </c>
      <c r="AB2527" t="s">
        <v>858</v>
      </c>
      <c r="AC2527" s="21">
        <v>1</v>
      </c>
      <c r="AD2527" s="18">
        <v>45825.230811018519</v>
      </c>
      <c r="AE2527" t="s">
        <v>2107</v>
      </c>
    </row>
    <row r="2528" spans="25:31" x14ac:dyDescent="0.35">
      <c r="Y2528">
        <v>0.96299999999999997</v>
      </c>
      <c r="Z2528">
        <v>0.90900000000000003</v>
      </c>
      <c r="AA2528">
        <v>0.98599999999999999</v>
      </c>
      <c r="AB2528">
        <v>0.76300000000000001</v>
      </c>
      <c r="AC2528">
        <v>0.90800000000000003</v>
      </c>
      <c r="AD2528" s="18">
        <v>45825.284036203702</v>
      </c>
      <c r="AE2528" t="s">
        <v>2106</v>
      </c>
    </row>
    <row r="2529" spans="25:31" hidden="1" x14ac:dyDescent="0.35">
      <c r="Y2529">
        <v>2.3580000000000001</v>
      </c>
      <c r="Z2529">
        <v>0.98799999999999999</v>
      </c>
      <c r="AA2529" s="18">
        <v>0.97899999999999998</v>
      </c>
      <c r="AB2529">
        <v>0.95899999999999996</v>
      </c>
      <c r="AC2529" s="21">
        <v>0.98</v>
      </c>
      <c r="AD2529" s="18">
        <v>45825.231094756942</v>
      </c>
      <c r="AE2529" t="s">
        <v>2107</v>
      </c>
    </row>
    <row r="2530" spans="25:31" x14ac:dyDescent="0.35">
      <c r="Y2530">
        <v>1.2709999999999999</v>
      </c>
      <c r="Z2530">
        <v>0.98299999999999998</v>
      </c>
      <c r="AA2530" s="18">
        <v>0.96899999999999997</v>
      </c>
      <c r="AB2530">
        <v>0.96099999999999997</v>
      </c>
      <c r="AC2530" s="21">
        <v>0.96</v>
      </c>
      <c r="AD2530" s="18">
        <v>45825.228586516205</v>
      </c>
      <c r="AE2530" t="s">
        <v>2108</v>
      </c>
    </row>
    <row r="2531" spans="25:31" hidden="1" x14ac:dyDescent="0.35">
      <c r="Y2531">
        <v>0.35599999999999998</v>
      </c>
      <c r="Z2531">
        <v>0.95399999999999996</v>
      </c>
      <c r="AA2531" s="18">
        <v>0.996</v>
      </c>
      <c r="AB2531">
        <v>0.89200000000000002</v>
      </c>
      <c r="AC2531" s="21">
        <v>0.97099999999999997</v>
      </c>
      <c r="AD2531" s="18">
        <v>45825.231549282405</v>
      </c>
      <c r="AE2531" t="s">
        <v>2107</v>
      </c>
    </row>
    <row r="2532" spans="25:31" x14ac:dyDescent="0.35">
      <c r="Y2532">
        <v>0.124</v>
      </c>
      <c r="Z2532">
        <v>0</v>
      </c>
      <c r="AA2532" s="18">
        <v>0.97799999999999998</v>
      </c>
      <c r="AB2532">
        <v>0.98</v>
      </c>
      <c r="AC2532" s="21">
        <v>0.92800000000000005</v>
      </c>
      <c r="AD2532" s="18">
        <v>45825.219778726852</v>
      </c>
      <c r="AE2532" t="s">
        <v>2109</v>
      </c>
    </row>
    <row r="2533" spans="25:31" hidden="1" x14ac:dyDescent="0.35">
      <c r="Y2533">
        <v>8.4000000000000005E-2</v>
      </c>
      <c r="Z2533">
        <v>0.98499999999999999</v>
      </c>
      <c r="AA2533" s="18">
        <v>0.999</v>
      </c>
      <c r="AB2533">
        <v>0.97699999999999998</v>
      </c>
      <c r="AC2533" s="21">
        <v>0.99299999999999999</v>
      </c>
      <c r="AD2533" s="18">
        <v>45825.232425671296</v>
      </c>
      <c r="AE2533" t="s">
        <v>2107</v>
      </c>
    </row>
    <row r="2534" spans="25:31" x14ac:dyDescent="0.35">
      <c r="Y2534">
        <v>1.256</v>
      </c>
      <c r="Z2534">
        <v>0.97</v>
      </c>
      <c r="AA2534" s="18">
        <v>0.96799999999999997</v>
      </c>
      <c r="AB2534">
        <v>0.88600000000000001</v>
      </c>
      <c r="AC2534" s="21">
        <v>0.97899999999999998</v>
      </c>
      <c r="AD2534" s="18">
        <v>1.0417824074074074E-2</v>
      </c>
      <c r="AE2534" t="s">
        <v>1092</v>
      </c>
    </row>
    <row r="2535" spans="25:31" hidden="1" x14ac:dyDescent="0.35">
      <c r="Y2535">
        <v>14.085000000000001</v>
      </c>
      <c r="Z2535" t="s">
        <v>858</v>
      </c>
      <c r="AA2535" s="18" t="s">
        <v>858</v>
      </c>
      <c r="AB2535">
        <v>0.36899999999999999</v>
      </c>
      <c r="AC2535" s="21">
        <v>1</v>
      </c>
      <c r="AD2535" s="18">
        <v>45825.232676192129</v>
      </c>
      <c r="AE2535" t="s">
        <v>2107</v>
      </c>
    </row>
    <row r="2536" spans="25:31" x14ac:dyDescent="0.35">
      <c r="Y2536">
        <v>3.9369999999999998</v>
      </c>
      <c r="Z2536">
        <v>0.877</v>
      </c>
      <c r="AA2536" s="18">
        <v>0.95199999999999996</v>
      </c>
      <c r="AB2536">
        <v>0.83899999999999997</v>
      </c>
      <c r="AC2536" s="21">
        <v>0.91400000000000003</v>
      </c>
      <c r="AD2536" s="18">
        <v>3.4987268518518522E-2</v>
      </c>
      <c r="AE2536" t="s">
        <v>1092</v>
      </c>
    </row>
    <row r="2537" spans="25:31" hidden="1" x14ac:dyDescent="0.35">
      <c r="Y2537">
        <v>3.6760000000000002</v>
      </c>
      <c r="Z2537">
        <v>0.747</v>
      </c>
      <c r="AA2537" s="18">
        <v>0.96899999999999997</v>
      </c>
      <c r="AB2537" t="s">
        <v>858</v>
      </c>
      <c r="AC2537" s="21">
        <v>0.94599999999999995</v>
      </c>
      <c r="AD2537" s="18">
        <v>45825.232904826385</v>
      </c>
      <c r="AE2537" t="s">
        <v>2107</v>
      </c>
    </row>
    <row r="2538" spans="25:31" x14ac:dyDescent="0.35">
      <c r="Y2538">
        <v>20.832999999999998</v>
      </c>
      <c r="Z2538">
        <v>0.88600000000000001</v>
      </c>
      <c r="AA2538">
        <v>0.94899999999999995</v>
      </c>
      <c r="AB2538">
        <v>0.81799999999999995</v>
      </c>
      <c r="AC2538">
        <v>0.93300000000000005</v>
      </c>
      <c r="AD2538" s="18">
        <v>45824.778679930554</v>
      </c>
      <c r="AE2538" t="s">
        <v>1757</v>
      </c>
    </row>
    <row r="2539" spans="25:31" hidden="1" x14ac:dyDescent="0.35">
      <c r="Y2539">
        <v>0.25900000000000001</v>
      </c>
      <c r="Z2539">
        <v>0.97599999999999998</v>
      </c>
      <c r="AA2539" s="18">
        <v>0.97899999999999998</v>
      </c>
      <c r="AB2539">
        <v>0.82699999999999996</v>
      </c>
      <c r="AC2539" s="21">
        <v>0.98499999999999999</v>
      </c>
      <c r="AD2539" s="18">
        <v>45825.233212685183</v>
      </c>
      <c r="AE2539" t="s">
        <v>2107</v>
      </c>
    </row>
    <row r="2540" spans="25:31" x14ac:dyDescent="0.35">
      <c r="Y2540">
        <v>20.832999999999998</v>
      </c>
      <c r="Z2540">
        <v>0.90500000000000003</v>
      </c>
      <c r="AA2540">
        <v>0.94199999999999995</v>
      </c>
      <c r="AB2540">
        <v>0.95899999999999996</v>
      </c>
      <c r="AC2540">
        <v>0.85399999999999998</v>
      </c>
      <c r="AD2540" s="18">
        <v>45824.882037164352</v>
      </c>
      <c r="AE2540" t="s">
        <v>1942</v>
      </c>
    </row>
    <row r="2541" spans="25:31" hidden="1" x14ac:dyDescent="0.35">
      <c r="Y2541">
        <v>12.5</v>
      </c>
      <c r="Z2541" t="s">
        <v>858</v>
      </c>
      <c r="AA2541" s="18">
        <v>0.93</v>
      </c>
      <c r="AB2541">
        <v>1</v>
      </c>
      <c r="AC2541" s="21">
        <v>0.91800000000000004</v>
      </c>
      <c r="AD2541" s="18">
        <v>45825.233444618054</v>
      </c>
      <c r="AE2541" t="s">
        <v>2107</v>
      </c>
    </row>
    <row r="2542" spans="25:31" x14ac:dyDescent="0.35">
      <c r="Y2542">
        <v>1.0409999999999999</v>
      </c>
      <c r="Z2542">
        <v>0.94499999999999995</v>
      </c>
      <c r="AA2542">
        <v>0.94799999999999995</v>
      </c>
      <c r="AB2542">
        <v>0.87</v>
      </c>
      <c r="AC2542">
        <v>0.98399999999999999</v>
      </c>
      <c r="AD2542" s="18">
        <v>45824.937216759259</v>
      </c>
      <c r="AE2542" t="s">
        <v>2096</v>
      </c>
    </row>
    <row r="2543" spans="25:31" hidden="1" x14ac:dyDescent="0.35">
      <c r="Y2543">
        <v>2.2320000000000002</v>
      </c>
      <c r="Z2543">
        <v>0.98099999999999998</v>
      </c>
      <c r="AA2543" s="18">
        <v>0.98599999999999999</v>
      </c>
      <c r="AB2543">
        <v>0.94499999999999995</v>
      </c>
      <c r="AC2543" s="21">
        <v>0.97499999999999998</v>
      </c>
      <c r="AD2543" s="18">
        <v>45825.233729976855</v>
      </c>
      <c r="AE2543" t="s">
        <v>2107</v>
      </c>
    </row>
    <row r="2544" spans="25:31" x14ac:dyDescent="0.35">
      <c r="Y2544">
        <v>62.5</v>
      </c>
      <c r="Z2544">
        <v>0.97699999999999998</v>
      </c>
      <c r="AA2544">
        <v>0.98099999999999998</v>
      </c>
      <c r="AB2544">
        <v>0.98499999999999999</v>
      </c>
      <c r="AC2544">
        <v>0.99</v>
      </c>
      <c r="AD2544" s="18">
        <v>45825.110901342596</v>
      </c>
      <c r="AE2544" t="s">
        <v>2117</v>
      </c>
    </row>
    <row r="2545" spans="25:31" hidden="1" x14ac:dyDescent="0.35">
      <c r="Y2545">
        <v>3.448</v>
      </c>
      <c r="Z2545">
        <v>0.72599999999999998</v>
      </c>
      <c r="AA2545" s="18">
        <v>0.875</v>
      </c>
      <c r="AB2545">
        <v>0.97599999999999998</v>
      </c>
      <c r="AC2545" s="21">
        <v>0.80300000000000005</v>
      </c>
      <c r="AD2545" s="18">
        <v>45825.234007245374</v>
      </c>
      <c r="AE2545" t="s">
        <v>2107</v>
      </c>
    </row>
    <row r="2546" spans="25:31" x14ac:dyDescent="0.35">
      <c r="Y2546">
        <v>0.74099999999999999</v>
      </c>
      <c r="Z2546">
        <v>0.96499999999999997</v>
      </c>
      <c r="AA2546">
        <v>0.97599999999999998</v>
      </c>
      <c r="AB2546">
        <v>0.98499999999999999</v>
      </c>
      <c r="AC2546">
        <v>0.98499999999999999</v>
      </c>
      <c r="AD2546" s="18">
        <v>45825.119732789353</v>
      </c>
      <c r="AE2546" t="s">
        <v>2117</v>
      </c>
    </row>
    <row r="2547" spans="25:31" hidden="1" x14ac:dyDescent="0.35">
      <c r="Y2547">
        <v>1.0940000000000001</v>
      </c>
      <c r="Z2547">
        <v>0.72199999999999998</v>
      </c>
      <c r="AA2547" s="18">
        <v>0.98799999999999999</v>
      </c>
      <c r="AB2547">
        <v>0.89300000000000002</v>
      </c>
      <c r="AC2547" s="21">
        <v>0.97</v>
      </c>
      <c r="AD2547" s="18">
        <v>45825.234278784723</v>
      </c>
      <c r="AE2547" t="s">
        <v>2107</v>
      </c>
    </row>
    <row r="2548" spans="25:31" x14ac:dyDescent="0.35">
      <c r="Y2548">
        <v>2.77</v>
      </c>
      <c r="Z2548">
        <v>0.85199999999999998</v>
      </c>
      <c r="AA2548">
        <v>0.93700000000000006</v>
      </c>
      <c r="AB2548">
        <v>0.88200000000000001</v>
      </c>
      <c r="AC2548">
        <v>0.95499999999999996</v>
      </c>
      <c r="AD2548" s="18">
        <v>45825.161694988426</v>
      </c>
      <c r="AE2548" t="s">
        <v>2117</v>
      </c>
    </row>
    <row r="2549" spans="25:31" hidden="1" x14ac:dyDescent="0.35">
      <c r="Y2549">
        <v>17.544</v>
      </c>
      <c r="Z2549" t="s">
        <v>858</v>
      </c>
      <c r="AA2549" s="18">
        <v>0.93600000000000005</v>
      </c>
      <c r="AB2549">
        <v>0.626</v>
      </c>
      <c r="AC2549" s="21">
        <v>0.95899999999999996</v>
      </c>
      <c r="AD2549" s="18">
        <v>45825.234511446761</v>
      </c>
      <c r="AE2549" t="s">
        <v>2107</v>
      </c>
    </row>
    <row r="2550" spans="25:31" x14ac:dyDescent="0.35">
      <c r="Y2550">
        <v>41.667000000000002</v>
      </c>
      <c r="Z2550">
        <v>0.66500000000000004</v>
      </c>
      <c r="AA2550">
        <v>0.83099999999999996</v>
      </c>
      <c r="AB2550">
        <v>0</v>
      </c>
      <c r="AC2550">
        <v>0.82599999999999996</v>
      </c>
      <c r="AD2550" s="18">
        <v>45825.171110937503</v>
      </c>
      <c r="AE2550" t="s">
        <v>2117</v>
      </c>
    </row>
    <row r="2551" spans="25:31" hidden="1" x14ac:dyDescent="0.35">
      <c r="Y2551">
        <v>0.32800000000000001</v>
      </c>
      <c r="Z2551">
        <v>0.96399999999999997</v>
      </c>
      <c r="AA2551" s="18">
        <v>0.98599999999999999</v>
      </c>
      <c r="AB2551">
        <v>0.98</v>
      </c>
      <c r="AC2551" s="21">
        <v>0.99199999999999999</v>
      </c>
      <c r="AD2551" s="18">
        <v>45825.220592442129</v>
      </c>
      <c r="AE2551" t="s">
        <v>2108</v>
      </c>
    </row>
    <row r="2552" spans="25:31" x14ac:dyDescent="0.35">
      <c r="Y2552">
        <v>0.90600000000000003</v>
      </c>
      <c r="Z2552">
        <v>0.99299999999999999</v>
      </c>
      <c r="AA2552">
        <v>0.99099999999999999</v>
      </c>
      <c r="AB2552">
        <v>0.99</v>
      </c>
      <c r="AC2552">
        <v>0.99</v>
      </c>
      <c r="AD2552" s="18">
        <v>45825.171602557872</v>
      </c>
      <c r="AE2552" t="s">
        <v>2117</v>
      </c>
    </row>
    <row r="2553" spans="25:31" hidden="1" x14ac:dyDescent="0.35">
      <c r="Y2553">
        <v>5.9169999999999998</v>
      </c>
      <c r="Z2553">
        <v>0.88800000000000001</v>
      </c>
      <c r="AA2553" s="18">
        <v>0.93400000000000005</v>
      </c>
      <c r="AB2553">
        <v>0.75</v>
      </c>
      <c r="AC2553" s="21">
        <v>0.88700000000000001</v>
      </c>
      <c r="AD2553" s="18">
        <v>45825.220861388887</v>
      </c>
      <c r="AE2553" t="s">
        <v>2108</v>
      </c>
    </row>
    <row r="2554" spans="25:31" x14ac:dyDescent="0.35">
      <c r="Y2554">
        <v>8.2639999999999993</v>
      </c>
      <c r="Z2554">
        <v>0.871</v>
      </c>
      <c r="AA2554">
        <v>0.95</v>
      </c>
      <c r="AB2554">
        <v>0.96099999999999997</v>
      </c>
      <c r="AC2554">
        <v>0.90200000000000002</v>
      </c>
      <c r="AD2554" s="18">
        <v>45824.758093078701</v>
      </c>
      <c r="AE2554" t="s">
        <v>1757</v>
      </c>
    </row>
    <row r="2555" spans="25:31" hidden="1" x14ac:dyDescent="0.35">
      <c r="Y2555">
        <v>11.364000000000001</v>
      </c>
      <c r="Z2555">
        <v>0.98</v>
      </c>
      <c r="AA2555" s="18">
        <v>0.88600000000000001</v>
      </c>
      <c r="AB2555">
        <v>0.94699999999999995</v>
      </c>
      <c r="AC2555" s="21">
        <v>0.93799999999999994</v>
      </c>
      <c r="AD2555" s="18">
        <v>45825.22115853009</v>
      </c>
      <c r="AE2555" t="s">
        <v>2108</v>
      </c>
    </row>
    <row r="2556" spans="25:31" x14ac:dyDescent="0.35">
      <c r="Y2556">
        <v>4.4050000000000002</v>
      </c>
      <c r="Z2556">
        <v>0.94399999999999995</v>
      </c>
      <c r="AA2556">
        <v>0.95599999999999996</v>
      </c>
      <c r="AB2556">
        <v>0.876</v>
      </c>
      <c r="AC2556">
        <v>0.89300000000000002</v>
      </c>
      <c r="AD2556" s="18">
        <v>45825.282925914355</v>
      </c>
      <c r="AE2556" t="s">
        <v>2106</v>
      </c>
    </row>
    <row r="2557" spans="25:31" hidden="1" x14ac:dyDescent="0.35">
      <c r="Y2557">
        <v>1.294</v>
      </c>
      <c r="Z2557">
        <v>0.92100000000000004</v>
      </c>
      <c r="AA2557" s="18">
        <v>0.96499999999999997</v>
      </c>
      <c r="AB2557">
        <v>0.91400000000000003</v>
      </c>
      <c r="AC2557" s="21">
        <v>0.89500000000000002</v>
      </c>
      <c r="AD2557" s="18">
        <v>45825.22144390046</v>
      </c>
      <c r="AE2557" t="s">
        <v>2108</v>
      </c>
    </row>
    <row r="2558" spans="25:31" x14ac:dyDescent="0.35">
      <c r="Y2558">
        <v>2.6179999999999999</v>
      </c>
      <c r="Z2558">
        <v>0.81100000000000005</v>
      </c>
      <c r="AA2558">
        <v>0.93799999999999994</v>
      </c>
      <c r="AB2558">
        <v>0.84099999999999997</v>
      </c>
      <c r="AC2558">
        <v>0.89</v>
      </c>
      <c r="AD2558" s="18">
        <v>45825.091813356485</v>
      </c>
      <c r="AE2558" t="s">
        <v>2117</v>
      </c>
    </row>
    <row r="2559" spans="25:31" hidden="1" x14ac:dyDescent="0.35">
      <c r="Y2559">
        <v>11.111000000000001</v>
      </c>
      <c r="Z2559">
        <v>0.69099999999999995</v>
      </c>
      <c r="AA2559" s="18">
        <v>0.94199999999999995</v>
      </c>
      <c r="AB2559">
        <v>0.47599999999999998</v>
      </c>
      <c r="AC2559" s="21">
        <v>0.95899999999999996</v>
      </c>
      <c r="AD2559" s="18">
        <v>45825.221713402774</v>
      </c>
      <c r="AE2559" t="s">
        <v>2108</v>
      </c>
    </row>
    <row r="2560" spans="25:31" x14ac:dyDescent="0.35">
      <c r="Y2560">
        <v>1.379</v>
      </c>
      <c r="Z2560">
        <v>0.876</v>
      </c>
      <c r="AA2560">
        <v>0.91100000000000003</v>
      </c>
      <c r="AB2560">
        <v>0.86699999999999999</v>
      </c>
      <c r="AC2560">
        <v>0.90100000000000002</v>
      </c>
      <c r="AD2560" s="18">
        <v>45824.777513113426</v>
      </c>
      <c r="AE2560" t="s">
        <v>1757</v>
      </c>
    </row>
    <row r="2561" spans="25:31" hidden="1" x14ac:dyDescent="0.35">
      <c r="Y2561">
        <v>6.3E-2</v>
      </c>
      <c r="Z2561">
        <v>0.996</v>
      </c>
      <c r="AA2561" s="18">
        <v>0.98199999999999998</v>
      </c>
      <c r="AB2561">
        <v>0.99199999999999999</v>
      </c>
      <c r="AC2561" s="21">
        <v>0.98899999999999999</v>
      </c>
      <c r="AD2561" s="18">
        <v>45825.222398819446</v>
      </c>
      <c r="AE2561" t="s">
        <v>2108</v>
      </c>
    </row>
    <row r="2562" spans="25:31" x14ac:dyDescent="0.35">
      <c r="Y2562">
        <v>24.39</v>
      </c>
      <c r="Z2562">
        <v>0.91700000000000004</v>
      </c>
      <c r="AA2562">
        <v>0.86299999999999999</v>
      </c>
      <c r="AB2562">
        <v>0.89400000000000002</v>
      </c>
      <c r="AC2562">
        <v>0.89200000000000002</v>
      </c>
      <c r="AD2562" s="18">
        <v>45825.237197835646</v>
      </c>
      <c r="AE2562" t="s">
        <v>2106</v>
      </c>
    </row>
    <row r="2563" spans="25:31" hidden="1" x14ac:dyDescent="0.35">
      <c r="Y2563">
        <v>1.179</v>
      </c>
      <c r="Z2563">
        <v>0.95299999999999996</v>
      </c>
      <c r="AA2563" s="18">
        <v>0.98799999999999999</v>
      </c>
      <c r="AB2563">
        <v>0.93</v>
      </c>
      <c r="AC2563" s="21">
        <v>0.98899999999999999</v>
      </c>
      <c r="AD2563" s="18">
        <v>45825.222683495369</v>
      </c>
      <c r="AE2563" t="s">
        <v>2108</v>
      </c>
    </row>
    <row r="2564" spans="25:31" x14ac:dyDescent="0.35">
      <c r="Y2564">
        <v>24.39</v>
      </c>
      <c r="Z2564">
        <v>0.80600000000000005</v>
      </c>
      <c r="AA2564" s="18">
        <v>0.749</v>
      </c>
      <c r="AB2564">
        <v>0.75700000000000001</v>
      </c>
      <c r="AC2564" s="21">
        <v>0.623</v>
      </c>
      <c r="AD2564" s="18">
        <v>45825.200068981481</v>
      </c>
      <c r="AE2564" t="s">
        <v>2112</v>
      </c>
    </row>
    <row r="2565" spans="25:31" hidden="1" x14ac:dyDescent="0.35">
      <c r="Y2565">
        <v>2.4569999999999999</v>
      </c>
      <c r="Z2565">
        <v>0.85599999999999998</v>
      </c>
      <c r="AA2565" s="18">
        <v>0.96399999999999997</v>
      </c>
      <c r="AB2565">
        <v>0.83399999999999996</v>
      </c>
      <c r="AC2565" s="21">
        <v>0.89600000000000002</v>
      </c>
      <c r="AD2565" s="18">
        <v>45825.222988576388</v>
      </c>
      <c r="AE2565" t="s">
        <v>2108</v>
      </c>
    </row>
    <row r="2566" spans="25:31" x14ac:dyDescent="0.35">
      <c r="Y2566">
        <v>1.4450000000000001</v>
      </c>
      <c r="Z2566">
        <v>0.85599999999999998</v>
      </c>
      <c r="AA2566">
        <v>0.89700000000000002</v>
      </c>
      <c r="AB2566">
        <v>0.875</v>
      </c>
      <c r="AC2566">
        <v>0.89</v>
      </c>
      <c r="AD2566" s="18">
        <v>45825.075240914353</v>
      </c>
      <c r="AE2566" t="s">
        <v>2117</v>
      </c>
    </row>
    <row r="2567" spans="25:31" hidden="1" x14ac:dyDescent="0.35">
      <c r="Y2567">
        <v>0.78400000000000003</v>
      </c>
      <c r="Z2567">
        <v>0.94</v>
      </c>
      <c r="AA2567" s="18">
        <v>0.96799999999999997</v>
      </c>
      <c r="AB2567">
        <v>0.86099999999999999</v>
      </c>
      <c r="AC2567" s="21">
        <v>0.98299999999999998</v>
      </c>
      <c r="AD2567" s="18">
        <v>45825.223287002314</v>
      </c>
      <c r="AE2567" t="s">
        <v>2108</v>
      </c>
    </row>
    <row r="2568" spans="25:31" x14ac:dyDescent="0.35">
      <c r="Y2568">
        <v>8.6959999999999997</v>
      </c>
      <c r="Z2568">
        <v>0.71699999999999997</v>
      </c>
      <c r="AA2568">
        <v>0.60699999999999998</v>
      </c>
      <c r="AB2568">
        <v>0.76800000000000002</v>
      </c>
      <c r="AC2568">
        <v>0.61899999999999999</v>
      </c>
      <c r="AD2568" s="18">
        <v>45825.124620486109</v>
      </c>
      <c r="AE2568" t="s">
        <v>2117</v>
      </c>
    </row>
    <row r="2569" spans="25:31" hidden="1" x14ac:dyDescent="0.35">
      <c r="Y2569">
        <v>4.3289999999999997</v>
      </c>
      <c r="Z2569">
        <v>0.92400000000000004</v>
      </c>
      <c r="AA2569" s="18">
        <v>0.90100000000000002</v>
      </c>
      <c r="AB2569">
        <v>0.95099999999999996</v>
      </c>
      <c r="AC2569" s="21">
        <v>0.94699999999999995</v>
      </c>
      <c r="AD2569" s="18">
        <v>45825.2235678125</v>
      </c>
      <c r="AE2569" t="s">
        <v>2108</v>
      </c>
    </row>
    <row r="2570" spans="25:31" x14ac:dyDescent="0.35">
      <c r="Y2570">
        <v>24.39</v>
      </c>
      <c r="Z2570">
        <v>0.86799999999999999</v>
      </c>
      <c r="AA2570">
        <v>0.84499999999999997</v>
      </c>
      <c r="AB2570">
        <v>0.78200000000000003</v>
      </c>
      <c r="AC2570">
        <v>0.97199999999999998</v>
      </c>
      <c r="AD2570" s="18">
        <v>45825.159281273147</v>
      </c>
      <c r="AE2570" t="s">
        <v>2117</v>
      </c>
    </row>
    <row r="2571" spans="25:31" hidden="1" x14ac:dyDescent="0.35">
      <c r="Y2571">
        <v>2.9940000000000002</v>
      </c>
      <c r="Z2571">
        <v>0.98099999999999998</v>
      </c>
      <c r="AA2571" s="18">
        <v>0.94699999999999995</v>
      </c>
      <c r="AB2571">
        <v>0.874</v>
      </c>
      <c r="AC2571" s="21">
        <v>0.94199999999999995</v>
      </c>
      <c r="AD2571" s="18">
        <v>45825.223865428241</v>
      </c>
      <c r="AE2571" t="s">
        <v>2108</v>
      </c>
    </row>
    <row r="2572" spans="25:31" x14ac:dyDescent="0.35">
      <c r="Y2572">
        <v>0.73299999999999998</v>
      </c>
      <c r="Z2572">
        <v>0.91</v>
      </c>
      <c r="AA2572">
        <v>0.91400000000000003</v>
      </c>
      <c r="AB2572">
        <v>0.95099999999999996</v>
      </c>
      <c r="AC2572">
        <v>0.91300000000000003</v>
      </c>
      <c r="AD2572" s="18">
        <v>45824.908171481482</v>
      </c>
      <c r="AE2572" t="s">
        <v>2096</v>
      </c>
    </row>
    <row r="2573" spans="25:31" hidden="1" x14ac:dyDescent="0.35">
      <c r="Y2573">
        <v>0.82399999999999995</v>
      </c>
      <c r="Z2573">
        <v>0.96899999999999997</v>
      </c>
      <c r="AA2573" s="18">
        <v>0.98799999999999999</v>
      </c>
      <c r="AB2573">
        <v>0.97</v>
      </c>
      <c r="AC2573" s="21">
        <v>0.98699999999999999</v>
      </c>
      <c r="AD2573" s="18">
        <v>45825.224173182869</v>
      </c>
      <c r="AE2573" t="s">
        <v>2108</v>
      </c>
    </row>
    <row r="2574" spans="25:31" x14ac:dyDescent="0.35">
      <c r="Y2574">
        <v>0.503</v>
      </c>
      <c r="Z2574">
        <v>0.88500000000000001</v>
      </c>
      <c r="AA2574">
        <v>0.93600000000000005</v>
      </c>
      <c r="AB2574">
        <v>0.92600000000000005</v>
      </c>
      <c r="AC2574">
        <v>0.91600000000000004</v>
      </c>
      <c r="AD2574" s="18">
        <v>45824.971099305556</v>
      </c>
      <c r="AE2574" t="s">
        <v>2099</v>
      </c>
    </row>
    <row r="2575" spans="25:31" hidden="1" x14ac:dyDescent="0.35">
      <c r="Y2575">
        <v>16.667000000000002</v>
      </c>
      <c r="Z2575">
        <v>0.79600000000000004</v>
      </c>
      <c r="AA2575" s="18">
        <v>0.92700000000000005</v>
      </c>
      <c r="AB2575">
        <v>0.91900000000000004</v>
      </c>
      <c r="AC2575" s="21">
        <v>0.92800000000000005</v>
      </c>
      <c r="AD2575" s="18">
        <v>45825.224451921298</v>
      </c>
      <c r="AE2575" t="s">
        <v>2108</v>
      </c>
    </row>
    <row r="2576" spans="25:31" x14ac:dyDescent="0.35">
      <c r="Y2576">
        <v>30.303000000000001</v>
      </c>
      <c r="Z2576">
        <v>0</v>
      </c>
      <c r="AA2576">
        <v>0.94799999999999995</v>
      </c>
      <c r="AB2576">
        <v>0.97199999999999998</v>
      </c>
      <c r="AC2576">
        <v>0.93799999999999994</v>
      </c>
      <c r="AD2576" s="18">
        <v>45825.075645289355</v>
      </c>
      <c r="AE2576" t="s">
        <v>2117</v>
      </c>
    </row>
    <row r="2577" spans="25:31" hidden="1" x14ac:dyDescent="0.35">
      <c r="Y2577">
        <v>1.996</v>
      </c>
      <c r="Z2577">
        <v>0.98299999999999998</v>
      </c>
      <c r="AA2577" s="18">
        <v>0.96</v>
      </c>
      <c r="AB2577">
        <v>0.94699999999999995</v>
      </c>
      <c r="AC2577" s="21">
        <v>0.99</v>
      </c>
      <c r="AD2577" s="18">
        <v>45825.224734629628</v>
      </c>
      <c r="AE2577" t="s">
        <v>2108</v>
      </c>
    </row>
    <row r="2578" spans="25:31" x14ac:dyDescent="0.35">
      <c r="Y2578">
        <v>0.26900000000000002</v>
      </c>
      <c r="Z2578">
        <v>0.97599999999999998</v>
      </c>
      <c r="AA2578" s="18">
        <v>0.93899999999999995</v>
      </c>
      <c r="AB2578">
        <v>0.93700000000000006</v>
      </c>
      <c r="AC2578" s="21">
        <v>0.95399999999999996</v>
      </c>
      <c r="AD2578" s="18">
        <v>3.8724537037037036E-2</v>
      </c>
      <c r="AE2578" t="s">
        <v>1092</v>
      </c>
    </row>
    <row r="2579" spans="25:31" hidden="1" x14ac:dyDescent="0.35">
      <c r="Y2579">
        <v>6.944</v>
      </c>
      <c r="Z2579">
        <v>0.94099999999999995</v>
      </c>
      <c r="AA2579" s="18">
        <v>0.95</v>
      </c>
      <c r="AB2579">
        <v>0.72899999999999998</v>
      </c>
      <c r="AC2579" s="21">
        <v>0.94599999999999995</v>
      </c>
      <c r="AD2579" s="18">
        <v>45825.225046030093</v>
      </c>
      <c r="AE2579" t="s">
        <v>2108</v>
      </c>
    </row>
    <row r="2580" spans="25:31" x14ac:dyDescent="0.35">
      <c r="Y2580">
        <v>40</v>
      </c>
      <c r="Z2580">
        <v>0.71899999999999997</v>
      </c>
      <c r="AA2580">
        <v>0.92800000000000005</v>
      </c>
      <c r="AB2580">
        <v>0.89800000000000002</v>
      </c>
      <c r="AC2580">
        <v>0.90400000000000003</v>
      </c>
      <c r="AD2580" s="18">
        <v>45824.901482395835</v>
      </c>
      <c r="AE2580" t="s">
        <v>1942</v>
      </c>
    </row>
    <row r="2581" spans="25:31" hidden="1" x14ac:dyDescent="0.35">
      <c r="Y2581">
        <v>4.6079999999999997</v>
      </c>
      <c r="Z2581">
        <v>0.83099999999999996</v>
      </c>
      <c r="AA2581" s="18">
        <v>0.83</v>
      </c>
      <c r="AB2581">
        <v>1</v>
      </c>
      <c r="AC2581" s="21">
        <v>0.97299999999999998</v>
      </c>
      <c r="AD2581" s="18">
        <v>45825.225320162041</v>
      </c>
      <c r="AE2581" t="s">
        <v>2108</v>
      </c>
    </row>
    <row r="2582" spans="25:31" x14ac:dyDescent="0.35">
      <c r="Y2582">
        <v>0.47099999999999997</v>
      </c>
      <c r="Z2582">
        <v>0.97399999999999998</v>
      </c>
      <c r="AA2582">
        <v>0.98699999999999999</v>
      </c>
      <c r="AB2582">
        <v>0.96399999999999997</v>
      </c>
      <c r="AC2582">
        <v>0.98199999999999998</v>
      </c>
      <c r="AD2582" s="18">
        <v>45824.860942372688</v>
      </c>
      <c r="AE2582" t="s">
        <v>1942</v>
      </c>
    </row>
    <row r="2583" spans="25:31" hidden="1" x14ac:dyDescent="0.35">
      <c r="Y2583">
        <v>15.385</v>
      </c>
      <c r="Z2583">
        <v>0.96699999999999997</v>
      </c>
      <c r="AA2583" s="18">
        <v>0.93400000000000005</v>
      </c>
      <c r="AB2583">
        <v>0.79900000000000004</v>
      </c>
      <c r="AC2583" s="21">
        <v>0.89700000000000002</v>
      </c>
      <c r="AD2583" s="18">
        <v>45825.225589282411</v>
      </c>
      <c r="AE2583" t="s">
        <v>2108</v>
      </c>
    </row>
    <row r="2584" spans="25:31" x14ac:dyDescent="0.35">
      <c r="Y2584">
        <v>2.8090000000000002</v>
      </c>
      <c r="Z2584">
        <v>0.93700000000000006</v>
      </c>
      <c r="AA2584">
        <v>0.88600000000000001</v>
      </c>
      <c r="AB2584">
        <v>0.84399999999999997</v>
      </c>
      <c r="AC2584">
        <v>0.91800000000000004</v>
      </c>
      <c r="AD2584" s="18">
        <v>45824.913265625</v>
      </c>
      <c r="AE2584" t="s">
        <v>2096</v>
      </c>
    </row>
    <row r="2585" spans="25:31" hidden="1" x14ac:dyDescent="0.35">
      <c r="Y2585">
        <v>1.1220000000000001</v>
      </c>
      <c r="Z2585">
        <v>0.82799999999999996</v>
      </c>
      <c r="AA2585" s="18">
        <v>0.94899999999999995</v>
      </c>
      <c r="AB2585">
        <v>0.97099999999999997</v>
      </c>
      <c r="AC2585" s="21">
        <v>0.96899999999999997</v>
      </c>
      <c r="AD2585" s="18">
        <v>45825.225894513889</v>
      </c>
      <c r="AE2585" t="s">
        <v>2108</v>
      </c>
    </row>
    <row r="2586" spans="25:31" x14ac:dyDescent="0.35">
      <c r="Y2586">
        <v>3.8170000000000002</v>
      </c>
      <c r="Z2586">
        <v>0.95299999999999996</v>
      </c>
      <c r="AA2586">
        <v>0.89700000000000002</v>
      </c>
      <c r="AB2586">
        <v>0.96499999999999997</v>
      </c>
      <c r="AC2586">
        <v>0.93600000000000005</v>
      </c>
      <c r="AD2586" s="18">
        <v>45825.299453171298</v>
      </c>
      <c r="AE2586" t="s">
        <v>2102</v>
      </c>
    </row>
    <row r="2587" spans="25:31" hidden="1" x14ac:dyDescent="0.35">
      <c r="Y2587">
        <v>1.718</v>
      </c>
      <c r="Z2587">
        <v>0.95499999999999996</v>
      </c>
      <c r="AA2587" s="18">
        <v>0.94899999999999995</v>
      </c>
      <c r="AB2587">
        <v>0.89900000000000002</v>
      </c>
      <c r="AC2587" s="21">
        <v>0.93300000000000005</v>
      </c>
      <c r="AD2587" s="18">
        <v>45825.226190208334</v>
      </c>
      <c r="AE2587" t="s">
        <v>2108</v>
      </c>
    </row>
    <row r="2588" spans="25:31" x14ac:dyDescent="0.35">
      <c r="Y2588">
        <v>58.823999999999998</v>
      </c>
      <c r="Z2588">
        <v>0.70699999999999996</v>
      </c>
      <c r="AA2588" s="18">
        <v>0.55500000000000005</v>
      </c>
      <c r="AB2588">
        <v>0.93799999999999994</v>
      </c>
      <c r="AC2588" s="21">
        <v>0.55500000000000005</v>
      </c>
      <c r="AD2588" s="18">
        <v>45825.201398368059</v>
      </c>
      <c r="AE2588" t="s">
        <v>2112</v>
      </c>
    </row>
    <row r="2589" spans="25:31" hidden="1" x14ac:dyDescent="0.35">
      <c r="Y2589">
        <v>0.218</v>
      </c>
      <c r="Z2589">
        <v>0.94299999999999995</v>
      </c>
      <c r="AA2589" s="18">
        <v>0.98399999999999999</v>
      </c>
      <c r="AB2589">
        <v>0.95</v>
      </c>
      <c r="AC2589" s="21">
        <v>0.97899999999999998</v>
      </c>
      <c r="AD2589" s="18">
        <v>45825.226571168983</v>
      </c>
      <c r="AE2589" t="s">
        <v>2108</v>
      </c>
    </row>
    <row r="2590" spans="25:31" x14ac:dyDescent="0.35">
      <c r="Y2590">
        <v>1.7330000000000001</v>
      </c>
      <c r="Z2590">
        <v>0.99099999999999999</v>
      </c>
      <c r="AA2590">
        <v>0.97599999999999998</v>
      </c>
      <c r="AB2590">
        <v>0.95299999999999996</v>
      </c>
      <c r="AC2590">
        <v>0.97299999999999998</v>
      </c>
      <c r="AD2590" s="18">
        <v>45825.120319687499</v>
      </c>
      <c r="AE2590" t="s">
        <v>2117</v>
      </c>
    </row>
    <row r="2591" spans="25:31" hidden="1" x14ac:dyDescent="0.35">
      <c r="Y2591">
        <v>11.765000000000001</v>
      </c>
      <c r="Z2591">
        <v>0.98899999999999999</v>
      </c>
      <c r="AA2591" s="18">
        <v>0.96699999999999997</v>
      </c>
      <c r="AB2591">
        <v>0.72</v>
      </c>
      <c r="AC2591" s="21">
        <v>0.90400000000000003</v>
      </c>
      <c r="AD2591" s="18">
        <v>45825.226850081017</v>
      </c>
      <c r="AE2591" t="s">
        <v>2108</v>
      </c>
    </row>
    <row r="2592" spans="25:31" x14ac:dyDescent="0.35">
      <c r="Y2592">
        <v>0.89600000000000002</v>
      </c>
      <c r="Z2592">
        <v>0.99199999999999999</v>
      </c>
      <c r="AA2592">
        <v>0.99299999999999999</v>
      </c>
      <c r="AB2592">
        <v>0.99399999999999999</v>
      </c>
      <c r="AC2592">
        <v>0.99199999999999999</v>
      </c>
      <c r="AD2592" s="18">
        <v>45824.777016168984</v>
      </c>
      <c r="AE2592" t="s">
        <v>1757</v>
      </c>
    </row>
    <row r="2593" spans="25:31" hidden="1" x14ac:dyDescent="0.35">
      <c r="Y2593">
        <v>0.73399999999999999</v>
      </c>
      <c r="Z2593">
        <v>0.98699999999999999</v>
      </c>
      <c r="AA2593" s="18">
        <v>0.98199999999999998</v>
      </c>
      <c r="AB2593">
        <v>0.94399999999999995</v>
      </c>
      <c r="AC2593" s="21">
        <v>0.96799999999999997</v>
      </c>
      <c r="AD2593" s="18">
        <v>45825.227224560185</v>
      </c>
      <c r="AE2593" t="s">
        <v>2108</v>
      </c>
    </row>
    <row r="2594" spans="25:31" x14ac:dyDescent="0.35">
      <c r="Y2594">
        <v>23.256</v>
      </c>
      <c r="Z2594">
        <v>0.92300000000000004</v>
      </c>
      <c r="AA2594">
        <v>0.98399999999999999</v>
      </c>
      <c r="AB2594">
        <v>0.95299999999999996</v>
      </c>
      <c r="AC2594">
        <v>0.94199999999999995</v>
      </c>
      <c r="AD2594" s="18">
        <v>45825.248330127317</v>
      </c>
      <c r="AE2594" t="s">
        <v>2106</v>
      </c>
    </row>
    <row r="2595" spans="25:31" hidden="1" x14ac:dyDescent="0.35">
      <c r="Y2595">
        <v>41.667000000000002</v>
      </c>
      <c r="Z2595" t="s">
        <v>858</v>
      </c>
      <c r="AA2595" s="18" t="s">
        <v>858</v>
      </c>
      <c r="AB2595">
        <v>0.872</v>
      </c>
      <c r="AC2595" s="21">
        <v>1</v>
      </c>
      <c r="AD2595" s="18">
        <v>45825.227433171298</v>
      </c>
      <c r="AE2595" t="s">
        <v>2108</v>
      </c>
    </row>
    <row r="2596" spans="25:31" x14ac:dyDescent="0.35">
      <c r="Y2596">
        <v>4.6509999999999998</v>
      </c>
      <c r="Z2596">
        <v>0.92100000000000004</v>
      </c>
      <c r="AA2596" s="18">
        <v>0.79700000000000004</v>
      </c>
      <c r="AB2596">
        <v>0.83</v>
      </c>
      <c r="AC2596" s="21">
        <v>0.97299999999999998</v>
      </c>
      <c r="AD2596" s="18">
        <v>1.2829861111111111E-2</v>
      </c>
      <c r="AE2596" t="s">
        <v>1092</v>
      </c>
    </row>
    <row r="2597" spans="25:31" hidden="1" x14ac:dyDescent="0.35">
      <c r="Y2597">
        <v>14.493</v>
      </c>
      <c r="Z2597">
        <v>0.80600000000000005</v>
      </c>
      <c r="AA2597" s="18">
        <v>0.91300000000000003</v>
      </c>
      <c r="AB2597">
        <v>0.92700000000000005</v>
      </c>
      <c r="AC2597" s="21">
        <v>0.86299999999999999</v>
      </c>
      <c r="AD2597" s="18">
        <v>45825.227724386576</v>
      </c>
      <c r="AE2597" t="s">
        <v>2108</v>
      </c>
    </row>
    <row r="2598" spans="25:31" x14ac:dyDescent="0.35">
      <c r="Y2598">
        <v>0.78200000000000003</v>
      </c>
      <c r="Z2598">
        <v>0.90100000000000002</v>
      </c>
      <c r="AA2598">
        <v>0.92200000000000004</v>
      </c>
      <c r="AB2598">
        <v>0.995</v>
      </c>
      <c r="AC2598">
        <v>0.88900000000000001</v>
      </c>
      <c r="AD2598" s="18">
        <v>45824.779571608793</v>
      </c>
      <c r="AE2598" t="s">
        <v>1757</v>
      </c>
    </row>
    <row r="2599" spans="25:31" hidden="1" x14ac:dyDescent="0.35">
      <c r="Y2599">
        <v>0.44600000000000001</v>
      </c>
      <c r="Z2599">
        <v>0.79200000000000004</v>
      </c>
      <c r="AA2599" s="18">
        <v>0.99099999999999999</v>
      </c>
      <c r="AB2599">
        <v>0.93100000000000005</v>
      </c>
      <c r="AC2599" s="21">
        <v>0.56399999999999995</v>
      </c>
      <c r="AD2599" s="18">
        <v>45825.228032199077</v>
      </c>
      <c r="AE2599" t="s">
        <v>2108</v>
      </c>
    </row>
    <row r="2600" spans="25:31" x14ac:dyDescent="0.35">
      <c r="Y2600">
        <v>1.429</v>
      </c>
      <c r="Z2600">
        <v>0.95299999999999996</v>
      </c>
      <c r="AA2600">
        <v>0.96599999999999997</v>
      </c>
      <c r="AB2600">
        <v>0.96499999999999997</v>
      </c>
      <c r="AC2600">
        <v>0.96799999999999997</v>
      </c>
      <c r="AD2600" s="18">
        <v>45824.907530868055</v>
      </c>
      <c r="AE2600" t="s">
        <v>2096</v>
      </c>
    </row>
    <row r="2601" spans="25:31" hidden="1" x14ac:dyDescent="0.35">
      <c r="Y2601">
        <v>0.67800000000000005</v>
      </c>
      <c r="Z2601">
        <v>0.96299999999999997</v>
      </c>
      <c r="AA2601" s="18">
        <v>0.98499999999999999</v>
      </c>
      <c r="AB2601">
        <v>0.96799999999999997</v>
      </c>
      <c r="AC2601" s="21">
        <v>0.96099999999999997</v>
      </c>
      <c r="AD2601" s="18">
        <v>45825.228332870371</v>
      </c>
      <c r="AE2601" t="s">
        <v>2108</v>
      </c>
    </row>
    <row r="2602" spans="25:31" x14ac:dyDescent="0.35">
      <c r="Y2602">
        <v>7.194</v>
      </c>
      <c r="Z2602">
        <v>0.92700000000000005</v>
      </c>
      <c r="AA2602">
        <v>0.92500000000000004</v>
      </c>
      <c r="AB2602">
        <v>0.40200000000000002</v>
      </c>
      <c r="AC2602">
        <v>0.95399999999999996</v>
      </c>
      <c r="AD2602" s="18">
        <v>45824.941474722225</v>
      </c>
      <c r="AE2602" t="s">
        <v>2096</v>
      </c>
    </row>
    <row r="2603" spans="25:31" hidden="1" x14ac:dyDescent="0.35">
      <c r="Y2603">
        <v>2.7250000000000001</v>
      </c>
      <c r="Z2603">
        <v>0.92800000000000005</v>
      </c>
      <c r="AA2603" s="18">
        <v>0.97699999999999998</v>
      </c>
      <c r="AB2603">
        <v>0.97099999999999997</v>
      </c>
      <c r="AC2603" s="21">
        <v>0.92200000000000004</v>
      </c>
      <c r="AD2603" s="18">
        <v>45825.228638414352</v>
      </c>
      <c r="AE2603" t="s">
        <v>2108</v>
      </c>
    </row>
    <row r="2604" spans="25:31" x14ac:dyDescent="0.35">
      <c r="Y2604">
        <v>16.393000000000001</v>
      </c>
      <c r="Z2604">
        <v>0.95299999999999996</v>
      </c>
      <c r="AA2604">
        <v>0.96899999999999997</v>
      </c>
      <c r="AB2604">
        <v>0.83899999999999997</v>
      </c>
      <c r="AC2604">
        <v>0.96899999999999997</v>
      </c>
      <c r="AD2604" s="18">
        <v>45824.951516643516</v>
      </c>
      <c r="AE2604" t="s">
        <v>2096</v>
      </c>
    </row>
    <row r="2605" spans="25:31" hidden="1" x14ac:dyDescent="0.35">
      <c r="Y2605">
        <v>1.0209999999999999</v>
      </c>
      <c r="Z2605">
        <v>0</v>
      </c>
      <c r="AA2605" s="18">
        <v>0.97599999999999998</v>
      </c>
      <c r="AB2605">
        <v>0.98799999999999999</v>
      </c>
      <c r="AC2605" s="21">
        <v>0.97699999999999998</v>
      </c>
      <c r="AD2605" s="18">
        <v>45825.21531107639</v>
      </c>
      <c r="AE2605" t="s">
        <v>2109</v>
      </c>
    </row>
    <row r="2606" spans="25:31" x14ac:dyDescent="0.35">
      <c r="Y2606">
        <v>0.23699999999999999</v>
      </c>
      <c r="Z2606">
        <v>0.95199999999999996</v>
      </c>
      <c r="AA2606">
        <v>0.98399999999999999</v>
      </c>
      <c r="AB2606">
        <v>0.98699999999999999</v>
      </c>
      <c r="AC2606">
        <v>0.98</v>
      </c>
      <c r="AD2606" s="18">
        <v>45825.290262002316</v>
      </c>
      <c r="AE2606" t="s">
        <v>2105</v>
      </c>
    </row>
    <row r="2607" spans="25:31" hidden="1" x14ac:dyDescent="0.35">
      <c r="Y2607">
        <v>0.93400000000000005</v>
      </c>
      <c r="Z2607">
        <v>0</v>
      </c>
      <c r="AA2607" s="18">
        <v>0.96199999999999997</v>
      </c>
      <c r="AB2607">
        <v>0.96199999999999997</v>
      </c>
      <c r="AC2607" s="21">
        <v>0.97399999999999998</v>
      </c>
      <c r="AD2607" s="18">
        <v>45825.215643888892</v>
      </c>
      <c r="AE2607" t="s">
        <v>2109</v>
      </c>
    </row>
    <row r="2608" spans="25:31" x14ac:dyDescent="0.35">
      <c r="Y2608">
        <v>3.2890000000000001</v>
      </c>
      <c r="Z2608">
        <v>0.80700000000000005</v>
      </c>
      <c r="AA2608">
        <v>0.754</v>
      </c>
      <c r="AB2608">
        <v>0.84799999999999998</v>
      </c>
      <c r="AC2608">
        <v>0.78</v>
      </c>
      <c r="AD2608" s="18">
        <v>45825.096260763887</v>
      </c>
      <c r="AE2608" t="s">
        <v>2117</v>
      </c>
    </row>
    <row r="2609" spans="25:31" hidden="1" x14ac:dyDescent="0.35">
      <c r="Y2609">
        <v>0.04</v>
      </c>
      <c r="Z2609">
        <v>0</v>
      </c>
      <c r="AA2609" s="18">
        <v>0.98599999999999999</v>
      </c>
      <c r="AB2609">
        <v>0.98699999999999999</v>
      </c>
      <c r="AC2609" s="21">
        <v>0.99</v>
      </c>
      <c r="AD2609" s="18">
        <v>45825.217005011575</v>
      </c>
      <c r="AE2609" t="s">
        <v>2109</v>
      </c>
    </row>
    <row r="2610" spans="25:31" x14ac:dyDescent="0.35">
      <c r="Y2610">
        <v>1.56</v>
      </c>
      <c r="Z2610">
        <v>0.61099999999999999</v>
      </c>
      <c r="AA2610">
        <v>0.63700000000000001</v>
      </c>
      <c r="AB2610">
        <v>0.92600000000000005</v>
      </c>
      <c r="AC2610">
        <v>0.55100000000000005</v>
      </c>
      <c r="AD2610" s="18">
        <v>45825.136330821762</v>
      </c>
      <c r="AE2610" t="s">
        <v>2117</v>
      </c>
    </row>
    <row r="2611" spans="25:31" hidden="1" x14ac:dyDescent="0.35">
      <c r="Y2611">
        <v>0.65400000000000003</v>
      </c>
      <c r="Z2611">
        <v>0</v>
      </c>
      <c r="AA2611" s="18">
        <v>0.90100000000000002</v>
      </c>
      <c r="AB2611">
        <v>0.90100000000000002</v>
      </c>
      <c r="AC2611" s="21">
        <v>0.97799999999999998</v>
      </c>
      <c r="AD2611" s="18">
        <v>45825.217408240744</v>
      </c>
      <c r="AE2611" t="s">
        <v>2109</v>
      </c>
    </row>
    <row r="2612" spans="25:31" x14ac:dyDescent="0.35">
      <c r="Y2612">
        <v>2.7469999999999999</v>
      </c>
      <c r="Z2612">
        <v>0.90700000000000003</v>
      </c>
      <c r="AA2612" s="18">
        <v>0.89500000000000002</v>
      </c>
      <c r="AB2612">
        <v>0.92800000000000005</v>
      </c>
      <c r="AC2612" s="21">
        <v>0.92500000000000004</v>
      </c>
      <c r="AD2612" s="18">
        <v>1.3334490740740741E-2</v>
      </c>
      <c r="AE2612" t="s">
        <v>1092</v>
      </c>
    </row>
    <row r="2613" spans="25:31" hidden="1" x14ac:dyDescent="0.35">
      <c r="Y2613">
        <v>0.78700000000000003</v>
      </c>
      <c r="Z2613">
        <v>0</v>
      </c>
      <c r="AA2613" s="18">
        <v>0.97899999999999998</v>
      </c>
      <c r="AB2613">
        <v>0.97799999999999998</v>
      </c>
      <c r="AC2613" s="21">
        <v>0.93300000000000005</v>
      </c>
      <c r="AD2613" s="18">
        <v>45825.217724768518</v>
      </c>
      <c r="AE2613" t="s">
        <v>2109</v>
      </c>
    </row>
    <row r="2614" spans="25:31" x14ac:dyDescent="0.35">
      <c r="Y2614">
        <v>4.7389999999999999</v>
      </c>
      <c r="Z2614">
        <v>0.77900000000000003</v>
      </c>
      <c r="AA2614" s="18">
        <v>0.91700000000000004</v>
      </c>
      <c r="AB2614">
        <v>0.69899999999999995</v>
      </c>
      <c r="AC2614" s="21">
        <v>0.86</v>
      </c>
      <c r="AD2614" s="18">
        <v>45825.225270127317</v>
      </c>
      <c r="AE2614" t="s">
        <v>2108</v>
      </c>
    </row>
    <row r="2615" spans="25:31" hidden="1" x14ac:dyDescent="0.35">
      <c r="Y2615">
        <v>21.277000000000001</v>
      </c>
      <c r="Z2615">
        <v>0</v>
      </c>
      <c r="AA2615" s="18">
        <v>0.996</v>
      </c>
      <c r="AB2615">
        <v>0.1</v>
      </c>
      <c r="AC2615" s="21">
        <v>0.77100000000000002</v>
      </c>
      <c r="AD2615" s="18">
        <v>45825.2180902662</v>
      </c>
      <c r="AE2615" t="s">
        <v>2109</v>
      </c>
    </row>
    <row r="2616" spans="25:31" x14ac:dyDescent="0.35">
      <c r="Y2616">
        <v>4.367</v>
      </c>
      <c r="Z2616">
        <v>0.96699999999999997</v>
      </c>
      <c r="AA2616" s="18">
        <v>0.98299999999999998</v>
      </c>
      <c r="AB2616">
        <v>0.96099999999999997</v>
      </c>
      <c r="AC2616" s="21">
        <v>0.97299999999999998</v>
      </c>
      <c r="AD2616" s="18">
        <v>45825.211497685188</v>
      </c>
      <c r="AE2616" t="s">
        <v>2111</v>
      </c>
    </row>
    <row r="2617" spans="25:31" hidden="1" x14ac:dyDescent="0.35">
      <c r="Y2617">
        <v>8.7999999999999995E-2</v>
      </c>
      <c r="Z2617">
        <v>0</v>
      </c>
      <c r="AA2617" s="18">
        <v>0.98699999999999999</v>
      </c>
      <c r="AB2617">
        <v>0.98099999999999998</v>
      </c>
      <c r="AC2617" s="21">
        <v>0.96299999999999997</v>
      </c>
      <c r="AD2617" s="18">
        <v>45825.219858993056</v>
      </c>
      <c r="AE2617" t="s">
        <v>2109</v>
      </c>
    </row>
    <row r="2618" spans="25:31" x14ac:dyDescent="0.35">
      <c r="Y2618">
        <v>0.58099999999999996</v>
      </c>
      <c r="Z2618">
        <v>0.96399999999999997</v>
      </c>
      <c r="AA2618">
        <v>0.98399999999999999</v>
      </c>
      <c r="AB2618">
        <v>0.98099999999999998</v>
      </c>
      <c r="AC2618">
        <v>0.98099999999999998</v>
      </c>
      <c r="AD2618" s="18">
        <v>45825.073728263887</v>
      </c>
      <c r="AE2618" t="s">
        <v>2117</v>
      </c>
    </row>
    <row r="2619" spans="25:31" hidden="1" x14ac:dyDescent="0.35">
      <c r="Y2619">
        <v>0.51600000000000001</v>
      </c>
      <c r="Z2619">
        <v>0</v>
      </c>
      <c r="AA2619" s="18">
        <v>0.97299999999999998</v>
      </c>
      <c r="AB2619">
        <v>0.97799999999999998</v>
      </c>
      <c r="AC2619" s="21">
        <v>0.98799999999999999</v>
      </c>
      <c r="AD2619" s="18">
        <v>45825.220240243056</v>
      </c>
      <c r="AE2619" t="s">
        <v>2109</v>
      </c>
    </row>
    <row r="2620" spans="25:31" x14ac:dyDescent="0.35">
      <c r="Y2620">
        <v>7.0419999999999998</v>
      </c>
      <c r="Z2620">
        <v>0.91</v>
      </c>
      <c r="AA2620">
        <v>0.96099999999999997</v>
      </c>
      <c r="AB2620">
        <v>0.90200000000000002</v>
      </c>
      <c r="AC2620">
        <v>0.96899999999999997</v>
      </c>
      <c r="AD2620" s="18">
        <v>45824.959317129629</v>
      </c>
      <c r="AE2620" t="s">
        <v>2099</v>
      </c>
    </row>
    <row r="2621" spans="25:31" hidden="1" x14ac:dyDescent="0.35">
      <c r="Y2621">
        <v>58.823999999999998</v>
      </c>
      <c r="Z2621" t="s">
        <v>858</v>
      </c>
      <c r="AA2621" s="18" t="s">
        <v>858</v>
      </c>
      <c r="AB2621" t="s">
        <v>858</v>
      </c>
      <c r="AC2621" s="21">
        <v>1</v>
      </c>
      <c r="AD2621" s="18">
        <v>45825.214116574076</v>
      </c>
      <c r="AE2621" t="s">
        <v>2110</v>
      </c>
    </row>
    <row r="2622" spans="25:31" x14ac:dyDescent="0.35">
      <c r="Y2622">
        <v>5.3760000000000003</v>
      </c>
      <c r="Z2622">
        <v>0.88300000000000001</v>
      </c>
      <c r="AA2622">
        <v>0.76400000000000001</v>
      </c>
      <c r="AB2622">
        <v>0.872</v>
      </c>
      <c r="AC2622">
        <v>0.82299999999999995</v>
      </c>
      <c r="AD2622" s="18">
        <v>45825.038233078703</v>
      </c>
      <c r="AE2622" t="s">
        <v>1750</v>
      </c>
    </row>
    <row r="2623" spans="25:31" hidden="1" x14ac:dyDescent="0.35">
      <c r="Y2623" t="s">
        <v>858</v>
      </c>
      <c r="Z2623">
        <v>1</v>
      </c>
      <c r="AA2623" s="18" t="s">
        <v>858</v>
      </c>
      <c r="AB2623" t="s">
        <v>858</v>
      </c>
      <c r="AC2623" s="21" t="s">
        <v>858</v>
      </c>
      <c r="AD2623" s="18">
        <v>45825.214312048614</v>
      </c>
      <c r="AE2623" t="s">
        <v>2110</v>
      </c>
    </row>
    <row r="2624" spans="25:31" x14ac:dyDescent="0.35">
      <c r="Y2624">
        <v>55.555999999999997</v>
      </c>
      <c r="Z2624">
        <v>0.76200000000000001</v>
      </c>
      <c r="AA2624">
        <v>0.73099999999999998</v>
      </c>
      <c r="AB2624">
        <v>0.87</v>
      </c>
      <c r="AC2624">
        <v>0.80100000000000005</v>
      </c>
      <c r="AD2624" s="18">
        <v>45824.872186782406</v>
      </c>
      <c r="AE2624" t="s">
        <v>1942</v>
      </c>
    </row>
    <row r="2625" spans="25:31" hidden="1" x14ac:dyDescent="0.35">
      <c r="Y2625" t="s">
        <v>858</v>
      </c>
      <c r="Z2625" t="s">
        <v>858</v>
      </c>
      <c r="AA2625" s="18">
        <v>0.88300000000000001</v>
      </c>
      <c r="AB2625" t="s">
        <v>858</v>
      </c>
      <c r="AC2625" s="21" t="s">
        <v>858</v>
      </c>
      <c r="AD2625" s="18">
        <v>45825.214530636571</v>
      </c>
      <c r="AE2625" t="s">
        <v>2110</v>
      </c>
    </row>
    <row r="2626" spans="25:31" hidden="1" x14ac:dyDescent="0.35">
      <c r="Y2626">
        <v>2.262</v>
      </c>
      <c r="Z2626">
        <v>0.97899999999999998</v>
      </c>
      <c r="AA2626" s="18">
        <v>0.85399999999999998</v>
      </c>
      <c r="AB2626">
        <v>0.84199999999999997</v>
      </c>
      <c r="AC2626" s="21">
        <v>0.84099999999999997</v>
      </c>
      <c r="AD2626" s="18">
        <v>45825.214806145836</v>
      </c>
      <c r="AE2626" t="s">
        <v>2110</v>
      </c>
    </row>
    <row r="2627" spans="25:31" hidden="1" x14ac:dyDescent="0.35">
      <c r="Y2627" t="s">
        <v>858</v>
      </c>
      <c r="Z2627">
        <v>0.91200000000000003</v>
      </c>
      <c r="AA2627" s="18">
        <v>0.92500000000000004</v>
      </c>
      <c r="AB2627" t="s">
        <v>858</v>
      </c>
      <c r="AC2627" s="21" t="s">
        <v>858</v>
      </c>
      <c r="AD2627" s="18">
        <v>45825.215018437499</v>
      </c>
      <c r="AE2627" t="s">
        <v>2110</v>
      </c>
    </row>
    <row r="2628" spans="25:31" x14ac:dyDescent="0.35">
      <c r="Y2628">
        <v>12.346</v>
      </c>
      <c r="Z2628">
        <v>0.96699999999999997</v>
      </c>
      <c r="AA2628">
        <v>0.95899999999999996</v>
      </c>
      <c r="AB2628">
        <v>0.96699999999999997</v>
      </c>
      <c r="AC2628">
        <v>0.91700000000000004</v>
      </c>
      <c r="AD2628" s="18">
        <v>45824.881814201392</v>
      </c>
      <c r="AE2628" t="s">
        <v>1942</v>
      </c>
    </row>
    <row r="2629" spans="25:31" hidden="1" x14ac:dyDescent="0.35">
      <c r="Y2629">
        <v>5.5869999999999997</v>
      </c>
      <c r="Z2629">
        <v>0.64600000000000002</v>
      </c>
      <c r="AA2629" s="18">
        <v>0.79</v>
      </c>
      <c r="AB2629">
        <v>0.55300000000000005</v>
      </c>
      <c r="AC2629" s="21">
        <v>0.69799999999999995</v>
      </c>
      <c r="AD2629" s="18">
        <v>45825.21154783565</v>
      </c>
      <c r="AE2629" t="s">
        <v>2111</v>
      </c>
    </row>
    <row r="2630" spans="25:31" x14ac:dyDescent="0.35">
      <c r="Y2630">
        <v>3.012</v>
      </c>
      <c r="Z2630">
        <v>0.95799999999999996</v>
      </c>
      <c r="AA2630">
        <v>0.97399999999999998</v>
      </c>
      <c r="AB2630">
        <v>0.95399999999999996</v>
      </c>
      <c r="AC2630">
        <v>0.93799999999999994</v>
      </c>
      <c r="AD2630" s="18">
        <v>45824.919533715278</v>
      </c>
      <c r="AE2630" t="s">
        <v>2096</v>
      </c>
    </row>
    <row r="2631" spans="25:31" hidden="1" x14ac:dyDescent="0.35">
      <c r="Y2631">
        <v>1.4810000000000001</v>
      </c>
      <c r="Z2631">
        <v>1</v>
      </c>
      <c r="AA2631" s="18">
        <v>0.747</v>
      </c>
      <c r="AB2631" t="s">
        <v>858</v>
      </c>
      <c r="AC2631" s="21">
        <v>0.77400000000000002</v>
      </c>
      <c r="AD2631" s="18">
        <v>45825.2117640625</v>
      </c>
      <c r="AE2631" t="s">
        <v>2111</v>
      </c>
    </row>
    <row r="2632" spans="25:31" x14ac:dyDescent="0.35">
      <c r="Y2632">
        <v>37.036999999999999</v>
      </c>
      <c r="Z2632">
        <v>0.61399999999999999</v>
      </c>
      <c r="AA2632">
        <v>0.64100000000000001</v>
      </c>
      <c r="AB2632">
        <v>0.77600000000000002</v>
      </c>
      <c r="AC2632">
        <v>0.61099999999999999</v>
      </c>
      <c r="AD2632" s="18">
        <v>45825.29076541667</v>
      </c>
      <c r="AE2632" t="s">
        <v>2105</v>
      </c>
    </row>
    <row r="2633" spans="25:31" hidden="1" x14ac:dyDescent="0.35">
      <c r="Y2633">
        <v>13.333</v>
      </c>
      <c r="Z2633">
        <v>0.68200000000000005</v>
      </c>
      <c r="AA2633" s="18">
        <v>0.79900000000000004</v>
      </c>
      <c r="AB2633" t="s">
        <v>858</v>
      </c>
      <c r="AC2633" s="21">
        <v>0.77200000000000002</v>
      </c>
      <c r="AD2633" s="18">
        <v>45825.211995115744</v>
      </c>
      <c r="AE2633" t="s">
        <v>2111</v>
      </c>
    </row>
    <row r="2634" spans="25:31" x14ac:dyDescent="0.35">
      <c r="Y2634">
        <v>37.036999999999999</v>
      </c>
      <c r="Z2634">
        <v>0.64400000000000002</v>
      </c>
      <c r="AA2634">
        <v>0.94899999999999995</v>
      </c>
      <c r="AB2634">
        <v>0.94</v>
      </c>
      <c r="AC2634">
        <v>0.83</v>
      </c>
      <c r="AD2634" s="18">
        <v>45825.293627384257</v>
      </c>
      <c r="AE2634" t="s">
        <v>2105</v>
      </c>
    </row>
    <row r="2635" spans="25:31" hidden="1" x14ac:dyDescent="0.35">
      <c r="Y2635">
        <v>0.31</v>
      </c>
      <c r="Z2635">
        <v>0.97199999999999998</v>
      </c>
      <c r="AA2635" s="18">
        <v>0.995</v>
      </c>
      <c r="AB2635">
        <v>0.99</v>
      </c>
      <c r="AC2635" s="21">
        <v>0.97799999999999998</v>
      </c>
      <c r="AD2635" s="18">
        <v>45825.212409745371</v>
      </c>
      <c r="AE2635" t="s">
        <v>2111</v>
      </c>
    </row>
    <row r="2636" spans="25:31" x14ac:dyDescent="0.35">
      <c r="Y2636">
        <v>37.036999999999999</v>
      </c>
      <c r="Z2636">
        <v>0.83699999999999997</v>
      </c>
      <c r="AA2636">
        <v>0.97599999999999998</v>
      </c>
      <c r="AB2636">
        <v>1</v>
      </c>
      <c r="AC2636">
        <v>0.96499999999999997</v>
      </c>
      <c r="AD2636" s="18">
        <v>45825.239460277779</v>
      </c>
      <c r="AE2636" t="s">
        <v>2106</v>
      </c>
    </row>
    <row r="2637" spans="25:31" hidden="1" x14ac:dyDescent="0.35">
      <c r="Y2637">
        <v>17.856999999999999</v>
      </c>
      <c r="Z2637">
        <v>1</v>
      </c>
      <c r="AA2637" s="18">
        <v>0.96599999999999997</v>
      </c>
      <c r="AB2637">
        <v>1</v>
      </c>
      <c r="AC2637" s="21">
        <v>0.73099999999999998</v>
      </c>
      <c r="AD2637" s="18">
        <v>45825.2126790162</v>
      </c>
      <c r="AE2637" t="s">
        <v>2111</v>
      </c>
    </row>
    <row r="2638" spans="25:31" x14ac:dyDescent="0.35">
      <c r="Y2638">
        <v>1.4119999999999999</v>
      </c>
      <c r="Z2638">
        <v>0.95199999999999996</v>
      </c>
      <c r="AA2638" s="18">
        <v>0.876</v>
      </c>
      <c r="AB2638">
        <v>0.90200000000000002</v>
      </c>
      <c r="AC2638" s="21">
        <v>0.96099999999999997</v>
      </c>
      <c r="AD2638" s="18">
        <v>45825.207220208336</v>
      </c>
      <c r="AE2638" t="s">
        <v>2112</v>
      </c>
    </row>
    <row r="2639" spans="25:31" hidden="1" x14ac:dyDescent="0.35">
      <c r="Y2639">
        <v>0.94299999999999995</v>
      </c>
      <c r="Z2639">
        <v>0.95899999999999996</v>
      </c>
      <c r="AA2639" s="18">
        <v>0.97099999999999997</v>
      </c>
      <c r="AB2639">
        <v>0.97399999999999998</v>
      </c>
      <c r="AC2639" s="21">
        <v>0.97099999999999997</v>
      </c>
      <c r="AD2639" s="18">
        <v>45825.212977453702</v>
      </c>
      <c r="AE2639" t="s">
        <v>2111</v>
      </c>
    </row>
    <row r="2640" spans="25:31" x14ac:dyDescent="0.35">
      <c r="Y2640">
        <v>0.376</v>
      </c>
      <c r="Z2640">
        <v>0</v>
      </c>
      <c r="AA2640">
        <v>0.98599999999999999</v>
      </c>
      <c r="AB2640">
        <v>0.92400000000000004</v>
      </c>
      <c r="AC2640">
        <v>0.97799999999999998</v>
      </c>
      <c r="AD2640" s="18">
        <v>45825.192147141206</v>
      </c>
      <c r="AE2640" t="s">
        <v>2113</v>
      </c>
    </row>
    <row r="2641" spans="25:31" hidden="1" x14ac:dyDescent="0.35">
      <c r="Y2641" t="s">
        <v>858</v>
      </c>
      <c r="Z2641">
        <v>0.94199999999999995</v>
      </c>
      <c r="AA2641" s="18" t="s">
        <v>858</v>
      </c>
      <c r="AB2641">
        <v>0</v>
      </c>
      <c r="AC2641" s="21" t="s">
        <v>858</v>
      </c>
      <c r="AD2641" s="18">
        <v>45825.213132534722</v>
      </c>
      <c r="AE2641" t="s">
        <v>2111</v>
      </c>
    </row>
    <row r="2642" spans="25:31" x14ac:dyDescent="0.35">
      <c r="Y2642">
        <v>55.555999999999997</v>
      </c>
      <c r="Z2642">
        <v>0.97799999999999998</v>
      </c>
      <c r="AA2642">
        <v>0.93700000000000006</v>
      </c>
      <c r="AB2642">
        <v>0.97699999999999998</v>
      </c>
      <c r="AC2642">
        <v>0.96299999999999997</v>
      </c>
      <c r="AD2642" s="18">
        <v>45825.100636921299</v>
      </c>
      <c r="AE2642" t="s">
        <v>2117</v>
      </c>
    </row>
    <row r="2643" spans="25:31" hidden="1" x14ac:dyDescent="0.35">
      <c r="Y2643">
        <v>1.3620000000000001</v>
      </c>
      <c r="Z2643">
        <v>0.96499999999999997</v>
      </c>
      <c r="AA2643" s="18">
        <v>0.97899999999999998</v>
      </c>
      <c r="AB2643">
        <v>0.55900000000000005</v>
      </c>
      <c r="AC2643" s="21">
        <v>0.97299999999999998</v>
      </c>
      <c r="AD2643" s="18">
        <v>45825.213425196758</v>
      </c>
      <c r="AE2643" t="s">
        <v>2111</v>
      </c>
    </row>
    <row r="2644" spans="25:31" x14ac:dyDescent="0.35">
      <c r="Y2644">
        <v>111.111</v>
      </c>
      <c r="Z2644">
        <v>0.88200000000000001</v>
      </c>
      <c r="AA2644">
        <v>0.95199999999999996</v>
      </c>
      <c r="AB2644">
        <v>0.97499999999999998</v>
      </c>
      <c r="AC2644">
        <v>0.95499999999999996</v>
      </c>
      <c r="AD2644" s="18">
        <v>45825.103075208332</v>
      </c>
      <c r="AE2644" t="s">
        <v>2117</v>
      </c>
    </row>
    <row r="2645" spans="25:31" hidden="1" x14ac:dyDescent="0.35">
      <c r="Y2645">
        <v>4.4640000000000004</v>
      </c>
      <c r="Z2645">
        <v>0.752</v>
      </c>
      <c r="AA2645" s="18">
        <v>0.93400000000000005</v>
      </c>
      <c r="AB2645">
        <v>0.94499999999999995</v>
      </c>
      <c r="AC2645" s="21">
        <v>0.90400000000000003</v>
      </c>
      <c r="AD2645" s="18">
        <v>45825.213694803242</v>
      </c>
      <c r="AE2645" t="s">
        <v>2111</v>
      </c>
    </row>
    <row r="2646" spans="25:31" x14ac:dyDescent="0.35">
      <c r="Y2646">
        <v>27.777999999999999</v>
      </c>
      <c r="Z2646">
        <v>0.95299999999999996</v>
      </c>
      <c r="AA2646">
        <v>0.98099999999999998</v>
      </c>
      <c r="AB2646">
        <v>0.97599999999999998</v>
      </c>
      <c r="AC2646">
        <v>0.96599999999999997</v>
      </c>
      <c r="AD2646" s="18">
        <v>45825.106555300925</v>
      </c>
      <c r="AE2646" t="s">
        <v>2117</v>
      </c>
    </row>
    <row r="2647" spans="25:31" hidden="1" x14ac:dyDescent="0.35">
      <c r="Y2647">
        <v>9.1739999999999995</v>
      </c>
      <c r="Z2647">
        <v>0.89800000000000002</v>
      </c>
      <c r="AA2647" s="18">
        <v>0.75700000000000001</v>
      </c>
      <c r="AB2647" t="s">
        <v>858</v>
      </c>
      <c r="AC2647" s="21">
        <v>0.88500000000000001</v>
      </c>
      <c r="AD2647" s="18">
        <v>45825.213911192128</v>
      </c>
      <c r="AE2647" t="s">
        <v>2111</v>
      </c>
    </row>
    <row r="2648" spans="25:31" x14ac:dyDescent="0.35">
      <c r="Y2648">
        <v>1.3740000000000001</v>
      </c>
      <c r="Z2648">
        <v>0.91700000000000004</v>
      </c>
      <c r="AA2648">
        <v>0.97599999999999998</v>
      </c>
      <c r="AB2648">
        <v>0.95499999999999996</v>
      </c>
      <c r="AC2648">
        <v>0.98099999999999998</v>
      </c>
      <c r="AD2648" s="18">
        <v>45824.787854444447</v>
      </c>
      <c r="AE2648" t="s">
        <v>1757</v>
      </c>
    </row>
    <row r="2649" spans="25:31" hidden="1" x14ac:dyDescent="0.35">
      <c r="Y2649" t="s">
        <v>858</v>
      </c>
      <c r="Z2649" t="s">
        <v>858</v>
      </c>
      <c r="AA2649" s="18" t="s">
        <v>858</v>
      </c>
      <c r="AB2649" t="s">
        <v>858</v>
      </c>
      <c r="AC2649" s="21" t="s">
        <v>858</v>
      </c>
      <c r="AD2649" s="18">
        <v>45825.194920231479</v>
      </c>
      <c r="AE2649" t="s">
        <v>2112</v>
      </c>
    </row>
    <row r="2650" spans="25:31" hidden="1" x14ac:dyDescent="0.35">
      <c r="Y2650">
        <v>10.417</v>
      </c>
      <c r="Z2650">
        <v>1</v>
      </c>
      <c r="AA2650" s="18">
        <v>0.94199999999999995</v>
      </c>
      <c r="AB2650">
        <v>0.75</v>
      </c>
      <c r="AC2650" s="21">
        <v>0.92200000000000004</v>
      </c>
      <c r="AD2650" s="18">
        <v>45825.19518318287</v>
      </c>
      <c r="AE2650" t="s">
        <v>2112</v>
      </c>
    </row>
    <row r="2651" spans="25:31" hidden="1" x14ac:dyDescent="0.35">
      <c r="Y2651" t="s">
        <v>858</v>
      </c>
      <c r="Z2651" t="s">
        <v>858</v>
      </c>
      <c r="AA2651" s="18" t="s">
        <v>858</v>
      </c>
      <c r="AB2651">
        <v>1</v>
      </c>
      <c r="AC2651" s="21" t="s">
        <v>858</v>
      </c>
      <c r="AD2651" s="18">
        <v>45825.195383425926</v>
      </c>
      <c r="AE2651" t="s">
        <v>2112</v>
      </c>
    </row>
    <row r="2652" spans="25:31" x14ac:dyDescent="0.35">
      <c r="Y2652">
        <v>0.17699999999999999</v>
      </c>
      <c r="Z2652">
        <v>0.99299999999999999</v>
      </c>
      <c r="AA2652">
        <v>0.99199999999999999</v>
      </c>
      <c r="AB2652">
        <v>0.99299999999999999</v>
      </c>
      <c r="AC2652">
        <v>0.97199999999999998</v>
      </c>
      <c r="AD2652" s="18">
        <v>45825.048088113428</v>
      </c>
      <c r="AE2652" t="s">
        <v>1750</v>
      </c>
    </row>
    <row r="2653" spans="25:31" hidden="1" x14ac:dyDescent="0.35">
      <c r="Y2653" t="s">
        <v>858</v>
      </c>
      <c r="Z2653" t="s">
        <v>858</v>
      </c>
      <c r="AA2653" s="18" t="s">
        <v>858</v>
      </c>
      <c r="AB2653" t="s">
        <v>858</v>
      </c>
      <c r="AC2653" s="21" t="s">
        <v>858</v>
      </c>
      <c r="AD2653" s="18">
        <v>45825.195589328701</v>
      </c>
      <c r="AE2653" t="s">
        <v>2112</v>
      </c>
    </row>
    <row r="2654" spans="25:31" x14ac:dyDescent="0.35">
      <c r="Y2654">
        <v>0.51</v>
      </c>
      <c r="Z2654">
        <v>0.94</v>
      </c>
      <c r="AA2654" s="18">
        <v>0.97899999999999998</v>
      </c>
      <c r="AB2654">
        <v>0.90600000000000003</v>
      </c>
      <c r="AC2654" s="21">
        <v>0.95499999999999996</v>
      </c>
      <c r="AD2654" s="18">
        <v>45825.220537245368</v>
      </c>
      <c r="AE2654" t="s">
        <v>2108</v>
      </c>
    </row>
    <row r="2655" spans="25:31" hidden="1" x14ac:dyDescent="0.35">
      <c r="Y2655" t="s">
        <v>858</v>
      </c>
      <c r="Z2655" t="s">
        <v>858</v>
      </c>
      <c r="AA2655" s="18" t="s">
        <v>858</v>
      </c>
      <c r="AB2655" t="s">
        <v>858</v>
      </c>
      <c r="AC2655" s="21" t="s">
        <v>858</v>
      </c>
      <c r="AD2655" s="18">
        <v>45825.195833414349</v>
      </c>
      <c r="AE2655" t="s">
        <v>2112</v>
      </c>
    </row>
    <row r="2656" spans="25:31" x14ac:dyDescent="0.35">
      <c r="Y2656">
        <v>1.155</v>
      </c>
      <c r="Z2656">
        <v>0.98099999999999998</v>
      </c>
      <c r="AA2656" s="18">
        <v>0.99099999999999999</v>
      </c>
      <c r="AB2656">
        <v>0.96899999999999997</v>
      </c>
      <c r="AC2656" s="21">
        <v>0.98299999999999998</v>
      </c>
      <c r="AD2656" s="18">
        <v>45825.228279571762</v>
      </c>
      <c r="AE2656" t="s">
        <v>2108</v>
      </c>
    </row>
    <row r="2657" spans="25:31" hidden="1" x14ac:dyDescent="0.35">
      <c r="Y2657" t="s">
        <v>858</v>
      </c>
      <c r="Z2657" t="s">
        <v>858</v>
      </c>
      <c r="AA2657" s="18" t="s">
        <v>858</v>
      </c>
      <c r="AB2657" t="s">
        <v>858</v>
      </c>
      <c r="AC2657" s="21" t="s">
        <v>858</v>
      </c>
      <c r="AD2657" s="18">
        <v>45825.196038969909</v>
      </c>
      <c r="AE2657" t="s">
        <v>2112</v>
      </c>
    </row>
    <row r="2658" spans="25:31" x14ac:dyDescent="0.35">
      <c r="Y2658">
        <v>18.181999999999999</v>
      </c>
      <c r="Z2658">
        <v>0.96299999999999997</v>
      </c>
      <c r="AA2658">
        <v>0.91600000000000004</v>
      </c>
      <c r="AB2658">
        <v>0.89</v>
      </c>
      <c r="AC2658">
        <v>0.91400000000000003</v>
      </c>
      <c r="AD2658" s="18">
        <v>45824.90087287037</v>
      </c>
      <c r="AE2658" t="s">
        <v>1942</v>
      </c>
    </row>
    <row r="2659" spans="25:31" hidden="1" x14ac:dyDescent="0.35">
      <c r="Y2659" t="s">
        <v>858</v>
      </c>
      <c r="Z2659" t="s">
        <v>858</v>
      </c>
      <c r="AA2659" s="18">
        <v>1</v>
      </c>
      <c r="AB2659" t="s">
        <v>858</v>
      </c>
      <c r="AC2659" s="21" t="s">
        <v>858</v>
      </c>
      <c r="AD2659" s="18">
        <v>45825.196284062498</v>
      </c>
      <c r="AE2659" t="s">
        <v>2112</v>
      </c>
    </row>
    <row r="2660" spans="25:31" x14ac:dyDescent="0.35">
      <c r="Y2660">
        <v>2.2120000000000002</v>
      </c>
      <c r="Z2660">
        <v>0.96899999999999997</v>
      </c>
      <c r="AA2660">
        <v>0.98799999999999999</v>
      </c>
      <c r="AB2660">
        <v>0.93200000000000005</v>
      </c>
      <c r="AC2660">
        <v>0.97599999999999998</v>
      </c>
      <c r="AD2660" s="18">
        <v>45825.183952395833</v>
      </c>
      <c r="AE2660" t="s">
        <v>2115</v>
      </c>
    </row>
    <row r="2661" spans="25:31" hidden="1" x14ac:dyDescent="0.35">
      <c r="Y2661">
        <v>0.871</v>
      </c>
      <c r="Z2661">
        <v>0.93300000000000005</v>
      </c>
      <c r="AA2661" s="18">
        <v>0.90100000000000002</v>
      </c>
      <c r="AB2661">
        <v>0.93200000000000005</v>
      </c>
      <c r="AC2661" s="21">
        <v>0.97199999999999998</v>
      </c>
      <c r="AD2661" s="18">
        <v>45825.196562800927</v>
      </c>
      <c r="AE2661" t="s">
        <v>2112</v>
      </c>
    </row>
    <row r="2662" spans="25:31" x14ac:dyDescent="0.35">
      <c r="Y2662">
        <v>6.0609999999999999</v>
      </c>
      <c r="Z2662">
        <v>0.79900000000000004</v>
      </c>
      <c r="AA2662" s="18">
        <v>0.95799999999999996</v>
      </c>
      <c r="AB2662">
        <v>0.97899999999999998</v>
      </c>
      <c r="AC2662" s="21">
        <v>0.90500000000000003</v>
      </c>
      <c r="AD2662" s="18">
        <v>1.5210648148148148E-2</v>
      </c>
      <c r="AE2662" t="s">
        <v>1092</v>
      </c>
    </row>
    <row r="2663" spans="25:31" hidden="1" x14ac:dyDescent="0.35">
      <c r="Y2663" t="s">
        <v>858</v>
      </c>
      <c r="Z2663" t="s">
        <v>858</v>
      </c>
      <c r="AA2663" s="18" t="s">
        <v>858</v>
      </c>
      <c r="AB2663" t="s">
        <v>858</v>
      </c>
      <c r="AC2663" s="21" t="s">
        <v>858</v>
      </c>
      <c r="AD2663" s="18">
        <v>45825.196765231478</v>
      </c>
      <c r="AE2663" t="s">
        <v>2112</v>
      </c>
    </row>
    <row r="2664" spans="25:31" x14ac:dyDescent="0.35">
      <c r="Y2664">
        <v>2.5379999999999998</v>
      </c>
      <c r="Z2664">
        <v>0.63800000000000001</v>
      </c>
      <c r="AA2664" s="18">
        <v>0.17599999999999999</v>
      </c>
      <c r="AB2664">
        <v>0.92100000000000004</v>
      </c>
      <c r="AC2664" s="21">
        <v>0.41</v>
      </c>
      <c r="AD2664" s="18">
        <v>1.9390046296296294E-2</v>
      </c>
      <c r="AE2664" t="s">
        <v>1092</v>
      </c>
    </row>
    <row r="2665" spans="25:31" hidden="1" x14ac:dyDescent="0.35">
      <c r="Y2665" t="s">
        <v>858</v>
      </c>
      <c r="Z2665" t="s">
        <v>858</v>
      </c>
      <c r="AA2665" s="18" t="s">
        <v>858</v>
      </c>
      <c r="AB2665">
        <v>0.48199999999999998</v>
      </c>
      <c r="AC2665" s="21" t="s">
        <v>858</v>
      </c>
      <c r="AD2665" s="18">
        <v>45825.196987812502</v>
      </c>
      <c r="AE2665" t="s">
        <v>2112</v>
      </c>
    </row>
    <row r="2666" spans="25:31" x14ac:dyDescent="0.35">
      <c r="Y2666">
        <v>0.67800000000000005</v>
      </c>
      <c r="Z2666">
        <v>0.98799999999999999</v>
      </c>
      <c r="AA2666">
        <v>0.997</v>
      </c>
      <c r="AB2666">
        <v>0.81899999999999995</v>
      </c>
      <c r="AC2666">
        <v>0.99299999999999999</v>
      </c>
      <c r="AD2666" s="18">
        <v>45824.780700995369</v>
      </c>
      <c r="AE2666" t="s">
        <v>1757</v>
      </c>
    </row>
    <row r="2667" spans="25:31" hidden="1" x14ac:dyDescent="0.35">
      <c r="Y2667" t="s">
        <v>858</v>
      </c>
      <c r="Z2667" t="s">
        <v>858</v>
      </c>
      <c r="AA2667" s="18">
        <v>0.86599999999999999</v>
      </c>
      <c r="AB2667" t="s">
        <v>858</v>
      </c>
      <c r="AC2667" s="21" t="s">
        <v>858</v>
      </c>
      <c r="AD2667" s="18">
        <v>45825.197175567133</v>
      </c>
      <c r="AE2667" t="s">
        <v>2112</v>
      </c>
    </row>
    <row r="2668" spans="25:31" x14ac:dyDescent="0.35">
      <c r="Y2668">
        <v>35.713999999999999</v>
      </c>
      <c r="Z2668">
        <v>0.81899999999999995</v>
      </c>
      <c r="AA2668">
        <v>0.78400000000000003</v>
      </c>
      <c r="AB2668">
        <v>0.78600000000000003</v>
      </c>
      <c r="AC2668">
        <v>0.60399999999999998</v>
      </c>
      <c r="AD2668" s="18">
        <v>45824.875899363426</v>
      </c>
      <c r="AE2668" t="s">
        <v>1942</v>
      </c>
    </row>
    <row r="2669" spans="25:31" hidden="1" x14ac:dyDescent="0.35">
      <c r="Y2669" t="s">
        <v>858</v>
      </c>
      <c r="Z2669" t="s">
        <v>858</v>
      </c>
      <c r="AA2669" s="18" t="s">
        <v>858</v>
      </c>
      <c r="AB2669">
        <v>0.26200000000000001</v>
      </c>
      <c r="AC2669" s="21" t="s">
        <v>858</v>
      </c>
      <c r="AD2669" s="18">
        <v>45825.197387395834</v>
      </c>
      <c r="AE2669" t="s">
        <v>2112</v>
      </c>
    </row>
    <row r="2670" spans="25:31" x14ac:dyDescent="0.35">
      <c r="Y2670">
        <v>3.484</v>
      </c>
      <c r="Z2670">
        <v>0.754</v>
      </c>
      <c r="AA2670">
        <v>0.84099999999999997</v>
      </c>
      <c r="AB2670">
        <v>0</v>
      </c>
      <c r="AC2670">
        <v>0.92600000000000005</v>
      </c>
      <c r="AD2670" s="18">
        <v>45824.948179942126</v>
      </c>
      <c r="AE2670" t="s">
        <v>2096</v>
      </c>
    </row>
    <row r="2671" spans="25:31" hidden="1" x14ac:dyDescent="0.35">
      <c r="Y2671">
        <v>47.619</v>
      </c>
      <c r="Z2671" t="s">
        <v>858</v>
      </c>
      <c r="AA2671" s="18" t="s">
        <v>858</v>
      </c>
      <c r="AB2671" t="s">
        <v>858</v>
      </c>
      <c r="AC2671" s="21">
        <v>0.81799999999999995</v>
      </c>
      <c r="AD2671" s="18">
        <v>45825.197603854169</v>
      </c>
      <c r="AE2671" t="s">
        <v>2112</v>
      </c>
    </row>
    <row r="2672" spans="25:31" hidden="1" x14ac:dyDescent="0.35">
      <c r="Y2672" t="s">
        <v>858</v>
      </c>
      <c r="Z2672" t="s">
        <v>858</v>
      </c>
      <c r="AA2672" s="18" t="s">
        <v>858</v>
      </c>
      <c r="AB2672" t="s">
        <v>858</v>
      </c>
      <c r="AC2672" s="21" t="s">
        <v>858</v>
      </c>
      <c r="AD2672" s="18">
        <v>45825.197813969906</v>
      </c>
      <c r="AE2672" t="s">
        <v>2112</v>
      </c>
    </row>
    <row r="2673" spans="25:31" hidden="1" x14ac:dyDescent="0.35">
      <c r="Y2673" t="s">
        <v>858</v>
      </c>
      <c r="Z2673">
        <v>1</v>
      </c>
      <c r="AA2673" s="18" t="s">
        <v>858</v>
      </c>
      <c r="AB2673" t="s">
        <v>858</v>
      </c>
      <c r="AC2673" s="21" t="s">
        <v>858</v>
      </c>
      <c r="AD2673" s="18">
        <v>45825.198059548609</v>
      </c>
      <c r="AE2673" t="s">
        <v>2112</v>
      </c>
    </row>
    <row r="2674" spans="25:31" hidden="1" x14ac:dyDescent="0.35">
      <c r="Y2674" t="s">
        <v>858</v>
      </c>
      <c r="Z2674" t="s">
        <v>858</v>
      </c>
      <c r="AA2674" s="18" t="s">
        <v>858</v>
      </c>
      <c r="AB2674" t="s">
        <v>858</v>
      </c>
      <c r="AC2674" s="21" t="s">
        <v>858</v>
      </c>
      <c r="AD2674" s="18">
        <v>45825.198273819442</v>
      </c>
      <c r="AE2674" t="s">
        <v>2112</v>
      </c>
    </row>
    <row r="2675" spans="25:31" hidden="1" x14ac:dyDescent="0.35">
      <c r="Y2675" t="s">
        <v>858</v>
      </c>
      <c r="Z2675" t="s">
        <v>858</v>
      </c>
      <c r="AA2675" s="18" t="s">
        <v>858</v>
      </c>
      <c r="AB2675">
        <v>0</v>
      </c>
      <c r="AC2675" s="21" t="s">
        <v>858</v>
      </c>
      <c r="AD2675" s="18">
        <v>45825.198465127316</v>
      </c>
      <c r="AE2675" t="s">
        <v>2112</v>
      </c>
    </row>
    <row r="2676" spans="25:31" x14ac:dyDescent="0.35">
      <c r="Y2676">
        <v>0.26900000000000002</v>
      </c>
      <c r="Z2676">
        <v>0.98699999999999999</v>
      </c>
      <c r="AA2676">
        <v>0.96399999999999997</v>
      </c>
      <c r="AB2676">
        <v>0.95899999999999996</v>
      </c>
      <c r="AC2676">
        <v>0.97399999999999998</v>
      </c>
      <c r="AD2676" s="18">
        <v>45825.26482365741</v>
      </c>
      <c r="AE2676" t="s">
        <v>2106</v>
      </c>
    </row>
    <row r="2677" spans="25:31" hidden="1" x14ac:dyDescent="0.35">
      <c r="Y2677">
        <v>5.9880000000000004</v>
      </c>
      <c r="Z2677" t="s">
        <v>858</v>
      </c>
      <c r="AA2677" s="18" t="s">
        <v>858</v>
      </c>
      <c r="AB2677" t="s">
        <v>858</v>
      </c>
      <c r="AC2677" s="21">
        <v>1</v>
      </c>
      <c r="AD2677" s="18">
        <v>45825.198665300923</v>
      </c>
      <c r="AE2677" t="s">
        <v>2112</v>
      </c>
    </row>
    <row r="2678" spans="25:31" x14ac:dyDescent="0.35">
      <c r="Y2678">
        <v>35.713999999999999</v>
      </c>
      <c r="Z2678">
        <v>0.57999999999999996</v>
      </c>
      <c r="AA2678">
        <v>0.78100000000000003</v>
      </c>
      <c r="AB2678">
        <v>0.375</v>
      </c>
      <c r="AC2678">
        <v>0.36599999999999999</v>
      </c>
      <c r="AD2678" s="18">
        <v>45825.097770300927</v>
      </c>
      <c r="AE2678" t="s">
        <v>2117</v>
      </c>
    </row>
    <row r="2679" spans="25:31" hidden="1" x14ac:dyDescent="0.35">
      <c r="Y2679">
        <v>2</v>
      </c>
      <c r="Z2679" t="s">
        <v>858</v>
      </c>
      <c r="AA2679" s="18" t="s">
        <v>858</v>
      </c>
      <c r="AB2679" t="s">
        <v>858</v>
      </c>
      <c r="AC2679" s="21">
        <v>1</v>
      </c>
      <c r="AD2679" s="18">
        <v>45825.198878553238</v>
      </c>
      <c r="AE2679" t="s">
        <v>2112</v>
      </c>
    </row>
    <row r="2680" spans="25:31" x14ac:dyDescent="0.35">
      <c r="Y2680">
        <v>6.6230000000000002</v>
      </c>
      <c r="Z2680">
        <v>0.88600000000000001</v>
      </c>
      <c r="AA2680">
        <v>0.90200000000000002</v>
      </c>
      <c r="AB2680">
        <v>0.82799999999999996</v>
      </c>
      <c r="AC2680">
        <v>0.89200000000000002</v>
      </c>
      <c r="AD2680" s="18">
        <v>45824.811139131947</v>
      </c>
      <c r="AE2680" t="s">
        <v>1757</v>
      </c>
    </row>
    <row r="2681" spans="25:31" hidden="1" x14ac:dyDescent="0.35">
      <c r="Y2681" t="s">
        <v>858</v>
      </c>
      <c r="Z2681">
        <v>1</v>
      </c>
      <c r="AA2681" s="18">
        <v>1</v>
      </c>
      <c r="AB2681">
        <v>0.73599999999999999</v>
      </c>
      <c r="AC2681" s="21" t="s">
        <v>858</v>
      </c>
      <c r="AD2681" s="18">
        <v>45825.199100104168</v>
      </c>
      <c r="AE2681" t="s">
        <v>2112</v>
      </c>
    </row>
    <row r="2682" spans="25:31" x14ac:dyDescent="0.35">
      <c r="Y2682">
        <v>2.786</v>
      </c>
      <c r="Z2682">
        <v>0.88500000000000001</v>
      </c>
      <c r="AA2682">
        <v>0.96899999999999997</v>
      </c>
      <c r="AB2682">
        <v>0.96899999999999997</v>
      </c>
      <c r="AC2682">
        <v>0.97399999999999998</v>
      </c>
      <c r="AD2682" s="18">
        <v>45824.833544039349</v>
      </c>
      <c r="AE2682" t="s">
        <v>1757</v>
      </c>
    </row>
    <row r="2683" spans="25:31" hidden="1" x14ac:dyDescent="0.35">
      <c r="Y2683">
        <v>2.976</v>
      </c>
      <c r="Z2683">
        <v>0.86</v>
      </c>
      <c r="AA2683" s="18">
        <v>0.98</v>
      </c>
      <c r="AB2683">
        <v>0.158</v>
      </c>
      <c r="AC2683" s="21">
        <v>0.96799999999999997</v>
      </c>
      <c r="AD2683" s="18">
        <v>45825.199379479163</v>
      </c>
      <c r="AE2683" t="s">
        <v>2112</v>
      </c>
    </row>
    <row r="2684" spans="25:31" x14ac:dyDescent="0.35">
      <c r="Y2684">
        <v>8.85</v>
      </c>
      <c r="Z2684">
        <v>0.88800000000000001</v>
      </c>
      <c r="AA2684">
        <v>0.94</v>
      </c>
      <c r="AB2684">
        <v>0.90800000000000003</v>
      </c>
      <c r="AC2684">
        <v>0.90200000000000002</v>
      </c>
      <c r="AD2684" s="18">
        <v>45824.898544745367</v>
      </c>
      <c r="AE2684" t="s">
        <v>1942</v>
      </c>
    </row>
    <row r="2685" spans="25:31" hidden="1" x14ac:dyDescent="0.35">
      <c r="Y2685" t="s">
        <v>858</v>
      </c>
      <c r="Z2685" t="s">
        <v>858</v>
      </c>
      <c r="AA2685" s="18">
        <v>1</v>
      </c>
      <c r="AB2685" t="s">
        <v>858</v>
      </c>
      <c r="AC2685" s="21" t="s">
        <v>858</v>
      </c>
      <c r="AD2685" s="18">
        <v>45825.1996134375</v>
      </c>
      <c r="AE2685" t="s">
        <v>2112</v>
      </c>
    </row>
    <row r="2686" spans="25:31" x14ac:dyDescent="0.35">
      <c r="Y2686">
        <v>1.5409999999999999</v>
      </c>
      <c r="Z2686">
        <v>0.95199999999999996</v>
      </c>
      <c r="AA2686" s="18">
        <v>0.92500000000000004</v>
      </c>
      <c r="AB2686">
        <v>0.68400000000000005</v>
      </c>
      <c r="AC2686" s="21">
        <v>0.95899999999999996</v>
      </c>
      <c r="AD2686" s="18">
        <v>1.4312499999999999E-2</v>
      </c>
      <c r="AE2686" t="s">
        <v>1092</v>
      </c>
    </row>
    <row r="2687" spans="25:31" hidden="1" x14ac:dyDescent="0.35">
      <c r="Y2687">
        <v>10.753</v>
      </c>
      <c r="Z2687" t="s">
        <v>858</v>
      </c>
      <c r="AA2687" s="18">
        <v>0.91700000000000004</v>
      </c>
      <c r="AB2687">
        <v>5.8999999999999997E-2</v>
      </c>
      <c r="AC2687" s="21">
        <v>0.64</v>
      </c>
      <c r="AD2687" s="18">
        <v>45825.199847418982</v>
      </c>
      <c r="AE2687" t="s">
        <v>2112</v>
      </c>
    </row>
    <row r="2688" spans="25:31" hidden="1" x14ac:dyDescent="0.35">
      <c r="Y2688" t="s">
        <v>858</v>
      </c>
      <c r="Z2688" t="s">
        <v>858</v>
      </c>
      <c r="AA2688" s="18" t="s">
        <v>858</v>
      </c>
      <c r="AB2688" t="s">
        <v>858</v>
      </c>
      <c r="AC2688" s="21" t="s">
        <v>858</v>
      </c>
      <c r="AD2688" s="18">
        <v>45825.200069016202</v>
      </c>
      <c r="AE2688" t="s">
        <v>2112</v>
      </c>
    </row>
    <row r="2689" spans="25:31" hidden="1" x14ac:dyDescent="0.35">
      <c r="Y2689" t="s">
        <v>858</v>
      </c>
      <c r="Z2689" t="s">
        <v>858</v>
      </c>
      <c r="AA2689" s="18" t="s">
        <v>858</v>
      </c>
      <c r="AB2689" t="s">
        <v>858</v>
      </c>
      <c r="AC2689" s="21" t="s">
        <v>858</v>
      </c>
      <c r="AD2689" s="18">
        <v>45825.20031709491</v>
      </c>
      <c r="AE2689" t="s">
        <v>2112</v>
      </c>
    </row>
    <row r="2690" spans="25:31" x14ac:dyDescent="0.35">
      <c r="Y2690">
        <v>21.277000000000001</v>
      </c>
      <c r="Z2690">
        <v>0.92800000000000005</v>
      </c>
      <c r="AA2690" s="18">
        <v>0.93300000000000005</v>
      </c>
      <c r="AB2690">
        <v>0.88500000000000001</v>
      </c>
      <c r="AC2690" s="21">
        <v>0.95</v>
      </c>
      <c r="AD2690" s="18">
        <v>5.9525462962962961E-3</v>
      </c>
      <c r="AE2690" t="s">
        <v>1092</v>
      </c>
    </row>
    <row r="2691" spans="25:31" hidden="1" x14ac:dyDescent="0.35">
      <c r="Y2691" t="s">
        <v>858</v>
      </c>
      <c r="Z2691" t="s">
        <v>858</v>
      </c>
      <c r="AA2691" s="18" t="s">
        <v>858</v>
      </c>
      <c r="AB2691" t="s">
        <v>858</v>
      </c>
      <c r="AC2691" s="21" t="s">
        <v>858</v>
      </c>
      <c r="AD2691" s="18">
        <v>45825.200524432868</v>
      </c>
      <c r="AE2691" t="s">
        <v>2112</v>
      </c>
    </row>
    <row r="2692" spans="25:31" x14ac:dyDescent="0.35">
      <c r="Y2692">
        <v>2.1789999999999998</v>
      </c>
      <c r="Z2692">
        <v>0.96499999999999997</v>
      </c>
      <c r="AA2692" s="18">
        <v>0.48399999999999999</v>
      </c>
      <c r="AB2692">
        <v>0.96299999999999997</v>
      </c>
      <c r="AC2692" s="21">
        <v>0.98699999999999999</v>
      </c>
      <c r="AD2692" s="18">
        <v>1.3114583333333332E-2</v>
      </c>
      <c r="AE2692" t="s">
        <v>1092</v>
      </c>
    </row>
    <row r="2693" spans="25:31" hidden="1" x14ac:dyDescent="0.35">
      <c r="Y2693" t="s">
        <v>858</v>
      </c>
      <c r="Z2693" t="s">
        <v>858</v>
      </c>
      <c r="AA2693" s="18" t="s">
        <v>858</v>
      </c>
      <c r="AB2693" t="s">
        <v>858</v>
      </c>
      <c r="AC2693" s="21" t="s">
        <v>858</v>
      </c>
      <c r="AD2693" s="18">
        <v>45825.200739756947</v>
      </c>
      <c r="AE2693" t="s">
        <v>2112</v>
      </c>
    </row>
    <row r="2694" spans="25:31" x14ac:dyDescent="0.35">
      <c r="Y2694">
        <v>0.55800000000000005</v>
      </c>
      <c r="Z2694">
        <v>0.99199999999999999</v>
      </c>
      <c r="AA2694" s="18">
        <v>0.98399999999999999</v>
      </c>
      <c r="AB2694">
        <v>0.96899999999999997</v>
      </c>
      <c r="AC2694" s="21">
        <v>0.99099999999999999</v>
      </c>
      <c r="AD2694" s="18">
        <v>3.0181712962962962E-2</v>
      </c>
      <c r="AE2694" t="s">
        <v>1092</v>
      </c>
    </row>
    <row r="2695" spans="25:31" hidden="1" x14ac:dyDescent="0.35">
      <c r="Y2695">
        <v>34.482999999999997</v>
      </c>
      <c r="Z2695">
        <v>0.82399999999999995</v>
      </c>
      <c r="AA2695" s="18">
        <v>1</v>
      </c>
      <c r="AB2695">
        <v>0</v>
      </c>
      <c r="AC2695" s="21">
        <v>1</v>
      </c>
      <c r="AD2695" s="18">
        <v>45825.200989398145</v>
      </c>
      <c r="AE2695" t="s">
        <v>2112</v>
      </c>
    </row>
    <row r="2696" spans="25:31" x14ac:dyDescent="0.35">
      <c r="Y2696">
        <v>1.026</v>
      </c>
      <c r="Z2696">
        <v>0.96099999999999997</v>
      </c>
      <c r="AA2696">
        <v>0.98399999999999999</v>
      </c>
      <c r="AB2696">
        <v>0.98399999999999999</v>
      </c>
      <c r="AC2696">
        <v>0.98099999999999998</v>
      </c>
      <c r="AD2696" s="18">
        <v>45824.761241863423</v>
      </c>
      <c r="AE2696" t="s">
        <v>1757</v>
      </c>
    </row>
    <row r="2697" spans="25:31" hidden="1" x14ac:dyDescent="0.35">
      <c r="Y2697" t="s">
        <v>858</v>
      </c>
      <c r="Z2697" t="s">
        <v>858</v>
      </c>
      <c r="AA2697" s="18" t="s">
        <v>858</v>
      </c>
      <c r="AB2697" t="s">
        <v>858</v>
      </c>
      <c r="AC2697" s="21" t="s">
        <v>858</v>
      </c>
      <c r="AD2697" s="18">
        <v>45825.20119472222</v>
      </c>
      <c r="AE2697" t="s">
        <v>2112</v>
      </c>
    </row>
    <row r="2698" spans="25:31" x14ac:dyDescent="0.35">
      <c r="Y2698">
        <v>52.631999999999998</v>
      </c>
      <c r="Z2698">
        <v>0.92300000000000004</v>
      </c>
      <c r="AA2698">
        <v>0.89</v>
      </c>
      <c r="AB2698">
        <v>0</v>
      </c>
      <c r="AC2698">
        <v>0.89500000000000002</v>
      </c>
      <c r="AD2698" s="18">
        <v>45824.883073958335</v>
      </c>
      <c r="AE2698" t="s">
        <v>1942</v>
      </c>
    </row>
    <row r="2699" spans="25:31" hidden="1" x14ac:dyDescent="0.35">
      <c r="Y2699" t="s">
        <v>858</v>
      </c>
      <c r="Z2699" t="s">
        <v>858</v>
      </c>
      <c r="AA2699" s="18" t="s">
        <v>858</v>
      </c>
      <c r="AB2699" t="s">
        <v>858</v>
      </c>
      <c r="AC2699" s="21" t="s">
        <v>858</v>
      </c>
      <c r="AD2699" s="18">
        <v>45825.201398379628</v>
      </c>
      <c r="AE2699" t="s">
        <v>2112</v>
      </c>
    </row>
    <row r="2700" spans="25:31" x14ac:dyDescent="0.35">
      <c r="Y2700">
        <v>1.1679999999999999</v>
      </c>
      <c r="Z2700">
        <v>0.76800000000000002</v>
      </c>
      <c r="AA2700">
        <v>0.751</v>
      </c>
      <c r="AB2700">
        <v>0.80600000000000005</v>
      </c>
      <c r="AC2700">
        <v>0.75600000000000001</v>
      </c>
      <c r="AD2700" s="18">
        <v>45825.270203888889</v>
      </c>
      <c r="AE2700" t="s">
        <v>2106</v>
      </c>
    </row>
    <row r="2701" spans="25:31" hidden="1" x14ac:dyDescent="0.35">
      <c r="Y2701" t="s">
        <v>858</v>
      </c>
      <c r="Z2701" t="s">
        <v>858</v>
      </c>
      <c r="AA2701" s="18" t="s">
        <v>858</v>
      </c>
      <c r="AB2701" t="s">
        <v>858</v>
      </c>
      <c r="AC2701" s="21" t="s">
        <v>858</v>
      </c>
      <c r="AD2701" s="18">
        <v>45825.201606967596</v>
      </c>
      <c r="AE2701" t="s">
        <v>2112</v>
      </c>
    </row>
    <row r="2702" spans="25:31" x14ac:dyDescent="0.35">
      <c r="Y2702">
        <v>11.628</v>
      </c>
      <c r="Z2702">
        <v>0.82199999999999995</v>
      </c>
      <c r="AA2702">
        <v>0.83</v>
      </c>
      <c r="AB2702">
        <v>0.82299999999999995</v>
      </c>
      <c r="AC2702">
        <v>0.85899999999999999</v>
      </c>
      <c r="AD2702" s="18">
        <v>45825.085780624999</v>
      </c>
      <c r="AE2702" t="s">
        <v>2117</v>
      </c>
    </row>
    <row r="2703" spans="25:31" hidden="1" x14ac:dyDescent="0.35">
      <c r="Y2703" t="s">
        <v>858</v>
      </c>
      <c r="Z2703" t="s">
        <v>858</v>
      </c>
      <c r="AA2703" s="18" t="s">
        <v>858</v>
      </c>
      <c r="AB2703" t="s">
        <v>858</v>
      </c>
      <c r="AC2703" s="21" t="s">
        <v>858</v>
      </c>
      <c r="AD2703" s="18">
        <v>45825.201814282409</v>
      </c>
      <c r="AE2703" t="s">
        <v>2112</v>
      </c>
    </row>
    <row r="2704" spans="25:31" x14ac:dyDescent="0.35">
      <c r="Y2704">
        <v>4.95</v>
      </c>
      <c r="Z2704">
        <v>0.91800000000000004</v>
      </c>
      <c r="AA2704">
        <v>0.82699999999999996</v>
      </c>
      <c r="AB2704">
        <v>0.56100000000000005</v>
      </c>
      <c r="AC2704">
        <v>0.78100000000000003</v>
      </c>
      <c r="AD2704" s="18">
        <v>45824.763876192126</v>
      </c>
      <c r="AE2704" t="s">
        <v>1757</v>
      </c>
    </row>
    <row r="2705" spans="25:31" hidden="1" x14ac:dyDescent="0.35">
      <c r="Y2705">
        <v>22.222000000000001</v>
      </c>
      <c r="Z2705" t="s">
        <v>858</v>
      </c>
      <c r="AA2705" s="18" t="s">
        <v>858</v>
      </c>
      <c r="AB2705">
        <v>0</v>
      </c>
      <c r="AC2705" s="21">
        <v>1</v>
      </c>
      <c r="AD2705" s="18">
        <v>45825.202020937497</v>
      </c>
      <c r="AE2705" t="s">
        <v>2112</v>
      </c>
    </row>
    <row r="2706" spans="25:31" x14ac:dyDescent="0.35">
      <c r="Y2706">
        <v>0.90700000000000003</v>
      </c>
      <c r="Z2706">
        <v>0.97899999999999998</v>
      </c>
      <c r="AA2706">
        <v>0.98499999999999999</v>
      </c>
      <c r="AB2706">
        <v>0.97599999999999998</v>
      </c>
      <c r="AC2706">
        <v>0.98299999999999998</v>
      </c>
      <c r="AD2706" s="18">
        <v>45825.059809421298</v>
      </c>
      <c r="AE2706" t="s">
        <v>2117</v>
      </c>
    </row>
    <row r="2707" spans="25:31" hidden="1" x14ac:dyDescent="0.35">
      <c r="Y2707" t="s">
        <v>858</v>
      </c>
      <c r="Z2707" t="s">
        <v>858</v>
      </c>
      <c r="AA2707" s="18" t="s">
        <v>858</v>
      </c>
      <c r="AB2707">
        <v>0</v>
      </c>
      <c r="AC2707" s="21" t="s">
        <v>858</v>
      </c>
      <c r="AD2707" s="18">
        <v>45825.202214710647</v>
      </c>
      <c r="AE2707" t="s">
        <v>2112</v>
      </c>
    </row>
    <row r="2708" spans="25:31" x14ac:dyDescent="0.35">
      <c r="Y2708">
        <v>3.7450000000000001</v>
      </c>
      <c r="Z2708">
        <v>0.95</v>
      </c>
      <c r="AA2708">
        <v>0.97599999999999998</v>
      </c>
      <c r="AB2708">
        <v>0.97899999999999998</v>
      </c>
      <c r="AC2708">
        <v>0.94799999999999995</v>
      </c>
      <c r="AD2708" s="18">
        <v>45824.799641921294</v>
      </c>
      <c r="AE2708" t="s">
        <v>1757</v>
      </c>
    </row>
    <row r="2709" spans="25:31" hidden="1" x14ac:dyDescent="0.35">
      <c r="Y2709" t="s">
        <v>858</v>
      </c>
      <c r="Z2709" t="s">
        <v>858</v>
      </c>
      <c r="AA2709" s="18">
        <v>0.89600000000000002</v>
      </c>
      <c r="AB2709" t="s">
        <v>858</v>
      </c>
      <c r="AC2709" s="21" t="s">
        <v>858</v>
      </c>
      <c r="AD2709" s="18">
        <v>45825.202416840279</v>
      </c>
      <c r="AE2709" t="s">
        <v>2112</v>
      </c>
    </row>
    <row r="2710" spans="25:31" x14ac:dyDescent="0.35">
      <c r="Y2710">
        <v>1.4430000000000001</v>
      </c>
      <c r="Z2710">
        <v>0.96899999999999997</v>
      </c>
      <c r="AA2710">
        <v>0.98</v>
      </c>
      <c r="AB2710">
        <v>0.88500000000000001</v>
      </c>
      <c r="AC2710">
        <v>0.98099999999999998</v>
      </c>
      <c r="AD2710" s="18">
        <v>45825.094730532408</v>
      </c>
      <c r="AE2710" t="s">
        <v>2117</v>
      </c>
    </row>
    <row r="2711" spans="25:31" hidden="1" x14ac:dyDescent="0.35">
      <c r="Y2711">
        <v>83.332999999999998</v>
      </c>
      <c r="Z2711">
        <v>0.75900000000000001</v>
      </c>
      <c r="AA2711" s="18">
        <v>0.95</v>
      </c>
      <c r="AB2711" t="s">
        <v>858</v>
      </c>
      <c r="AC2711" s="21">
        <v>1</v>
      </c>
      <c r="AD2711" s="18">
        <v>45825.202639490744</v>
      </c>
      <c r="AE2711" t="s">
        <v>2112</v>
      </c>
    </row>
    <row r="2712" spans="25:31" x14ac:dyDescent="0.35">
      <c r="Y2712">
        <v>0.70299999999999996</v>
      </c>
      <c r="Z2712">
        <v>0.998</v>
      </c>
      <c r="AA2712">
        <v>0.98299999999999998</v>
      </c>
      <c r="AB2712">
        <v>0.98799999999999999</v>
      </c>
      <c r="AC2712">
        <v>0.99099999999999999</v>
      </c>
      <c r="AD2712" s="18">
        <v>45825.120651273151</v>
      </c>
      <c r="AE2712" t="s">
        <v>2117</v>
      </c>
    </row>
    <row r="2713" spans="25:31" hidden="1" x14ac:dyDescent="0.35">
      <c r="Y2713" t="s">
        <v>858</v>
      </c>
      <c r="Z2713" t="s">
        <v>858</v>
      </c>
      <c r="AA2713" s="18" t="s">
        <v>858</v>
      </c>
      <c r="AB2713" t="s">
        <v>858</v>
      </c>
      <c r="AC2713" s="21" t="s">
        <v>858</v>
      </c>
      <c r="AD2713" s="18">
        <v>45825.202845740743</v>
      </c>
      <c r="AE2713" t="s">
        <v>2112</v>
      </c>
    </row>
    <row r="2714" spans="25:31" x14ac:dyDescent="0.35">
      <c r="Y2714">
        <v>1.58</v>
      </c>
      <c r="Z2714">
        <v>0.97799999999999998</v>
      </c>
      <c r="AA2714" s="18">
        <v>0.97399999999999998</v>
      </c>
      <c r="AB2714">
        <v>0.97099999999999997</v>
      </c>
      <c r="AC2714" s="21">
        <v>0.97899999999999998</v>
      </c>
      <c r="AD2714" s="18">
        <v>3.7434027777777781E-2</v>
      </c>
      <c r="AE2714" t="s">
        <v>1092</v>
      </c>
    </row>
    <row r="2715" spans="25:31" hidden="1" x14ac:dyDescent="0.35">
      <c r="Y2715" t="s">
        <v>858</v>
      </c>
      <c r="Z2715" t="s">
        <v>858</v>
      </c>
      <c r="AA2715" s="18" t="s">
        <v>858</v>
      </c>
      <c r="AB2715" t="s">
        <v>858</v>
      </c>
      <c r="AC2715" s="21" t="s">
        <v>858</v>
      </c>
      <c r="AD2715" s="18">
        <v>45825.203063900466</v>
      </c>
      <c r="AE2715" t="s">
        <v>2112</v>
      </c>
    </row>
    <row r="2716" spans="25:31" x14ac:dyDescent="0.35">
      <c r="Y2716">
        <v>33.332999999999998</v>
      </c>
      <c r="Z2716">
        <v>0.58499999999999996</v>
      </c>
      <c r="AA2716">
        <v>0.98199999999999998</v>
      </c>
      <c r="AB2716">
        <v>0.93700000000000006</v>
      </c>
      <c r="AC2716">
        <v>0.84599999999999997</v>
      </c>
      <c r="AD2716" s="18">
        <v>45824.906183749998</v>
      </c>
      <c r="AE2716" t="s">
        <v>1958</v>
      </c>
    </row>
    <row r="2717" spans="25:31" hidden="1" x14ac:dyDescent="0.35">
      <c r="Y2717" t="s">
        <v>858</v>
      </c>
      <c r="Z2717" t="s">
        <v>858</v>
      </c>
      <c r="AA2717" s="18" t="s">
        <v>858</v>
      </c>
      <c r="AB2717" t="s">
        <v>858</v>
      </c>
      <c r="AC2717" s="21" t="s">
        <v>858</v>
      </c>
      <c r="AD2717" s="18">
        <v>45825.203264872682</v>
      </c>
      <c r="AE2717" t="s">
        <v>2112</v>
      </c>
    </row>
    <row r="2718" spans="25:31" x14ac:dyDescent="0.35">
      <c r="Y2718">
        <v>50</v>
      </c>
      <c r="Z2718">
        <v>0.94499999999999995</v>
      </c>
      <c r="AA2718">
        <v>0.94699999999999995</v>
      </c>
      <c r="AB2718">
        <v>0.92100000000000004</v>
      </c>
      <c r="AC2718">
        <v>0.86299999999999999</v>
      </c>
      <c r="AD2718" s="18">
        <v>45825.288231493054</v>
      </c>
      <c r="AE2718" t="s">
        <v>2105</v>
      </c>
    </row>
    <row r="2719" spans="25:31" hidden="1" x14ac:dyDescent="0.35">
      <c r="Y2719" t="s">
        <v>858</v>
      </c>
      <c r="Z2719" t="s">
        <v>858</v>
      </c>
      <c r="AA2719" s="18" t="s">
        <v>858</v>
      </c>
      <c r="AB2719" t="s">
        <v>858</v>
      </c>
      <c r="AC2719" s="21" t="s">
        <v>858</v>
      </c>
      <c r="AD2719" s="18">
        <v>45825.203458969911</v>
      </c>
      <c r="AE2719" t="s">
        <v>2112</v>
      </c>
    </row>
    <row r="2720" spans="25:31" x14ac:dyDescent="0.35">
      <c r="Y2720">
        <v>1.5580000000000001</v>
      </c>
      <c r="Z2720">
        <v>0</v>
      </c>
      <c r="AA2720" s="18">
        <v>0.94799999999999995</v>
      </c>
      <c r="AB2720">
        <v>0.95499999999999996</v>
      </c>
      <c r="AC2720" s="21">
        <v>0.73799999999999999</v>
      </c>
      <c r="AD2720" s="18">
        <v>45825.217353888889</v>
      </c>
      <c r="AE2720" t="s">
        <v>2109</v>
      </c>
    </row>
    <row r="2721" spans="25:31" hidden="1" x14ac:dyDescent="0.35">
      <c r="Y2721" t="s">
        <v>858</v>
      </c>
      <c r="Z2721" t="s">
        <v>858</v>
      </c>
      <c r="AA2721" s="18" t="s">
        <v>858</v>
      </c>
      <c r="AB2721">
        <v>0</v>
      </c>
      <c r="AC2721" s="21" t="s">
        <v>858</v>
      </c>
      <c r="AD2721" s="18">
        <v>45825.203657060185</v>
      </c>
      <c r="AE2721" t="s">
        <v>2112</v>
      </c>
    </row>
    <row r="2722" spans="25:31" x14ac:dyDescent="0.35">
      <c r="Y2722">
        <v>0.7</v>
      </c>
      <c r="Z2722">
        <v>0.98699999999999999</v>
      </c>
      <c r="AA2722" s="18">
        <v>0.98</v>
      </c>
      <c r="AB2722">
        <v>0.97099999999999997</v>
      </c>
      <c r="AC2722" s="21">
        <v>0.98899999999999999</v>
      </c>
      <c r="AD2722" s="18">
        <v>2.489699074074074E-2</v>
      </c>
      <c r="AE2722" t="s">
        <v>1092</v>
      </c>
    </row>
    <row r="2723" spans="25:31" hidden="1" x14ac:dyDescent="0.35">
      <c r="Y2723" t="s">
        <v>858</v>
      </c>
      <c r="Z2723">
        <v>0</v>
      </c>
      <c r="AA2723" s="18">
        <v>0.97599999999999998</v>
      </c>
      <c r="AB2723">
        <v>0</v>
      </c>
      <c r="AC2723" s="21" t="s">
        <v>858</v>
      </c>
      <c r="AD2723" s="18">
        <v>45825.203850381942</v>
      </c>
      <c r="AE2723" t="s">
        <v>2112</v>
      </c>
    </row>
    <row r="2724" spans="25:31" x14ac:dyDescent="0.35">
      <c r="Y2724">
        <v>12.346</v>
      </c>
      <c r="Z2724">
        <v>0.77500000000000002</v>
      </c>
      <c r="AA2724">
        <v>0.90800000000000003</v>
      </c>
      <c r="AB2724">
        <v>0.92500000000000004</v>
      </c>
      <c r="AC2724">
        <v>0.89</v>
      </c>
      <c r="AD2724" s="18">
        <v>45824.823553981485</v>
      </c>
      <c r="AE2724" t="s">
        <v>1757</v>
      </c>
    </row>
    <row r="2725" spans="25:31" hidden="1" x14ac:dyDescent="0.35">
      <c r="Y2725" t="s">
        <v>858</v>
      </c>
      <c r="Z2725" t="s">
        <v>858</v>
      </c>
      <c r="AA2725" s="18" t="s">
        <v>858</v>
      </c>
      <c r="AB2725" t="s">
        <v>858</v>
      </c>
      <c r="AC2725" s="21" t="s">
        <v>858</v>
      </c>
      <c r="AD2725" s="18">
        <v>45825.204053425929</v>
      </c>
      <c r="AE2725" t="s">
        <v>2112</v>
      </c>
    </row>
    <row r="2726" spans="25:31" hidden="1" x14ac:dyDescent="0.35">
      <c r="Y2726" t="s">
        <v>858</v>
      </c>
      <c r="Z2726" t="s">
        <v>858</v>
      </c>
      <c r="AA2726" s="18" t="s">
        <v>858</v>
      </c>
      <c r="AB2726" t="s">
        <v>858</v>
      </c>
      <c r="AC2726" s="21" t="s">
        <v>858</v>
      </c>
      <c r="AD2726" s="18">
        <v>45825.20425347222</v>
      </c>
      <c r="AE2726" t="s">
        <v>2112</v>
      </c>
    </row>
    <row r="2727" spans="25:31" hidden="1" x14ac:dyDescent="0.35">
      <c r="Y2727" t="s">
        <v>858</v>
      </c>
      <c r="Z2727">
        <v>0.88900000000000001</v>
      </c>
      <c r="AA2727" s="18">
        <v>0</v>
      </c>
      <c r="AB2727" t="s">
        <v>858</v>
      </c>
      <c r="AC2727" s="21" t="s">
        <v>858</v>
      </c>
      <c r="AD2727" s="18">
        <v>45825.204443576389</v>
      </c>
      <c r="AE2727" t="s">
        <v>2112</v>
      </c>
    </row>
    <row r="2728" spans="25:31" x14ac:dyDescent="0.35">
      <c r="Y2728">
        <v>7.6340000000000003</v>
      </c>
      <c r="Z2728">
        <v>0.96299999999999997</v>
      </c>
      <c r="AA2728">
        <v>0.94099999999999995</v>
      </c>
      <c r="AB2728">
        <v>0.95699999999999996</v>
      </c>
      <c r="AC2728">
        <v>0.93300000000000005</v>
      </c>
      <c r="AD2728" s="18">
        <v>45824.956555486111</v>
      </c>
      <c r="AE2728" t="s">
        <v>2096</v>
      </c>
    </row>
    <row r="2729" spans="25:31" hidden="1" x14ac:dyDescent="0.35">
      <c r="Y2729" t="s">
        <v>858</v>
      </c>
      <c r="Z2729" t="s">
        <v>858</v>
      </c>
      <c r="AA2729" s="18" t="s">
        <v>858</v>
      </c>
      <c r="AB2729" t="s">
        <v>858</v>
      </c>
      <c r="AC2729" s="21" t="s">
        <v>858</v>
      </c>
      <c r="AD2729" s="18">
        <v>45825.20464891204</v>
      </c>
      <c r="AE2729" t="s">
        <v>2112</v>
      </c>
    </row>
    <row r="2730" spans="25:31" x14ac:dyDescent="0.35">
      <c r="Y2730">
        <v>0.88600000000000001</v>
      </c>
      <c r="Z2730">
        <v>0.97399999999999998</v>
      </c>
      <c r="AA2730">
        <v>0.94799999999999995</v>
      </c>
      <c r="AB2730">
        <v>0.97</v>
      </c>
      <c r="AC2730">
        <v>0.96199999999999997</v>
      </c>
      <c r="AD2730" s="18">
        <v>45825.240810162039</v>
      </c>
      <c r="AE2730" t="s">
        <v>2106</v>
      </c>
    </row>
    <row r="2731" spans="25:31" hidden="1" x14ac:dyDescent="0.35">
      <c r="Y2731">
        <v>1</v>
      </c>
      <c r="Z2731" t="s">
        <v>858</v>
      </c>
      <c r="AA2731" s="18" t="s">
        <v>858</v>
      </c>
      <c r="AB2731" t="s">
        <v>858</v>
      </c>
      <c r="AC2731" s="21">
        <v>1</v>
      </c>
      <c r="AD2731" s="18">
        <v>45825.204864803243</v>
      </c>
      <c r="AE2731" t="s">
        <v>2112</v>
      </c>
    </row>
    <row r="2732" spans="25:31" x14ac:dyDescent="0.35">
      <c r="Y2732">
        <v>1.704</v>
      </c>
      <c r="Z2732">
        <v>0.94799999999999995</v>
      </c>
      <c r="AA2732">
        <v>0.99199999999999999</v>
      </c>
      <c r="AB2732">
        <v>0.98199999999999998</v>
      </c>
      <c r="AC2732">
        <v>0.99399999999999999</v>
      </c>
      <c r="AD2732" s="18">
        <v>45825.127570543984</v>
      </c>
      <c r="AE2732" t="s">
        <v>2117</v>
      </c>
    </row>
    <row r="2733" spans="25:31" hidden="1" x14ac:dyDescent="0.35">
      <c r="Y2733" t="s">
        <v>858</v>
      </c>
      <c r="Z2733" t="s">
        <v>858</v>
      </c>
      <c r="AA2733" s="18">
        <v>1</v>
      </c>
      <c r="AB2733">
        <v>0</v>
      </c>
      <c r="AC2733" s="21" t="s">
        <v>858</v>
      </c>
      <c r="AD2733" s="18">
        <v>45825.205071550925</v>
      </c>
      <c r="AE2733" t="s">
        <v>2112</v>
      </c>
    </row>
    <row r="2734" spans="25:31" hidden="1" x14ac:dyDescent="0.35">
      <c r="Y2734" t="s">
        <v>858</v>
      </c>
      <c r="Z2734" t="s">
        <v>858</v>
      </c>
      <c r="AA2734" s="18" t="s">
        <v>858</v>
      </c>
      <c r="AB2734" t="s">
        <v>858</v>
      </c>
      <c r="AC2734" s="21" t="s">
        <v>858</v>
      </c>
      <c r="AD2734" s="18">
        <v>45825.20527486111</v>
      </c>
      <c r="AE2734" t="s">
        <v>2112</v>
      </c>
    </row>
    <row r="2735" spans="25:31" hidden="1" x14ac:dyDescent="0.35">
      <c r="Y2735">
        <v>21.739000000000001</v>
      </c>
      <c r="Z2735" t="s">
        <v>858</v>
      </c>
      <c r="AA2735" s="18" t="s">
        <v>858</v>
      </c>
      <c r="AB2735" t="s">
        <v>858</v>
      </c>
      <c r="AC2735" s="21">
        <v>0.88600000000000001</v>
      </c>
      <c r="AD2735" s="18">
        <v>45825.205491145833</v>
      </c>
      <c r="AE2735" t="s">
        <v>2112</v>
      </c>
    </row>
    <row r="2736" spans="25:31" x14ac:dyDescent="0.35">
      <c r="Y2736">
        <v>8.9290000000000003</v>
      </c>
      <c r="Z2736">
        <v>0.79500000000000004</v>
      </c>
      <c r="AA2736">
        <v>0.872</v>
      </c>
      <c r="AB2736">
        <v>0.85099999999999998</v>
      </c>
      <c r="AC2736">
        <v>0.91400000000000003</v>
      </c>
      <c r="AD2736" s="18">
        <v>45824.808080138886</v>
      </c>
      <c r="AE2736" t="s">
        <v>1757</v>
      </c>
    </row>
    <row r="2737" spans="25:31" hidden="1" x14ac:dyDescent="0.35">
      <c r="Y2737" t="s">
        <v>858</v>
      </c>
      <c r="Z2737" t="s">
        <v>858</v>
      </c>
      <c r="AA2737" s="18" t="s">
        <v>858</v>
      </c>
      <c r="AB2737" t="s">
        <v>858</v>
      </c>
      <c r="AC2737" s="21" t="s">
        <v>858</v>
      </c>
      <c r="AD2737" s="18">
        <v>45825.205725</v>
      </c>
      <c r="AE2737" t="s">
        <v>2112</v>
      </c>
    </row>
    <row r="2738" spans="25:31" x14ac:dyDescent="0.35">
      <c r="Y2738">
        <v>0.85499999999999998</v>
      </c>
      <c r="Z2738">
        <v>0.996</v>
      </c>
      <c r="AA2738">
        <v>0.995</v>
      </c>
      <c r="AB2738">
        <v>0.98099999999999998</v>
      </c>
      <c r="AC2738">
        <v>0.99399999999999999</v>
      </c>
      <c r="AD2738" s="18">
        <v>45824.894118923614</v>
      </c>
      <c r="AE2738" t="s">
        <v>1942</v>
      </c>
    </row>
    <row r="2739" spans="25:31" hidden="1" x14ac:dyDescent="0.35">
      <c r="Y2739" t="s">
        <v>858</v>
      </c>
      <c r="Z2739" t="s">
        <v>858</v>
      </c>
      <c r="AA2739" s="18" t="s">
        <v>858</v>
      </c>
      <c r="AB2739" t="s">
        <v>858</v>
      </c>
      <c r="AC2739" s="21" t="s">
        <v>858</v>
      </c>
      <c r="AD2739" s="18">
        <v>45825.205977071761</v>
      </c>
      <c r="AE2739" t="s">
        <v>2112</v>
      </c>
    </row>
    <row r="2740" spans="25:31" x14ac:dyDescent="0.35">
      <c r="Y2740">
        <v>6.9930000000000003</v>
      </c>
      <c r="Z2740">
        <v>0.46899999999999997</v>
      </c>
      <c r="AA2740">
        <v>0.86399999999999999</v>
      </c>
      <c r="AB2740">
        <v>0.83099999999999996</v>
      </c>
      <c r="AC2740">
        <v>0.67400000000000004</v>
      </c>
      <c r="AD2740" s="18">
        <v>45825.292779328702</v>
      </c>
      <c r="AE2740" t="s">
        <v>2105</v>
      </c>
    </row>
    <row r="2741" spans="25:31" hidden="1" x14ac:dyDescent="0.35">
      <c r="Y2741">
        <v>1.397</v>
      </c>
      <c r="Z2741">
        <v>0.96099999999999997</v>
      </c>
      <c r="AA2741" s="18">
        <v>0.873</v>
      </c>
      <c r="AB2741">
        <v>0</v>
      </c>
      <c r="AC2741" s="21">
        <v>0.92</v>
      </c>
      <c r="AD2741" s="18">
        <v>45825.206279942133</v>
      </c>
      <c r="AE2741" t="s">
        <v>2112</v>
      </c>
    </row>
    <row r="2742" spans="25:31" x14ac:dyDescent="0.35">
      <c r="Y2742">
        <v>3.7170000000000001</v>
      </c>
      <c r="Z2742">
        <v>0.97499999999999998</v>
      </c>
      <c r="AA2742">
        <v>0.96199999999999997</v>
      </c>
      <c r="AB2742">
        <v>0.97899999999999998</v>
      </c>
      <c r="AC2742">
        <v>0.95399999999999996</v>
      </c>
      <c r="AD2742" s="18">
        <v>45824.945051828705</v>
      </c>
      <c r="AE2742" t="s">
        <v>2096</v>
      </c>
    </row>
    <row r="2743" spans="25:31" hidden="1" x14ac:dyDescent="0.35">
      <c r="Y2743">
        <v>0.5</v>
      </c>
      <c r="Z2743" t="s">
        <v>858</v>
      </c>
      <c r="AA2743" s="18" t="s">
        <v>858</v>
      </c>
      <c r="AB2743" t="s">
        <v>858</v>
      </c>
      <c r="AC2743" s="21">
        <v>0.6</v>
      </c>
      <c r="AD2743" s="18">
        <v>45825.206534618053</v>
      </c>
      <c r="AE2743" t="s">
        <v>2112</v>
      </c>
    </row>
    <row r="2744" spans="25:31" x14ac:dyDescent="0.35">
      <c r="Y2744">
        <v>3.8460000000000001</v>
      </c>
      <c r="Z2744">
        <v>0.90800000000000003</v>
      </c>
      <c r="AA2744">
        <v>0.85799999999999998</v>
      </c>
      <c r="AB2744">
        <v>0.91800000000000004</v>
      </c>
      <c r="AC2744">
        <v>0.78900000000000003</v>
      </c>
      <c r="AD2744" s="18">
        <v>45825.145366817131</v>
      </c>
      <c r="AE2744" t="s">
        <v>2117</v>
      </c>
    </row>
    <row r="2745" spans="25:31" hidden="1" x14ac:dyDescent="0.35">
      <c r="Y2745" t="s">
        <v>858</v>
      </c>
      <c r="Z2745" t="s">
        <v>858</v>
      </c>
      <c r="AA2745" s="18" t="s">
        <v>858</v>
      </c>
      <c r="AB2745" t="s">
        <v>858</v>
      </c>
      <c r="AC2745" s="21" t="s">
        <v>858</v>
      </c>
      <c r="AD2745" s="18">
        <v>45825.206755891202</v>
      </c>
      <c r="AE2745" t="s">
        <v>2112</v>
      </c>
    </row>
    <row r="2746" spans="25:31" x14ac:dyDescent="0.35">
      <c r="Y2746">
        <v>23.81</v>
      </c>
      <c r="Z2746">
        <v>0.84299999999999997</v>
      </c>
      <c r="AA2746">
        <v>0.84599999999999997</v>
      </c>
      <c r="AB2746">
        <v>0.84399999999999997</v>
      </c>
      <c r="AC2746">
        <v>0.93200000000000005</v>
      </c>
      <c r="AD2746" s="18">
        <v>45824.767161365744</v>
      </c>
      <c r="AE2746" t="s">
        <v>1757</v>
      </c>
    </row>
    <row r="2747" spans="25:31" hidden="1" x14ac:dyDescent="0.35">
      <c r="Y2747" t="s">
        <v>858</v>
      </c>
      <c r="Z2747" t="s">
        <v>858</v>
      </c>
      <c r="AA2747" s="18" t="s">
        <v>858</v>
      </c>
      <c r="AB2747" t="s">
        <v>858</v>
      </c>
      <c r="AC2747" s="21" t="s">
        <v>858</v>
      </c>
      <c r="AD2747" s="18">
        <v>45825.206956932867</v>
      </c>
      <c r="AE2747" t="s">
        <v>2112</v>
      </c>
    </row>
    <row r="2748" spans="25:31" x14ac:dyDescent="0.35">
      <c r="Y2748">
        <v>3.802</v>
      </c>
      <c r="Z2748">
        <v>0.91100000000000003</v>
      </c>
      <c r="AA2748">
        <v>0.98799999999999999</v>
      </c>
      <c r="AB2748">
        <v>0.94699999999999995</v>
      </c>
      <c r="AC2748">
        <v>0.97</v>
      </c>
      <c r="AD2748" s="18">
        <v>45824.900457152777</v>
      </c>
      <c r="AE2748" t="s">
        <v>1942</v>
      </c>
    </row>
    <row r="2749" spans="25:31" hidden="1" x14ac:dyDescent="0.35">
      <c r="Y2749">
        <v>4.6509999999999998</v>
      </c>
      <c r="Z2749">
        <v>0.95599999999999996</v>
      </c>
      <c r="AA2749" s="18">
        <v>0.753</v>
      </c>
      <c r="AB2749">
        <v>0.94599999999999995</v>
      </c>
      <c r="AC2749" s="21">
        <v>0.72099999999999997</v>
      </c>
      <c r="AD2749" s="18">
        <v>45825.20726761574</v>
      </c>
      <c r="AE2749" t="s">
        <v>2112</v>
      </c>
    </row>
    <row r="2750" spans="25:31" x14ac:dyDescent="0.35">
      <c r="Y2750">
        <v>23.81</v>
      </c>
      <c r="Z2750">
        <v>0.89600000000000002</v>
      </c>
      <c r="AA2750">
        <v>0.84399999999999997</v>
      </c>
      <c r="AB2750">
        <v>0.84</v>
      </c>
      <c r="AC2750">
        <v>0.90700000000000003</v>
      </c>
      <c r="AD2750" s="18">
        <v>45825.235404814812</v>
      </c>
      <c r="AE2750" t="s">
        <v>2106</v>
      </c>
    </row>
    <row r="2751" spans="25:31" hidden="1" x14ac:dyDescent="0.35">
      <c r="Y2751">
        <v>18.518999999999998</v>
      </c>
      <c r="Z2751" t="s">
        <v>858</v>
      </c>
      <c r="AA2751" s="18">
        <v>0.90900000000000003</v>
      </c>
      <c r="AB2751">
        <v>1</v>
      </c>
      <c r="AC2751" s="21">
        <v>0.82599999999999996</v>
      </c>
      <c r="AD2751" s="18">
        <v>45825.207497222225</v>
      </c>
      <c r="AE2751" t="s">
        <v>2112</v>
      </c>
    </row>
    <row r="2752" spans="25:31" hidden="1" x14ac:dyDescent="0.35">
      <c r="Y2752" t="s">
        <v>858</v>
      </c>
      <c r="Z2752" t="s">
        <v>858</v>
      </c>
      <c r="AA2752" s="18" t="s">
        <v>858</v>
      </c>
      <c r="AB2752" t="s">
        <v>858</v>
      </c>
      <c r="AC2752" s="21" t="s">
        <v>858</v>
      </c>
      <c r="AD2752" s="18">
        <v>45825.207717303238</v>
      </c>
      <c r="AE2752" t="s">
        <v>2112</v>
      </c>
    </row>
    <row r="2753" spans="25:31" hidden="1" x14ac:dyDescent="0.35">
      <c r="Y2753">
        <v>3.3330000000000002</v>
      </c>
      <c r="Z2753" t="s">
        <v>858</v>
      </c>
      <c r="AA2753" s="18" t="s">
        <v>858</v>
      </c>
      <c r="AB2753" t="s">
        <v>858</v>
      </c>
      <c r="AC2753" s="21">
        <v>0.75</v>
      </c>
      <c r="AD2753" s="18">
        <v>45825.207935659724</v>
      </c>
      <c r="AE2753" t="s">
        <v>2112</v>
      </c>
    </row>
    <row r="2754" spans="25:31" x14ac:dyDescent="0.35">
      <c r="Y2754">
        <v>3.7879999999999998</v>
      </c>
      <c r="Z2754">
        <v>0.98199999999999998</v>
      </c>
      <c r="AA2754">
        <v>0.97799999999999998</v>
      </c>
      <c r="AB2754">
        <v>0.91600000000000004</v>
      </c>
      <c r="AC2754">
        <v>0.97799999999999998</v>
      </c>
      <c r="AD2754" s="18">
        <v>45825.256041643515</v>
      </c>
      <c r="AE2754" t="s">
        <v>2106</v>
      </c>
    </row>
    <row r="2755" spans="25:31" hidden="1" x14ac:dyDescent="0.35">
      <c r="Y2755" t="s">
        <v>858</v>
      </c>
      <c r="Z2755" t="s">
        <v>858</v>
      </c>
      <c r="AA2755" s="18">
        <v>0</v>
      </c>
      <c r="AB2755" t="s">
        <v>858</v>
      </c>
      <c r="AC2755" s="21" t="s">
        <v>858</v>
      </c>
      <c r="AD2755" s="18">
        <v>45825.208128067126</v>
      </c>
      <c r="AE2755" t="s">
        <v>2112</v>
      </c>
    </row>
    <row r="2756" spans="25:31" x14ac:dyDescent="0.35">
      <c r="Y2756">
        <v>2.71</v>
      </c>
      <c r="Z2756">
        <v>0.96899999999999997</v>
      </c>
      <c r="AA2756">
        <v>0.94699999999999995</v>
      </c>
      <c r="AB2756">
        <v>0.94399999999999995</v>
      </c>
      <c r="AC2756">
        <v>0.97899999999999998</v>
      </c>
      <c r="AD2756" s="18">
        <v>45825.0902541088</v>
      </c>
      <c r="AE2756" t="s">
        <v>2117</v>
      </c>
    </row>
    <row r="2757" spans="25:31" hidden="1" x14ac:dyDescent="0.35">
      <c r="Y2757" t="s">
        <v>858</v>
      </c>
      <c r="Z2757" t="s">
        <v>858</v>
      </c>
      <c r="AA2757" s="18">
        <v>1</v>
      </c>
      <c r="AB2757" t="s">
        <v>858</v>
      </c>
      <c r="AC2757" s="21" t="s">
        <v>858</v>
      </c>
      <c r="AD2757" s="18">
        <v>45825.208359699071</v>
      </c>
      <c r="AE2757" t="s">
        <v>2112</v>
      </c>
    </row>
    <row r="2758" spans="25:31" x14ac:dyDescent="0.35">
      <c r="Y2758">
        <v>5.2629999999999999</v>
      </c>
      <c r="Z2758">
        <v>0.79200000000000004</v>
      </c>
      <c r="AA2758">
        <v>0.80500000000000005</v>
      </c>
      <c r="AB2758">
        <v>0.84699999999999998</v>
      </c>
      <c r="AC2758">
        <v>0.78200000000000003</v>
      </c>
      <c r="AD2758" s="18">
        <v>45825.105125428243</v>
      </c>
      <c r="AE2758" t="s">
        <v>2117</v>
      </c>
    </row>
    <row r="2759" spans="25:31" hidden="1" x14ac:dyDescent="0.35">
      <c r="Y2759" t="s">
        <v>858</v>
      </c>
      <c r="Z2759">
        <v>1</v>
      </c>
      <c r="AA2759" s="18">
        <v>0.98699999999999999</v>
      </c>
      <c r="AB2759" t="s">
        <v>858</v>
      </c>
      <c r="AC2759" s="21" t="s">
        <v>858</v>
      </c>
      <c r="AD2759" s="18">
        <v>45825.208590891205</v>
      </c>
      <c r="AE2759" t="s">
        <v>2112</v>
      </c>
    </row>
    <row r="2760" spans="25:31" x14ac:dyDescent="0.35">
      <c r="Y2760">
        <v>23.81</v>
      </c>
      <c r="Z2760">
        <v>0.95399999999999996</v>
      </c>
      <c r="AA2760">
        <v>0.98</v>
      </c>
      <c r="AB2760">
        <v>0.95</v>
      </c>
      <c r="AC2760">
        <v>0.97</v>
      </c>
      <c r="AD2760" s="18">
        <v>45825.111910092593</v>
      </c>
      <c r="AE2760" t="s">
        <v>2117</v>
      </c>
    </row>
    <row r="2761" spans="25:31" hidden="1" x14ac:dyDescent="0.35">
      <c r="Y2761">
        <v>6.1349999999999998</v>
      </c>
      <c r="Z2761">
        <v>1</v>
      </c>
      <c r="AA2761" s="18">
        <v>0.97299999999999998</v>
      </c>
      <c r="AB2761" t="s">
        <v>858</v>
      </c>
      <c r="AC2761" s="21">
        <v>0.76</v>
      </c>
      <c r="AD2761" s="18">
        <v>45825.208826712966</v>
      </c>
      <c r="AE2761" t="s">
        <v>2112</v>
      </c>
    </row>
    <row r="2762" spans="25:31" x14ac:dyDescent="0.35">
      <c r="Y2762">
        <v>3.7879999999999998</v>
      </c>
      <c r="Z2762">
        <v>0.98199999999999998</v>
      </c>
      <c r="AA2762" s="18">
        <v>0.97799999999999998</v>
      </c>
      <c r="AB2762">
        <v>0.91600000000000004</v>
      </c>
      <c r="AC2762" s="21">
        <v>0.97799999999999998</v>
      </c>
      <c r="AD2762" s="18">
        <v>5.7430555555555551E-3</v>
      </c>
      <c r="AE2762" t="s">
        <v>1092</v>
      </c>
    </row>
    <row r="2763" spans="25:31" hidden="1" x14ac:dyDescent="0.35">
      <c r="Y2763" t="s">
        <v>858</v>
      </c>
      <c r="Z2763" t="s">
        <v>858</v>
      </c>
      <c r="AA2763" s="18">
        <v>1</v>
      </c>
      <c r="AB2763" t="s">
        <v>858</v>
      </c>
      <c r="AC2763" s="21" t="s">
        <v>858</v>
      </c>
      <c r="AD2763" s="18">
        <v>45825.209089548611</v>
      </c>
      <c r="AE2763" t="s">
        <v>2112</v>
      </c>
    </row>
    <row r="2764" spans="25:31" x14ac:dyDescent="0.35">
      <c r="Y2764">
        <v>1.002</v>
      </c>
      <c r="Z2764">
        <v>0.998</v>
      </c>
      <c r="AA2764" s="18">
        <v>0.99399999999999999</v>
      </c>
      <c r="AB2764">
        <v>0.98499999999999999</v>
      </c>
      <c r="AC2764" s="21">
        <v>0.996</v>
      </c>
      <c r="AD2764" s="18">
        <v>7.31712962962963E-3</v>
      </c>
      <c r="AE2764" t="s">
        <v>1092</v>
      </c>
    </row>
    <row r="2765" spans="25:31" hidden="1" x14ac:dyDescent="0.35">
      <c r="Y2765" t="s">
        <v>858</v>
      </c>
      <c r="Z2765" t="s">
        <v>858</v>
      </c>
      <c r="AA2765" s="18" t="s">
        <v>858</v>
      </c>
      <c r="AB2765" t="s">
        <v>858</v>
      </c>
      <c r="AC2765" s="21" t="s">
        <v>858</v>
      </c>
      <c r="AD2765" s="18">
        <v>45825.209324780095</v>
      </c>
      <c r="AE2765" t="s">
        <v>2112</v>
      </c>
    </row>
    <row r="2766" spans="25:31" x14ac:dyDescent="0.35">
      <c r="Y2766">
        <v>11.628</v>
      </c>
      <c r="Z2766">
        <v>0.77500000000000002</v>
      </c>
      <c r="AA2766">
        <v>0.95199999999999996</v>
      </c>
      <c r="AB2766">
        <v>0.93100000000000005</v>
      </c>
      <c r="AC2766">
        <v>0.92400000000000004</v>
      </c>
      <c r="AD2766" s="18">
        <v>45824.791604918981</v>
      </c>
      <c r="AE2766" t="s">
        <v>1757</v>
      </c>
    </row>
    <row r="2767" spans="25:31" hidden="1" x14ac:dyDescent="0.35">
      <c r="Y2767" t="s">
        <v>858</v>
      </c>
      <c r="Z2767" t="s">
        <v>858</v>
      </c>
      <c r="AA2767" s="18" t="s">
        <v>858</v>
      </c>
      <c r="AB2767" t="s">
        <v>858</v>
      </c>
      <c r="AC2767" s="21" t="s">
        <v>858</v>
      </c>
      <c r="AD2767" s="18">
        <v>45825.209526944447</v>
      </c>
      <c r="AE2767" t="s">
        <v>2112</v>
      </c>
    </row>
    <row r="2768" spans="25:31" x14ac:dyDescent="0.35">
      <c r="Y2768">
        <v>1.5669999999999999</v>
      </c>
      <c r="Z2768">
        <v>0.97799999999999998</v>
      </c>
      <c r="AA2768">
        <v>0.97799999999999998</v>
      </c>
      <c r="AB2768">
        <v>0.97699999999999998</v>
      </c>
      <c r="AC2768">
        <v>0.98099999999999998</v>
      </c>
      <c r="AD2768" s="18">
        <v>45825.266544733793</v>
      </c>
      <c r="AE2768" t="s">
        <v>2106</v>
      </c>
    </row>
    <row r="2769" spans="25:31" hidden="1" x14ac:dyDescent="0.35">
      <c r="Y2769">
        <v>31.25</v>
      </c>
      <c r="Z2769" t="s">
        <v>858</v>
      </c>
      <c r="AA2769" s="18" t="s">
        <v>858</v>
      </c>
      <c r="AB2769" t="s">
        <v>858</v>
      </c>
      <c r="AC2769" s="21">
        <v>0.997</v>
      </c>
      <c r="AD2769" s="18">
        <v>45825.209743217594</v>
      </c>
      <c r="AE2769" t="s">
        <v>2112</v>
      </c>
    </row>
    <row r="2770" spans="25:31" x14ac:dyDescent="0.35">
      <c r="Y2770">
        <v>2.024</v>
      </c>
      <c r="Z2770">
        <v>0.86399999999999999</v>
      </c>
      <c r="AA2770">
        <v>0.81799999999999995</v>
      </c>
      <c r="AB2770">
        <v>0</v>
      </c>
      <c r="AC2770">
        <v>0.96499999999999997</v>
      </c>
      <c r="AD2770" s="18">
        <v>45825.279287627316</v>
      </c>
      <c r="AE2770" t="s">
        <v>2106</v>
      </c>
    </row>
    <row r="2771" spans="25:31" hidden="1" x14ac:dyDescent="0.35">
      <c r="Y2771" t="s">
        <v>858</v>
      </c>
      <c r="Z2771" t="s">
        <v>858</v>
      </c>
      <c r="AA2771" s="18">
        <v>1</v>
      </c>
      <c r="AB2771" t="s">
        <v>858</v>
      </c>
      <c r="AC2771" s="21" t="s">
        <v>858</v>
      </c>
      <c r="AD2771" s="18">
        <v>45825.209968043979</v>
      </c>
      <c r="AE2771" t="s">
        <v>2112</v>
      </c>
    </row>
    <row r="2772" spans="25:31" x14ac:dyDescent="0.35">
      <c r="Y2772">
        <v>13.333</v>
      </c>
      <c r="Z2772">
        <v>0.94399999999999995</v>
      </c>
      <c r="AA2772">
        <v>0.95199999999999996</v>
      </c>
      <c r="AB2772">
        <v>0.90700000000000003</v>
      </c>
      <c r="AC2772">
        <v>0.96699999999999997</v>
      </c>
      <c r="AD2772" s="18">
        <v>45825.144295810183</v>
      </c>
      <c r="AE2772" t="s">
        <v>2117</v>
      </c>
    </row>
    <row r="2773" spans="25:31" hidden="1" x14ac:dyDescent="0.35">
      <c r="Y2773">
        <v>6.4939999999999998</v>
      </c>
      <c r="Z2773">
        <v>0.97399999999999998</v>
      </c>
      <c r="AA2773" s="18">
        <v>0.97899999999999998</v>
      </c>
      <c r="AB2773" t="s">
        <v>858</v>
      </c>
      <c r="AC2773" s="21">
        <v>0.877</v>
      </c>
      <c r="AD2773" s="18">
        <v>45825.210206805554</v>
      </c>
      <c r="AE2773" t="s">
        <v>2112</v>
      </c>
    </row>
    <row r="2774" spans="25:31" hidden="1" x14ac:dyDescent="0.35">
      <c r="Y2774">
        <v>45.454999999999998</v>
      </c>
      <c r="Z2774" t="s">
        <v>858</v>
      </c>
      <c r="AA2774" s="18">
        <v>0.74199999999999999</v>
      </c>
      <c r="AB2774" t="s">
        <v>858</v>
      </c>
      <c r="AC2774" s="21">
        <v>1</v>
      </c>
      <c r="AD2774" s="18">
        <v>45825.210428611113</v>
      </c>
      <c r="AE2774" t="s">
        <v>2112</v>
      </c>
    </row>
    <row r="2775" spans="25:31" hidden="1" x14ac:dyDescent="0.35">
      <c r="Y2775" t="s">
        <v>858</v>
      </c>
      <c r="Z2775" t="s">
        <v>858</v>
      </c>
      <c r="AA2775" s="18" t="s">
        <v>858</v>
      </c>
      <c r="AB2775" t="s">
        <v>858</v>
      </c>
      <c r="AC2775" s="21" t="s">
        <v>858</v>
      </c>
      <c r="AD2775" s="18">
        <v>45825.210630601854</v>
      </c>
      <c r="AE2775" t="s">
        <v>2112</v>
      </c>
    </row>
    <row r="2776" spans="25:31" x14ac:dyDescent="0.35">
      <c r="Y2776">
        <v>2.907</v>
      </c>
      <c r="Z2776">
        <v>0.442</v>
      </c>
      <c r="AA2776">
        <v>0.53200000000000003</v>
      </c>
      <c r="AB2776">
        <v>0.81299999999999994</v>
      </c>
      <c r="AC2776">
        <v>0.59</v>
      </c>
      <c r="AD2776" s="18">
        <v>45825.16872642361</v>
      </c>
      <c r="AE2776" t="s">
        <v>2117</v>
      </c>
    </row>
    <row r="2777" spans="25:31" hidden="1" x14ac:dyDescent="0.35">
      <c r="Y2777" t="s">
        <v>858</v>
      </c>
      <c r="Z2777" t="s">
        <v>858</v>
      </c>
      <c r="AA2777" s="18" t="s">
        <v>858</v>
      </c>
      <c r="AB2777">
        <v>0.65600000000000003</v>
      </c>
      <c r="AC2777" s="21" t="s">
        <v>858</v>
      </c>
      <c r="AD2777" s="18">
        <v>45825.21083152778</v>
      </c>
      <c r="AE2777" t="s">
        <v>2112</v>
      </c>
    </row>
    <row r="2778" spans="25:31" hidden="1" x14ac:dyDescent="0.35">
      <c r="Y2778" t="s">
        <v>858</v>
      </c>
      <c r="Z2778" t="s">
        <v>858</v>
      </c>
      <c r="AA2778" s="18" t="s">
        <v>858</v>
      </c>
      <c r="AB2778" t="s">
        <v>858</v>
      </c>
      <c r="AC2778" s="21" t="s">
        <v>858</v>
      </c>
      <c r="AD2778" s="18">
        <v>45825.211065740739</v>
      </c>
      <c r="AE2778" t="s">
        <v>2112</v>
      </c>
    </row>
    <row r="2779" spans="25:31" hidden="1" x14ac:dyDescent="0.35">
      <c r="Y2779">
        <v>5.5869999999999997</v>
      </c>
      <c r="Z2779">
        <v>0.84499999999999997</v>
      </c>
      <c r="AA2779" s="18" t="s">
        <v>858</v>
      </c>
      <c r="AB2779">
        <v>0</v>
      </c>
      <c r="AC2779" s="21">
        <v>0.78300000000000003</v>
      </c>
      <c r="AD2779" s="18">
        <v>45825.211266041668</v>
      </c>
      <c r="AE2779" t="s">
        <v>2112</v>
      </c>
    </row>
    <row r="2780" spans="25:31" x14ac:dyDescent="0.35">
      <c r="Y2780">
        <v>1.605</v>
      </c>
      <c r="Z2780">
        <v>0.95599999999999996</v>
      </c>
      <c r="AA2780" s="18">
        <v>0.82699999999999996</v>
      </c>
      <c r="AB2780">
        <v>0.93200000000000005</v>
      </c>
      <c r="AC2780" s="21">
        <v>0.94599999999999995</v>
      </c>
      <c r="AD2780" s="18">
        <v>2.7722222222222221E-2</v>
      </c>
      <c r="AE2780" t="s">
        <v>1092</v>
      </c>
    </row>
    <row r="2781" spans="25:31" hidden="1" x14ac:dyDescent="0.35">
      <c r="Y2781">
        <v>8</v>
      </c>
      <c r="Z2781">
        <v>0</v>
      </c>
      <c r="AA2781">
        <v>0.96099999999999997</v>
      </c>
      <c r="AB2781">
        <v>0.81399999999999995</v>
      </c>
      <c r="AC2781">
        <v>0.91900000000000004</v>
      </c>
      <c r="AD2781" s="18">
        <v>45825.186340856482</v>
      </c>
      <c r="AE2781" t="s">
        <v>2113</v>
      </c>
    </row>
    <row r="2782" spans="25:31" x14ac:dyDescent="0.35">
      <c r="Y2782">
        <v>2.3580000000000001</v>
      </c>
      <c r="Z2782">
        <v>0.85</v>
      </c>
      <c r="AA2782">
        <v>0.91700000000000004</v>
      </c>
      <c r="AB2782">
        <v>0.91200000000000003</v>
      </c>
      <c r="AC2782">
        <v>0.90600000000000003</v>
      </c>
      <c r="AD2782" s="18">
        <v>45824.895156377315</v>
      </c>
      <c r="AE2782" t="s">
        <v>1942</v>
      </c>
    </row>
    <row r="2783" spans="25:31" hidden="1" x14ac:dyDescent="0.35">
      <c r="Y2783">
        <v>5.2910000000000004</v>
      </c>
      <c r="Z2783">
        <v>0</v>
      </c>
      <c r="AA2783">
        <v>0.9</v>
      </c>
      <c r="AB2783">
        <v>0.751</v>
      </c>
      <c r="AC2783">
        <v>0.76400000000000001</v>
      </c>
      <c r="AD2783" s="18">
        <v>45825.18663138889</v>
      </c>
      <c r="AE2783" t="s">
        <v>2113</v>
      </c>
    </row>
    <row r="2784" spans="25:31" x14ac:dyDescent="0.35">
      <c r="Y2784">
        <v>0.76300000000000001</v>
      </c>
      <c r="Z2784">
        <v>0.98299999999999998</v>
      </c>
      <c r="AA2784">
        <v>0.93899999999999995</v>
      </c>
      <c r="AB2784">
        <v>0.93600000000000005</v>
      </c>
      <c r="AC2784">
        <v>0.97699999999999998</v>
      </c>
      <c r="AD2784" s="18">
        <v>45824.909942442129</v>
      </c>
      <c r="AE2784" t="s">
        <v>2096</v>
      </c>
    </row>
    <row r="2785" spans="25:31" hidden="1" x14ac:dyDescent="0.35">
      <c r="Y2785" t="s">
        <v>858</v>
      </c>
      <c r="Z2785" t="s">
        <v>858</v>
      </c>
      <c r="AA2785" t="s">
        <v>858</v>
      </c>
      <c r="AB2785" t="s">
        <v>858</v>
      </c>
      <c r="AC2785" t="s">
        <v>858</v>
      </c>
      <c r="AD2785" s="18">
        <v>45825.186854814812</v>
      </c>
      <c r="AE2785" t="s">
        <v>2113</v>
      </c>
    </row>
    <row r="2786" spans="25:31" x14ac:dyDescent="0.35">
      <c r="Y2786">
        <v>2.762</v>
      </c>
      <c r="Z2786">
        <v>0.95499999999999996</v>
      </c>
      <c r="AA2786">
        <v>0.93100000000000005</v>
      </c>
      <c r="AB2786">
        <v>0.96699999999999997</v>
      </c>
      <c r="AC2786">
        <v>0.93300000000000005</v>
      </c>
      <c r="AD2786" s="18">
        <v>45825.126881064818</v>
      </c>
      <c r="AE2786" t="s">
        <v>2117</v>
      </c>
    </row>
    <row r="2787" spans="25:31" hidden="1" x14ac:dyDescent="0.35">
      <c r="Y2787" t="s">
        <v>858</v>
      </c>
      <c r="Z2787">
        <v>0</v>
      </c>
      <c r="AA2787">
        <v>1</v>
      </c>
      <c r="AB2787" t="s">
        <v>858</v>
      </c>
      <c r="AC2787" t="s">
        <v>858</v>
      </c>
      <c r="AD2787" s="18">
        <v>45825.187063055557</v>
      </c>
      <c r="AE2787" t="s">
        <v>2113</v>
      </c>
    </row>
    <row r="2788" spans="25:31" x14ac:dyDescent="0.35">
      <c r="Y2788">
        <v>45.454999999999998</v>
      </c>
      <c r="Z2788">
        <v>1</v>
      </c>
      <c r="AA2788">
        <v>0.77700000000000002</v>
      </c>
      <c r="AB2788">
        <v>0.83599999999999997</v>
      </c>
      <c r="AC2788">
        <v>0.78300000000000003</v>
      </c>
      <c r="AD2788" s="18">
        <v>45824.79343416667</v>
      </c>
      <c r="AE2788" t="s">
        <v>1757</v>
      </c>
    </row>
    <row r="2789" spans="25:31" hidden="1" x14ac:dyDescent="0.35">
      <c r="Y2789">
        <v>1.484</v>
      </c>
      <c r="Z2789">
        <v>0</v>
      </c>
      <c r="AA2789">
        <v>0.98199999999999998</v>
      </c>
      <c r="AB2789">
        <v>0.94099999999999995</v>
      </c>
      <c r="AC2789">
        <v>0.94499999999999995</v>
      </c>
      <c r="AD2789" s="18">
        <v>45825.187324652776</v>
      </c>
      <c r="AE2789" t="s">
        <v>2113</v>
      </c>
    </row>
    <row r="2790" spans="25:31" x14ac:dyDescent="0.35">
      <c r="Y2790">
        <v>30.303000000000001</v>
      </c>
      <c r="Z2790">
        <v>0.878</v>
      </c>
      <c r="AA2790">
        <v>0.95199999999999996</v>
      </c>
      <c r="AB2790">
        <v>0.92900000000000005</v>
      </c>
      <c r="AC2790">
        <v>0.91400000000000003</v>
      </c>
      <c r="AD2790" s="18">
        <v>45824.819092280093</v>
      </c>
      <c r="AE2790" t="s">
        <v>1757</v>
      </c>
    </row>
    <row r="2791" spans="25:31" hidden="1" x14ac:dyDescent="0.35">
      <c r="Y2791">
        <v>8.1969999999999992</v>
      </c>
      <c r="Z2791">
        <v>0</v>
      </c>
      <c r="AA2791">
        <v>0.94499999999999995</v>
      </c>
      <c r="AB2791" t="s">
        <v>858</v>
      </c>
      <c r="AC2791">
        <v>0.88100000000000001</v>
      </c>
      <c r="AD2791" s="18">
        <v>45825.18754003472</v>
      </c>
      <c r="AE2791" t="s">
        <v>2113</v>
      </c>
    </row>
    <row r="2792" spans="25:31" hidden="1" x14ac:dyDescent="0.35">
      <c r="Y2792">
        <v>6.3289999999999997</v>
      </c>
      <c r="Z2792">
        <v>0</v>
      </c>
      <c r="AA2792">
        <v>0.99</v>
      </c>
      <c r="AB2792">
        <v>0.81299999999999994</v>
      </c>
      <c r="AC2792">
        <v>0.86599999999999999</v>
      </c>
      <c r="AD2792" s="18">
        <v>45825.187892916663</v>
      </c>
      <c r="AE2792" t="s">
        <v>2113</v>
      </c>
    </row>
    <row r="2793" spans="25:31" hidden="1" x14ac:dyDescent="0.35">
      <c r="Y2793">
        <v>2.762</v>
      </c>
      <c r="Z2793">
        <v>0</v>
      </c>
      <c r="AA2793">
        <v>0.99099999999999999</v>
      </c>
      <c r="AB2793">
        <v>0.98899999999999999</v>
      </c>
      <c r="AC2793">
        <v>0.97799999999999998</v>
      </c>
      <c r="AD2793" s="18">
        <v>45825.188242175929</v>
      </c>
      <c r="AE2793" t="s">
        <v>2113</v>
      </c>
    </row>
    <row r="2794" spans="25:31" x14ac:dyDescent="0.35">
      <c r="Y2794">
        <v>2.1549999999999998</v>
      </c>
      <c r="Z2794">
        <v>0.98799999999999999</v>
      </c>
      <c r="AA2794">
        <v>0.97299999999999998</v>
      </c>
      <c r="AB2794">
        <v>0.97</v>
      </c>
      <c r="AC2794">
        <v>0.97799999999999998</v>
      </c>
      <c r="AD2794" s="18">
        <v>45824.85076927083</v>
      </c>
      <c r="AE2794" t="s">
        <v>1942</v>
      </c>
    </row>
    <row r="2795" spans="25:31" hidden="1" x14ac:dyDescent="0.35">
      <c r="Y2795">
        <v>1.8280000000000001</v>
      </c>
      <c r="Z2795">
        <v>0</v>
      </c>
      <c r="AA2795">
        <v>0.99099999999999999</v>
      </c>
      <c r="AB2795">
        <v>0.96399999999999997</v>
      </c>
      <c r="AC2795">
        <v>0.92900000000000005</v>
      </c>
      <c r="AD2795" s="18">
        <v>45825.188552349537</v>
      </c>
      <c r="AE2795" t="s">
        <v>2113</v>
      </c>
    </row>
    <row r="2796" spans="25:31" hidden="1" x14ac:dyDescent="0.35">
      <c r="Y2796">
        <v>2.66</v>
      </c>
      <c r="Z2796">
        <v>0</v>
      </c>
      <c r="AA2796">
        <v>0.99399999999999999</v>
      </c>
      <c r="AB2796">
        <v>0.68</v>
      </c>
      <c r="AC2796">
        <v>0.92100000000000004</v>
      </c>
      <c r="AD2796" s="18">
        <v>45825.188861782408</v>
      </c>
      <c r="AE2796" t="s">
        <v>2113</v>
      </c>
    </row>
    <row r="2797" spans="25:31" hidden="1" x14ac:dyDescent="0.35">
      <c r="Y2797">
        <v>1.52</v>
      </c>
      <c r="Z2797">
        <v>0</v>
      </c>
      <c r="AA2797">
        <v>0.996</v>
      </c>
      <c r="AB2797">
        <v>0.68899999999999995</v>
      </c>
      <c r="AC2797">
        <v>0.94199999999999995</v>
      </c>
      <c r="AD2797" s="18">
        <v>45825.189442442126</v>
      </c>
      <c r="AE2797" t="s">
        <v>2113</v>
      </c>
    </row>
    <row r="2798" spans="25:31" x14ac:dyDescent="0.35">
      <c r="Y2798">
        <v>1.742</v>
      </c>
      <c r="Z2798">
        <v>0.97199999999999998</v>
      </c>
      <c r="AA2798">
        <v>0.97899999999999998</v>
      </c>
      <c r="AB2798">
        <v>0.98699999999999999</v>
      </c>
      <c r="AC2798">
        <v>0.98599999999999999</v>
      </c>
      <c r="AD2798" s="18">
        <v>45824.917623252317</v>
      </c>
      <c r="AE2798" t="s">
        <v>2096</v>
      </c>
    </row>
    <row r="2799" spans="25:31" hidden="1" x14ac:dyDescent="0.35">
      <c r="Y2799">
        <v>0.96299999999999997</v>
      </c>
      <c r="Z2799">
        <v>0</v>
      </c>
      <c r="AA2799">
        <v>0.995</v>
      </c>
      <c r="AB2799">
        <v>0.98799999999999999</v>
      </c>
      <c r="AC2799">
        <v>0.94</v>
      </c>
      <c r="AD2799" s="18">
        <v>45825.189894293981</v>
      </c>
      <c r="AE2799" t="s">
        <v>2113</v>
      </c>
    </row>
    <row r="2800" spans="25:31" x14ac:dyDescent="0.35">
      <c r="Y2800">
        <v>6.9930000000000003</v>
      </c>
      <c r="Z2800">
        <v>0.97799999999999998</v>
      </c>
      <c r="AA2800">
        <v>0.875</v>
      </c>
      <c r="AB2800">
        <v>0.90800000000000003</v>
      </c>
      <c r="AC2800">
        <v>0.95099999999999996</v>
      </c>
      <c r="AD2800" s="18">
        <v>45824.955433587966</v>
      </c>
      <c r="AE2800" t="s">
        <v>2096</v>
      </c>
    </row>
    <row r="2801" spans="25:31" hidden="1" x14ac:dyDescent="0.35">
      <c r="Y2801">
        <v>17.856999999999999</v>
      </c>
      <c r="Z2801">
        <v>0</v>
      </c>
      <c r="AA2801">
        <v>0.97</v>
      </c>
      <c r="AB2801" t="s">
        <v>858</v>
      </c>
      <c r="AC2801">
        <v>0.6</v>
      </c>
      <c r="AD2801" s="18">
        <v>45825.190120763888</v>
      </c>
      <c r="AE2801" t="s">
        <v>2113</v>
      </c>
    </row>
    <row r="2802" spans="25:31" x14ac:dyDescent="0.35">
      <c r="Y2802">
        <v>3.1150000000000002</v>
      </c>
      <c r="Z2802">
        <v>0.97399999999999998</v>
      </c>
      <c r="AA2802">
        <v>0.998</v>
      </c>
      <c r="AB2802">
        <v>0.82199999999999995</v>
      </c>
      <c r="AC2802">
        <v>0.996</v>
      </c>
      <c r="AD2802" s="18">
        <v>45824.963591377316</v>
      </c>
      <c r="AE2802" t="s">
        <v>2099</v>
      </c>
    </row>
    <row r="2803" spans="25:31" hidden="1" x14ac:dyDescent="0.35">
      <c r="Y2803" t="s">
        <v>858</v>
      </c>
      <c r="Z2803">
        <v>0</v>
      </c>
      <c r="AA2803">
        <v>0.98099999999999998</v>
      </c>
      <c r="AB2803" t="s">
        <v>858</v>
      </c>
      <c r="AC2803" t="s">
        <v>858</v>
      </c>
      <c r="AD2803" s="18">
        <v>45825.19033287037</v>
      </c>
      <c r="AE2803" t="s">
        <v>2113</v>
      </c>
    </row>
    <row r="2804" spans="25:31" x14ac:dyDescent="0.35">
      <c r="Y2804">
        <v>1.538</v>
      </c>
      <c r="Z2804">
        <v>0.95899999999999996</v>
      </c>
      <c r="AA2804">
        <v>0.82599999999999996</v>
      </c>
      <c r="AB2804">
        <v>0.83099999999999996</v>
      </c>
      <c r="AC2804">
        <v>0.93899999999999995</v>
      </c>
      <c r="AD2804" s="18">
        <v>45825.276740300927</v>
      </c>
      <c r="AE2804" t="s">
        <v>2106</v>
      </c>
    </row>
    <row r="2805" spans="25:31" hidden="1" x14ac:dyDescent="0.35">
      <c r="Y2805">
        <v>7.9370000000000003</v>
      </c>
      <c r="Z2805">
        <v>0</v>
      </c>
      <c r="AA2805">
        <v>0.98499999999999999</v>
      </c>
      <c r="AB2805">
        <v>0.93100000000000005</v>
      </c>
      <c r="AC2805">
        <v>0.98099999999999998</v>
      </c>
      <c r="AD2805" s="18">
        <v>45825.190601087961</v>
      </c>
      <c r="AE2805" t="s">
        <v>2113</v>
      </c>
    </row>
    <row r="2806" spans="25:31" hidden="1" x14ac:dyDescent="0.35">
      <c r="Y2806">
        <v>12.821</v>
      </c>
      <c r="Z2806">
        <v>0</v>
      </c>
      <c r="AA2806">
        <v>0.99</v>
      </c>
      <c r="AB2806" t="s">
        <v>858</v>
      </c>
      <c r="AC2806">
        <v>0.95599999999999996</v>
      </c>
      <c r="AD2806" s="18">
        <v>45825.190819224539</v>
      </c>
      <c r="AE2806" t="s">
        <v>2113</v>
      </c>
    </row>
    <row r="2807" spans="25:31" hidden="1" x14ac:dyDescent="0.35">
      <c r="Y2807">
        <v>14.925000000000001</v>
      </c>
      <c r="Z2807">
        <v>0</v>
      </c>
      <c r="AA2807" t="s">
        <v>858</v>
      </c>
      <c r="AB2807" t="s">
        <v>858</v>
      </c>
      <c r="AC2807">
        <v>1</v>
      </c>
      <c r="AD2807" s="18">
        <v>45825.191076527779</v>
      </c>
      <c r="AE2807" t="s">
        <v>2113</v>
      </c>
    </row>
    <row r="2808" spans="25:31" hidden="1" x14ac:dyDescent="0.35">
      <c r="Y2808">
        <v>7.8120000000000003</v>
      </c>
      <c r="Z2808">
        <v>0</v>
      </c>
      <c r="AA2808">
        <v>0.94799999999999995</v>
      </c>
      <c r="AB2808" t="s">
        <v>858</v>
      </c>
      <c r="AC2808">
        <v>0.84599999999999997</v>
      </c>
      <c r="AD2808" s="18">
        <v>45825.191323310188</v>
      </c>
      <c r="AE2808" t="s">
        <v>2113</v>
      </c>
    </row>
    <row r="2809" spans="25:31" hidden="1" x14ac:dyDescent="0.35">
      <c r="Y2809">
        <v>23.81</v>
      </c>
      <c r="Z2809">
        <v>0</v>
      </c>
      <c r="AA2809">
        <v>0.97699999999999998</v>
      </c>
      <c r="AB2809">
        <v>1</v>
      </c>
      <c r="AC2809">
        <v>0.77</v>
      </c>
      <c r="AD2809" s="18">
        <v>45825.191632199072</v>
      </c>
      <c r="AE2809" t="s">
        <v>2113</v>
      </c>
    </row>
    <row r="2810" spans="25:31" x14ac:dyDescent="0.35">
      <c r="Y2810">
        <v>1.8120000000000001</v>
      </c>
      <c r="Z2810">
        <v>0.96699999999999997</v>
      </c>
      <c r="AA2810">
        <v>0.99299999999999999</v>
      </c>
      <c r="AB2810">
        <v>0.92900000000000005</v>
      </c>
      <c r="AC2810">
        <v>0.97099999999999997</v>
      </c>
      <c r="AD2810" s="18">
        <v>45825.068305601853</v>
      </c>
      <c r="AE2810" t="s">
        <v>2117</v>
      </c>
    </row>
    <row r="2811" spans="25:31" hidden="1" x14ac:dyDescent="0.35">
      <c r="Y2811">
        <v>0.878</v>
      </c>
      <c r="Z2811">
        <v>0</v>
      </c>
      <c r="AA2811">
        <v>0.99299999999999999</v>
      </c>
      <c r="AB2811">
        <v>0.89300000000000002</v>
      </c>
      <c r="AC2811">
        <v>0.95499999999999996</v>
      </c>
      <c r="AD2811" s="18">
        <v>45825.192193599534</v>
      </c>
      <c r="AE2811" t="s">
        <v>2113</v>
      </c>
    </row>
    <row r="2812" spans="25:31" x14ac:dyDescent="0.35">
      <c r="Y2812">
        <v>22.222000000000001</v>
      </c>
      <c r="Z2812">
        <v>0.75800000000000001</v>
      </c>
      <c r="AA2812">
        <v>0.91400000000000003</v>
      </c>
      <c r="AB2812">
        <v>0.86799999999999999</v>
      </c>
      <c r="AC2812">
        <v>0.91500000000000004</v>
      </c>
      <c r="AD2812" s="18">
        <v>45824.905641759258</v>
      </c>
      <c r="AE2812" t="s">
        <v>1958</v>
      </c>
    </row>
    <row r="2813" spans="25:31" hidden="1" x14ac:dyDescent="0.35">
      <c r="Y2813">
        <v>1.339</v>
      </c>
      <c r="Z2813">
        <v>0</v>
      </c>
      <c r="AA2813">
        <v>0.98899999999999999</v>
      </c>
      <c r="AB2813">
        <v>0.98099999999999998</v>
      </c>
      <c r="AC2813">
        <v>0.97599999999999998</v>
      </c>
      <c r="AD2813" s="18">
        <v>45825.192624768519</v>
      </c>
      <c r="AE2813" t="s">
        <v>2113</v>
      </c>
    </row>
    <row r="2814" spans="25:31" x14ac:dyDescent="0.35">
      <c r="Y2814">
        <v>2.0409999999999999</v>
      </c>
      <c r="Z2814">
        <v>0.98899999999999999</v>
      </c>
      <c r="AA2814">
        <v>0.997</v>
      </c>
      <c r="AB2814">
        <v>0.98699999999999999</v>
      </c>
      <c r="AC2814">
        <v>0.97799999999999998</v>
      </c>
      <c r="AD2814" s="18">
        <v>45825.301965115737</v>
      </c>
      <c r="AE2814" t="s">
        <v>2102</v>
      </c>
    </row>
    <row r="2815" spans="25:31" hidden="1" x14ac:dyDescent="0.35">
      <c r="Y2815" t="s">
        <v>858</v>
      </c>
      <c r="Z2815">
        <v>0</v>
      </c>
      <c r="AA2815" t="s">
        <v>858</v>
      </c>
      <c r="AB2815">
        <v>0.66800000000000004</v>
      </c>
      <c r="AC2815" t="s">
        <v>858</v>
      </c>
      <c r="AD2815" s="18">
        <v>45825.192834814814</v>
      </c>
      <c r="AE2815" t="s">
        <v>2113</v>
      </c>
    </row>
    <row r="2816" spans="25:31" x14ac:dyDescent="0.35">
      <c r="Y2816">
        <v>1.52</v>
      </c>
      <c r="Z2816">
        <v>0.96499999999999997</v>
      </c>
      <c r="AA2816">
        <v>0.88200000000000001</v>
      </c>
      <c r="AB2816">
        <v>0.89700000000000002</v>
      </c>
      <c r="AC2816">
        <v>0.96099999999999997</v>
      </c>
      <c r="AD2816" s="18">
        <v>45825.242396516202</v>
      </c>
      <c r="AE2816" t="s">
        <v>2106</v>
      </c>
    </row>
    <row r="2817" spans="25:31" hidden="1" x14ac:dyDescent="0.35">
      <c r="Y2817">
        <v>6.9930000000000003</v>
      </c>
      <c r="Z2817">
        <v>0</v>
      </c>
      <c r="AA2817">
        <v>0.98599999999999999</v>
      </c>
      <c r="AB2817">
        <v>0.95499999999999996</v>
      </c>
      <c r="AC2817">
        <v>0.97299999999999998</v>
      </c>
      <c r="AD2817" s="18">
        <v>45825.193147465281</v>
      </c>
      <c r="AE2817" t="s">
        <v>2113</v>
      </c>
    </row>
    <row r="2818" spans="25:31" x14ac:dyDescent="0.35">
      <c r="Y2818">
        <v>22.222000000000001</v>
      </c>
      <c r="Z2818">
        <v>0.747</v>
      </c>
      <c r="AA2818">
        <v>0.84199999999999997</v>
      </c>
      <c r="AB2818">
        <v>0.86699999999999999</v>
      </c>
      <c r="AC2818">
        <v>0.93300000000000005</v>
      </c>
      <c r="AD2818" s="18">
        <v>45825.054852152774</v>
      </c>
      <c r="AE2818" t="s">
        <v>2117</v>
      </c>
    </row>
    <row r="2819" spans="25:31" hidden="1" x14ac:dyDescent="0.35">
      <c r="Y2819">
        <v>2.3420000000000001</v>
      </c>
      <c r="Z2819">
        <v>0</v>
      </c>
      <c r="AA2819">
        <v>0.98499999999999999</v>
      </c>
      <c r="AB2819">
        <v>0.92800000000000005</v>
      </c>
      <c r="AC2819">
        <v>0.94699999999999995</v>
      </c>
      <c r="AD2819" s="18">
        <v>45825.193464259261</v>
      </c>
      <c r="AE2819" t="s">
        <v>2113</v>
      </c>
    </row>
    <row r="2820" spans="25:31" x14ac:dyDescent="0.35">
      <c r="Y2820">
        <v>0.36799999999999999</v>
      </c>
      <c r="Z2820">
        <v>0.98299999999999998</v>
      </c>
      <c r="AA2820" s="18">
        <v>0.97399999999999998</v>
      </c>
      <c r="AB2820">
        <v>0.97899999999999998</v>
      </c>
      <c r="AC2820" s="21">
        <v>0.999</v>
      </c>
      <c r="AD2820" s="18">
        <v>3.2393518518518523E-2</v>
      </c>
      <c r="AE2820" t="s">
        <v>1092</v>
      </c>
    </row>
    <row r="2821" spans="25:31" hidden="1" x14ac:dyDescent="0.35">
      <c r="Y2821">
        <v>2.4940000000000002</v>
      </c>
      <c r="Z2821">
        <v>0</v>
      </c>
      <c r="AA2821">
        <v>0.995</v>
      </c>
      <c r="AB2821">
        <v>0.99399999999999999</v>
      </c>
      <c r="AC2821">
        <v>0.95599999999999996</v>
      </c>
      <c r="AD2821" s="18">
        <v>45825.193863009263</v>
      </c>
      <c r="AE2821" t="s">
        <v>2113</v>
      </c>
    </row>
    <row r="2822" spans="25:31" hidden="1" x14ac:dyDescent="0.35">
      <c r="Y2822">
        <v>1.972</v>
      </c>
      <c r="Z2822">
        <v>0</v>
      </c>
      <c r="AA2822">
        <v>0.99</v>
      </c>
      <c r="AB2822">
        <v>1</v>
      </c>
      <c r="AC2822">
        <v>0.78900000000000003</v>
      </c>
      <c r="AD2822" s="18">
        <v>45825.194230289351</v>
      </c>
      <c r="AE2822" t="s">
        <v>2113</v>
      </c>
    </row>
    <row r="2823" spans="25:31" hidden="1" x14ac:dyDescent="0.35">
      <c r="Y2823" t="s">
        <v>858</v>
      </c>
      <c r="Z2823">
        <v>0</v>
      </c>
      <c r="AA2823">
        <v>0.97799999999999998</v>
      </c>
      <c r="AB2823" t="s">
        <v>858</v>
      </c>
      <c r="AC2823" t="s">
        <v>858</v>
      </c>
      <c r="AD2823" s="18">
        <v>45825.194448009257</v>
      </c>
      <c r="AE2823" t="s">
        <v>2113</v>
      </c>
    </row>
    <row r="2824" spans="25:31" x14ac:dyDescent="0.35">
      <c r="Y2824">
        <v>0.4</v>
      </c>
      <c r="Z2824">
        <v>0.98399999999999999</v>
      </c>
      <c r="AA2824">
        <v>0.99299999999999999</v>
      </c>
      <c r="AB2824">
        <v>0.98699999999999999</v>
      </c>
      <c r="AC2824">
        <v>0.995</v>
      </c>
      <c r="AD2824" s="18">
        <v>45824.813522025463</v>
      </c>
      <c r="AE2824" t="s">
        <v>1757</v>
      </c>
    </row>
    <row r="2825" spans="25:31" hidden="1" x14ac:dyDescent="0.35">
      <c r="Y2825">
        <v>6.5789999999999997</v>
      </c>
      <c r="Z2825">
        <v>0</v>
      </c>
      <c r="AA2825">
        <v>0.98</v>
      </c>
      <c r="AB2825">
        <v>0.88200000000000001</v>
      </c>
      <c r="AC2825">
        <v>0.94399999999999995</v>
      </c>
      <c r="AD2825" s="18">
        <v>45825.194709398151</v>
      </c>
      <c r="AE2825" t="s">
        <v>2113</v>
      </c>
    </row>
    <row r="2826" spans="25:31" x14ac:dyDescent="0.35">
      <c r="Y2826">
        <v>29.411999999999999</v>
      </c>
      <c r="Z2826">
        <v>0.73199999999999998</v>
      </c>
      <c r="AA2826">
        <v>0.89300000000000002</v>
      </c>
      <c r="AB2826">
        <v>0</v>
      </c>
      <c r="AC2826">
        <v>0.629</v>
      </c>
      <c r="AD2826" s="18">
        <v>45824.896496944442</v>
      </c>
      <c r="AE2826" t="s">
        <v>1942</v>
      </c>
    </row>
    <row r="2827" spans="25:31" hidden="1" x14ac:dyDescent="0.35">
      <c r="Y2827" t="s">
        <v>858</v>
      </c>
      <c r="Z2827" t="s">
        <v>858</v>
      </c>
      <c r="AA2827">
        <v>0.88800000000000001</v>
      </c>
      <c r="AB2827" t="s">
        <v>858</v>
      </c>
      <c r="AC2827" t="s">
        <v>858</v>
      </c>
      <c r="AD2827" s="18">
        <v>45825.184205081016</v>
      </c>
      <c r="AE2827" t="s">
        <v>2114</v>
      </c>
    </row>
    <row r="2828" spans="25:31" x14ac:dyDescent="0.35">
      <c r="Y2828">
        <v>8.0649999999999995</v>
      </c>
      <c r="Z2828">
        <v>0.77400000000000002</v>
      </c>
      <c r="AA2828">
        <v>0.98899999999999999</v>
      </c>
      <c r="AB2828">
        <v>0.97599999999999998</v>
      </c>
      <c r="AC2828">
        <v>0.98</v>
      </c>
      <c r="AD2828" s="18">
        <v>45825.036125011575</v>
      </c>
      <c r="AE2828" t="s">
        <v>1750</v>
      </c>
    </row>
    <row r="2829" spans="25:31" hidden="1" x14ac:dyDescent="0.35">
      <c r="Y2829">
        <v>1.5820000000000001</v>
      </c>
      <c r="Z2829">
        <v>0.85699999999999998</v>
      </c>
      <c r="AA2829">
        <v>0.99199999999999999</v>
      </c>
      <c r="AB2829">
        <v>0.114</v>
      </c>
      <c r="AC2829">
        <v>0.98</v>
      </c>
      <c r="AD2829" s="18">
        <v>45825.184564328702</v>
      </c>
      <c r="AE2829" t="s">
        <v>2114</v>
      </c>
    </row>
    <row r="2830" spans="25:31" x14ac:dyDescent="0.35">
      <c r="Y2830">
        <v>2.8410000000000002</v>
      </c>
      <c r="Z2830">
        <v>0.60199999999999998</v>
      </c>
      <c r="AA2830">
        <v>0.94399999999999995</v>
      </c>
      <c r="AB2830">
        <v>0</v>
      </c>
      <c r="AC2830">
        <v>0.86399999999999999</v>
      </c>
      <c r="AD2830" s="18">
        <v>45825.042676770834</v>
      </c>
      <c r="AE2830" t="s">
        <v>1750</v>
      </c>
    </row>
    <row r="2831" spans="25:31" hidden="1" x14ac:dyDescent="0.35">
      <c r="Y2831" t="s">
        <v>858</v>
      </c>
      <c r="Z2831" t="s">
        <v>858</v>
      </c>
      <c r="AA2831" t="s">
        <v>858</v>
      </c>
      <c r="AB2831" t="s">
        <v>858</v>
      </c>
      <c r="AC2831" t="s">
        <v>858</v>
      </c>
      <c r="AD2831" s="18">
        <v>45825.184764583333</v>
      </c>
      <c r="AE2831" t="s">
        <v>2114</v>
      </c>
    </row>
    <row r="2832" spans="25:31" x14ac:dyDescent="0.35">
      <c r="Y2832">
        <v>2.6669999999999998</v>
      </c>
      <c r="Z2832">
        <v>0.91700000000000004</v>
      </c>
      <c r="AA2832">
        <v>0.999</v>
      </c>
      <c r="AB2832">
        <v>0.873</v>
      </c>
      <c r="AC2832">
        <v>0.95399999999999996</v>
      </c>
      <c r="AD2832" s="18">
        <v>45825.248073136572</v>
      </c>
      <c r="AE2832" t="s">
        <v>2106</v>
      </c>
    </row>
    <row r="2833" spans="25:31" hidden="1" x14ac:dyDescent="0.35">
      <c r="Y2833" t="s">
        <v>858</v>
      </c>
      <c r="Z2833" t="s">
        <v>858</v>
      </c>
      <c r="AA2833" t="s">
        <v>858</v>
      </c>
      <c r="AB2833" t="s">
        <v>858</v>
      </c>
      <c r="AC2833" t="s">
        <v>858</v>
      </c>
      <c r="AD2833" s="18">
        <v>45825.184980439815</v>
      </c>
      <c r="AE2833" t="s">
        <v>2114</v>
      </c>
    </row>
    <row r="2834" spans="25:31" x14ac:dyDescent="0.35">
      <c r="Y2834">
        <v>3.65</v>
      </c>
      <c r="Z2834">
        <v>0.96299999999999997</v>
      </c>
      <c r="AA2834">
        <v>0.94299999999999995</v>
      </c>
      <c r="AB2834">
        <v>0.749</v>
      </c>
      <c r="AC2834">
        <v>0.94899999999999995</v>
      </c>
      <c r="AD2834" s="18">
        <v>45825.08948116898</v>
      </c>
      <c r="AE2834" t="s">
        <v>2117</v>
      </c>
    </row>
    <row r="2835" spans="25:31" hidden="1" x14ac:dyDescent="0.35">
      <c r="Y2835" t="s">
        <v>858</v>
      </c>
      <c r="Z2835">
        <v>0.88700000000000001</v>
      </c>
      <c r="AA2835">
        <v>0.999</v>
      </c>
      <c r="AB2835">
        <v>0</v>
      </c>
      <c r="AC2835" t="s">
        <v>858</v>
      </c>
      <c r="AD2835" s="18">
        <v>45825.185165891206</v>
      </c>
      <c r="AE2835" t="s">
        <v>2114</v>
      </c>
    </row>
    <row r="2836" spans="25:31" hidden="1" x14ac:dyDescent="0.35">
      <c r="Y2836" t="s">
        <v>858</v>
      </c>
      <c r="Z2836" t="s">
        <v>858</v>
      </c>
      <c r="AA2836">
        <v>0.79700000000000004</v>
      </c>
      <c r="AB2836" t="s">
        <v>858</v>
      </c>
      <c r="AC2836" t="s">
        <v>858</v>
      </c>
      <c r="AD2836" s="18">
        <v>45825.185396446759</v>
      </c>
      <c r="AE2836" t="s">
        <v>2114</v>
      </c>
    </row>
    <row r="2837" spans="25:31" hidden="1" x14ac:dyDescent="0.35">
      <c r="Y2837" t="s">
        <v>858</v>
      </c>
      <c r="Z2837" t="s">
        <v>858</v>
      </c>
      <c r="AA2837" t="s">
        <v>858</v>
      </c>
      <c r="AB2837" t="s">
        <v>858</v>
      </c>
      <c r="AC2837" t="s">
        <v>858</v>
      </c>
      <c r="AD2837" s="18">
        <v>45825.18560109954</v>
      </c>
      <c r="AE2837" t="s">
        <v>2114</v>
      </c>
    </row>
    <row r="2838" spans="25:31" x14ac:dyDescent="0.35">
      <c r="Y2838">
        <v>1.109</v>
      </c>
      <c r="Z2838">
        <v>0.99</v>
      </c>
      <c r="AA2838">
        <v>0.98699999999999999</v>
      </c>
      <c r="AB2838">
        <v>0.95099999999999996</v>
      </c>
      <c r="AC2838">
        <v>0.97899999999999998</v>
      </c>
      <c r="AD2838" s="18">
        <v>45825.175105671296</v>
      </c>
      <c r="AE2838" t="s">
        <v>2117</v>
      </c>
    </row>
    <row r="2839" spans="25:31" hidden="1" x14ac:dyDescent="0.35">
      <c r="Y2839" t="s">
        <v>858</v>
      </c>
      <c r="Z2839">
        <v>1</v>
      </c>
      <c r="AA2839">
        <v>1</v>
      </c>
      <c r="AB2839" t="s">
        <v>858</v>
      </c>
      <c r="AC2839" t="s">
        <v>858</v>
      </c>
      <c r="AD2839" s="18">
        <v>45825.185801493055</v>
      </c>
      <c r="AE2839" t="s">
        <v>2114</v>
      </c>
    </row>
    <row r="2840" spans="25:31" x14ac:dyDescent="0.35">
      <c r="Y2840">
        <v>21.739000000000001</v>
      </c>
      <c r="Z2840">
        <v>0.88900000000000001</v>
      </c>
      <c r="AA2840">
        <v>0.94699999999999995</v>
      </c>
      <c r="AB2840">
        <v>0.91600000000000004</v>
      </c>
      <c r="AC2840">
        <v>0.90800000000000003</v>
      </c>
      <c r="AD2840" s="18">
        <v>45825.255831134258</v>
      </c>
      <c r="AE2840" t="s">
        <v>2106</v>
      </c>
    </row>
    <row r="2841" spans="25:31" hidden="1" x14ac:dyDescent="0.35">
      <c r="Y2841" t="s">
        <v>858</v>
      </c>
      <c r="Z2841" t="s">
        <v>858</v>
      </c>
      <c r="AA2841" t="s">
        <v>858</v>
      </c>
      <c r="AB2841" t="s">
        <v>858</v>
      </c>
      <c r="AC2841" t="s">
        <v>858</v>
      </c>
      <c r="AD2841" s="18">
        <v>45825.186010115744</v>
      </c>
      <c r="AE2841" t="s">
        <v>2114</v>
      </c>
    </row>
    <row r="2842" spans="25:31" x14ac:dyDescent="0.35">
      <c r="Y2842">
        <v>0.44400000000000001</v>
      </c>
      <c r="Z2842">
        <v>0.99399999999999999</v>
      </c>
      <c r="AA2842" s="18">
        <v>0.996</v>
      </c>
      <c r="AB2842">
        <v>0.94399999999999995</v>
      </c>
      <c r="AC2842" s="21">
        <v>0.99399999999999999</v>
      </c>
      <c r="AD2842" s="18">
        <v>3.4883101851851853E-2</v>
      </c>
      <c r="AE2842" t="s">
        <v>1092</v>
      </c>
    </row>
    <row r="2843" spans="25:31" hidden="1" x14ac:dyDescent="0.35">
      <c r="Y2843">
        <v>0.21199999999999999</v>
      </c>
      <c r="Z2843">
        <v>0.92300000000000004</v>
      </c>
      <c r="AA2843">
        <v>0.99299999999999999</v>
      </c>
      <c r="AB2843">
        <v>0.99299999999999999</v>
      </c>
      <c r="AC2843">
        <v>0.99199999999999999</v>
      </c>
      <c r="AD2843" s="18">
        <v>45825.183728530094</v>
      </c>
      <c r="AE2843" t="s">
        <v>2115</v>
      </c>
    </row>
    <row r="2844" spans="25:31" x14ac:dyDescent="0.35">
      <c r="Y2844">
        <v>2.5</v>
      </c>
      <c r="Z2844">
        <v>0.93200000000000005</v>
      </c>
      <c r="AA2844" s="18">
        <v>0.996</v>
      </c>
      <c r="AB2844">
        <v>0.89800000000000002</v>
      </c>
      <c r="AC2844" s="21">
        <v>0.96399999999999997</v>
      </c>
      <c r="AD2844" s="18">
        <v>1.8612268518518518E-2</v>
      </c>
      <c r="AE2844" t="s">
        <v>1092</v>
      </c>
    </row>
    <row r="2845" spans="25:31" hidden="1" x14ac:dyDescent="0.35">
      <c r="Y2845">
        <v>24.39</v>
      </c>
      <c r="Z2845">
        <v>0.57599999999999996</v>
      </c>
      <c r="AA2845">
        <v>0.90200000000000002</v>
      </c>
      <c r="AB2845">
        <v>0.874</v>
      </c>
      <c r="AC2845">
        <v>0.90100000000000002</v>
      </c>
      <c r="AD2845" s="18">
        <v>45825.184000856483</v>
      </c>
      <c r="AE2845" t="s">
        <v>2115</v>
      </c>
    </row>
    <row r="2846" spans="25:31" x14ac:dyDescent="0.35">
      <c r="Y2846">
        <v>17.241</v>
      </c>
      <c r="Z2846">
        <v>0.94099999999999995</v>
      </c>
      <c r="AA2846">
        <v>0.90100000000000002</v>
      </c>
      <c r="AB2846">
        <v>0.89100000000000001</v>
      </c>
      <c r="AC2846">
        <v>0.90900000000000003</v>
      </c>
      <c r="AD2846" s="18">
        <v>45824.968074467593</v>
      </c>
      <c r="AE2846" t="s">
        <v>2099</v>
      </c>
    </row>
    <row r="2847" spans="25:31" hidden="1" x14ac:dyDescent="0.35">
      <c r="Y2847" t="s">
        <v>858</v>
      </c>
      <c r="Z2847" t="s">
        <v>858</v>
      </c>
      <c r="AA2847" t="s">
        <v>858</v>
      </c>
      <c r="AB2847">
        <v>0</v>
      </c>
      <c r="AC2847" t="s">
        <v>858</v>
      </c>
      <c r="AD2847" s="18">
        <v>45825.178366018517</v>
      </c>
      <c r="AE2847" t="s">
        <v>2116</v>
      </c>
    </row>
    <row r="2848" spans="25:31" x14ac:dyDescent="0.35">
      <c r="Y2848">
        <v>3.1349999999999998</v>
      </c>
      <c r="Z2848">
        <v>0.90900000000000003</v>
      </c>
      <c r="AA2848">
        <v>0.99299999999999999</v>
      </c>
      <c r="AB2848">
        <v>0.97399999999999998</v>
      </c>
      <c r="AC2848">
        <v>0.97099999999999997</v>
      </c>
      <c r="AD2848" s="18">
        <v>45824.815015567132</v>
      </c>
      <c r="AE2848" t="s">
        <v>1757</v>
      </c>
    </row>
    <row r="2849" spans="25:31" hidden="1" x14ac:dyDescent="0.35">
      <c r="Y2849">
        <v>1.613</v>
      </c>
      <c r="Z2849" t="s">
        <v>858</v>
      </c>
      <c r="AA2849" t="s">
        <v>858</v>
      </c>
      <c r="AB2849">
        <v>0</v>
      </c>
      <c r="AC2849">
        <v>0.48599999999999999</v>
      </c>
      <c r="AD2849" s="18">
        <v>45825.178603171298</v>
      </c>
      <c r="AE2849" t="s">
        <v>2116</v>
      </c>
    </row>
    <row r="2850" spans="25:31" x14ac:dyDescent="0.35">
      <c r="Y2850">
        <v>14.085000000000001</v>
      </c>
      <c r="Z2850">
        <v>0.78600000000000003</v>
      </c>
      <c r="AA2850">
        <v>0.90200000000000002</v>
      </c>
      <c r="AB2850">
        <v>0.90600000000000003</v>
      </c>
      <c r="AC2850">
        <v>0.86699999999999999</v>
      </c>
      <c r="AD2850" s="18">
        <v>45824.942792118054</v>
      </c>
      <c r="AE2850" t="s">
        <v>2096</v>
      </c>
    </row>
    <row r="2851" spans="25:31" hidden="1" x14ac:dyDescent="0.35">
      <c r="Y2851" t="s">
        <v>858</v>
      </c>
      <c r="Z2851" t="s">
        <v>858</v>
      </c>
      <c r="AA2851">
        <v>0.86399999999999999</v>
      </c>
      <c r="AB2851" t="s">
        <v>858</v>
      </c>
      <c r="AC2851" t="s">
        <v>858</v>
      </c>
      <c r="AD2851" s="18">
        <v>45825.178874039353</v>
      </c>
      <c r="AE2851" t="s">
        <v>2116</v>
      </c>
    </row>
    <row r="2852" spans="25:31" x14ac:dyDescent="0.35">
      <c r="Y2852">
        <v>0.73699999999999999</v>
      </c>
      <c r="Z2852">
        <v>0.99</v>
      </c>
      <c r="AA2852">
        <v>0.99299999999999999</v>
      </c>
      <c r="AB2852">
        <v>0.86699999999999999</v>
      </c>
      <c r="AC2852">
        <v>0.99399999999999999</v>
      </c>
      <c r="AD2852" s="18">
        <v>45825.243623761577</v>
      </c>
      <c r="AE2852" t="s">
        <v>2106</v>
      </c>
    </row>
    <row r="2853" spans="25:31" hidden="1" x14ac:dyDescent="0.35">
      <c r="Y2853" t="s">
        <v>858</v>
      </c>
      <c r="Z2853" t="s">
        <v>858</v>
      </c>
      <c r="AA2853">
        <v>1</v>
      </c>
      <c r="AB2853">
        <v>0</v>
      </c>
      <c r="AC2853" t="s">
        <v>858</v>
      </c>
      <c r="AD2853" s="18">
        <v>45825.179216817131</v>
      </c>
      <c r="AE2853" t="s">
        <v>2116</v>
      </c>
    </row>
    <row r="2854" spans="25:31" x14ac:dyDescent="0.35">
      <c r="Y2854">
        <v>5.65</v>
      </c>
      <c r="Z2854">
        <v>0.99299999999999999</v>
      </c>
      <c r="AA2854" s="18">
        <v>0.99199999999999999</v>
      </c>
      <c r="AB2854">
        <v>0.98699999999999999</v>
      </c>
      <c r="AC2854" s="21">
        <v>0.99099999999999999</v>
      </c>
      <c r="AD2854" s="18">
        <v>45825.223516157406</v>
      </c>
      <c r="AE2854" t="s">
        <v>2108</v>
      </c>
    </row>
    <row r="2855" spans="25:31" hidden="1" x14ac:dyDescent="0.35">
      <c r="Y2855" t="s">
        <v>858</v>
      </c>
      <c r="Z2855" t="s">
        <v>858</v>
      </c>
      <c r="AA2855" t="s">
        <v>858</v>
      </c>
      <c r="AB2855" t="s">
        <v>858</v>
      </c>
      <c r="AC2855" t="s">
        <v>858</v>
      </c>
      <c r="AD2855" s="18">
        <v>45825.179441446759</v>
      </c>
      <c r="AE2855" t="s">
        <v>2116</v>
      </c>
    </row>
    <row r="2856" spans="25:31" x14ac:dyDescent="0.35">
      <c r="Y2856">
        <v>12.048</v>
      </c>
      <c r="Z2856">
        <v>0.98599999999999999</v>
      </c>
      <c r="AA2856">
        <v>0.99099999999999999</v>
      </c>
      <c r="AB2856">
        <v>0.99099999999999999</v>
      </c>
      <c r="AC2856">
        <v>0.995</v>
      </c>
      <c r="AD2856" s="18">
        <v>45825.158767962967</v>
      </c>
      <c r="AE2856" t="s">
        <v>2117</v>
      </c>
    </row>
    <row r="2857" spans="25:31" hidden="1" x14ac:dyDescent="0.35">
      <c r="Y2857" t="s">
        <v>858</v>
      </c>
      <c r="Z2857" t="s">
        <v>858</v>
      </c>
      <c r="AA2857" t="s">
        <v>858</v>
      </c>
      <c r="AB2857" t="s">
        <v>858</v>
      </c>
      <c r="AC2857" t="s">
        <v>858</v>
      </c>
      <c r="AD2857" s="18">
        <v>45825.179623379627</v>
      </c>
      <c r="AE2857" t="s">
        <v>2116</v>
      </c>
    </row>
    <row r="2858" spans="25:31" x14ac:dyDescent="0.35">
      <c r="Y2858">
        <v>1.458</v>
      </c>
      <c r="Z2858">
        <v>0.98</v>
      </c>
      <c r="AA2858" s="18">
        <v>0.94899999999999995</v>
      </c>
      <c r="AB2858">
        <v>0.98</v>
      </c>
      <c r="AC2858" s="21">
        <v>0.97799999999999998</v>
      </c>
      <c r="AD2858" s="18">
        <v>1.3472222222222222E-2</v>
      </c>
      <c r="AE2858" t="s">
        <v>1092</v>
      </c>
    </row>
    <row r="2859" spans="25:31" hidden="1" x14ac:dyDescent="0.35">
      <c r="Y2859" t="s">
        <v>858</v>
      </c>
      <c r="Z2859" t="s">
        <v>858</v>
      </c>
      <c r="AA2859" t="s">
        <v>858</v>
      </c>
      <c r="AB2859">
        <v>0</v>
      </c>
      <c r="AC2859" t="s">
        <v>858</v>
      </c>
      <c r="AD2859" s="18">
        <v>45825.179817083335</v>
      </c>
      <c r="AE2859" t="s">
        <v>2116</v>
      </c>
    </row>
    <row r="2860" spans="25:31" x14ac:dyDescent="0.35">
      <c r="Y2860">
        <v>0.54200000000000004</v>
      </c>
      <c r="Z2860">
        <v>0.98299999999999998</v>
      </c>
      <c r="AA2860" s="18">
        <v>0.98799999999999999</v>
      </c>
      <c r="AB2860">
        <v>0.92900000000000005</v>
      </c>
      <c r="AC2860" s="21">
        <v>0.99099999999999999</v>
      </c>
      <c r="AD2860" s="18">
        <v>3.2640046296296292E-2</v>
      </c>
      <c r="AE2860" t="s">
        <v>1092</v>
      </c>
    </row>
    <row r="2861" spans="25:31" hidden="1" x14ac:dyDescent="0.35">
      <c r="Y2861">
        <v>35.713999999999999</v>
      </c>
      <c r="Z2861" t="s">
        <v>858</v>
      </c>
      <c r="AA2861">
        <v>0.78</v>
      </c>
      <c r="AB2861" t="s">
        <v>858</v>
      </c>
      <c r="AC2861">
        <v>0.82699999999999996</v>
      </c>
      <c r="AD2861" s="18">
        <v>45825.180030381947</v>
      </c>
      <c r="AE2861" t="s">
        <v>2116</v>
      </c>
    </row>
    <row r="2862" spans="25:31" x14ac:dyDescent="0.35">
      <c r="Y2862">
        <v>1.972</v>
      </c>
      <c r="Z2862">
        <v>0.877</v>
      </c>
      <c r="AA2862" s="18">
        <v>0.95299999999999996</v>
      </c>
      <c r="AB2862">
        <v>0.85899999999999999</v>
      </c>
      <c r="AC2862" s="21">
        <v>0.89300000000000002</v>
      </c>
      <c r="AD2862" s="18">
        <v>1.5648148148148147E-2</v>
      </c>
      <c r="AE2862" t="s">
        <v>1092</v>
      </c>
    </row>
    <row r="2863" spans="25:31" hidden="1" x14ac:dyDescent="0.35">
      <c r="Y2863" t="s">
        <v>858</v>
      </c>
      <c r="Z2863" t="s">
        <v>858</v>
      </c>
      <c r="AA2863" t="s">
        <v>858</v>
      </c>
      <c r="AB2863" t="s">
        <v>858</v>
      </c>
      <c r="AC2863" t="s">
        <v>858</v>
      </c>
      <c r="AD2863" s="18">
        <v>45825.180231770835</v>
      </c>
      <c r="AE2863" t="s">
        <v>2116</v>
      </c>
    </row>
    <row r="2864" spans="25:31" x14ac:dyDescent="0.35">
      <c r="Y2864">
        <v>83.332999999999998</v>
      </c>
      <c r="Z2864">
        <v>0.77800000000000002</v>
      </c>
      <c r="AA2864">
        <v>0.85699999999999998</v>
      </c>
      <c r="AB2864">
        <v>0.88800000000000001</v>
      </c>
      <c r="AC2864">
        <v>0.72099999999999997</v>
      </c>
      <c r="AD2864" s="18">
        <v>45824.804639409725</v>
      </c>
      <c r="AE2864" t="s">
        <v>1757</v>
      </c>
    </row>
    <row r="2865" spans="25:31" hidden="1" x14ac:dyDescent="0.35">
      <c r="Y2865">
        <v>10.526</v>
      </c>
      <c r="Z2865">
        <v>0.84399999999999997</v>
      </c>
      <c r="AA2865">
        <v>0.874</v>
      </c>
      <c r="AB2865">
        <v>0.58399999999999996</v>
      </c>
      <c r="AC2865">
        <v>0.872</v>
      </c>
      <c r="AD2865" s="18">
        <v>45825.18051150463</v>
      </c>
      <c r="AE2865" t="s">
        <v>2116</v>
      </c>
    </row>
    <row r="2866" spans="25:31" x14ac:dyDescent="0.35">
      <c r="Y2866">
        <v>11.904999999999999</v>
      </c>
      <c r="Z2866">
        <v>0.95799999999999996</v>
      </c>
      <c r="AA2866">
        <v>0.98899999999999999</v>
      </c>
      <c r="AB2866">
        <v>0.93100000000000005</v>
      </c>
      <c r="AC2866">
        <v>0.98899999999999999</v>
      </c>
      <c r="AD2866" s="18">
        <v>45824.823817083336</v>
      </c>
      <c r="AE2866" t="s">
        <v>1757</v>
      </c>
    </row>
    <row r="2867" spans="25:31" hidden="1" x14ac:dyDescent="0.35">
      <c r="Y2867">
        <v>1</v>
      </c>
      <c r="Z2867" t="s">
        <v>858</v>
      </c>
      <c r="AA2867" t="s">
        <v>858</v>
      </c>
      <c r="AB2867">
        <v>0.6</v>
      </c>
      <c r="AC2867">
        <v>1</v>
      </c>
      <c r="AD2867" s="18">
        <v>45825.18074048611</v>
      </c>
      <c r="AE2867" t="s">
        <v>2116</v>
      </c>
    </row>
    <row r="2868" spans="25:31" x14ac:dyDescent="0.35">
      <c r="Y2868">
        <v>0.73599999999999999</v>
      </c>
      <c r="Z2868">
        <v>0.99</v>
      </c>
      <c r="AA2868">
        <v>0.99299999999999999</v>
      </c>
      <c r="AB2868">
        <v>0.86699999999999999</v>
      </c>
      <c r="AC2868">
        <v>0.99399999999999999</v>
      </c>
      <c r="AD2868" s="18">
        <v>45824.916048391206</v>
      </c>
      <c r="AE2868" t="s">
        <v>2096</v>
      </c>
    </row>
    <row r="2869" spans="25:31" hidden="1" x14ac:dyDescent="0.35">
      <c r="Y2869" t="s">
        <v>858</v>
      </c>
      <c r="Z2869" t="s">
        <v>858</v>
      </c>
      <c r="AA2869">
        <v>0.90900000000000003</v>
      </c>
      <c r="AB2869" t="s">
        <v>858</v>
      </c>
      <c r="AC2869" t="s">
        <v>858</v>
      </c>
      <c r="AD2869" s="18">
        <v>45825.180970578702</v>
      </c>
      <c r="AE2869" t="s">
        <v>2116</v>
      </c>
    </row>
    <row r="2870" spans="25:31" x14ac:dyDescent="0.35">
      <c r="Y2870">
        <v>11.904999999999999</v>
      </c>
      <c r="Z2870">
        <v>0.76300000000000001</v>
      </c>
      <c r="AA2870">
        <v>0.93200000000000005</v>
      </c>
      <c r="AB2870">
        <v>0.90600000000000003</v>
      </c>
      <c r="AC2870">
        <v>0.751</v>
      </c>
      <c r="AD2870" s="18">
        <v>45824.936035486113</v>
      </c>
      <c r="AE2870" t="s">
        <v>2096</v>
      </c>
    </row>
    <row r="2871" spans="25:31" hidden="1" x14ac:dyDescent="0.35">
      <c r="Y2871" t="s">
        <v>858</v>
      </c>
      <c r="Z2871" t="s">
        <v>858</v>
      </c>
      <c r="AA2871" t="s">
        <v>858</v>
      </c>
      <c r="AB2871" t="s">
        <v>858</v>
      </c>
      <c r="AC2871" t="s">
        <v>858</v>
      </c>
      <c r="AD2871" s="18">
        <v>45825.181187187503</v>
      </c>
      <c r="AE2871" t="s">
        <v>2116</v>
      </c>
    </row>
    <row r="2872" spans="25:31" x14ac:dyDescent="0.35">
      <c r="Y2872">
        <v>83.332999999999998</v>
      </c>
      <c r="Z2872">
        <v>0.94399999999999995</v>
      </c>
      <c r="AA2872">
        <v>0.98199999999999998</v>
      </c>
      <c r="AB2872">
        <v>0.95</v>
      </c>
      <c r="AC2872">
        <v>0.95</v>
      </c>
      <c r="AD2872" s="18">
        <v>45825.267782488423</v>
      </c>
      <c r="AE2872" t="s">
        <v>2106</v>
      </c>
    </row>
    <row r="2873" spans="25:31" hidden="1" x14ac:dyDescent="0.35">
      <c r="Y2873" t="s">
        <v>858</v>
      </c>
      <c r="Z2873" t="s">
        <v>858</v>
      </c>
      <c r="AA2873" t="s">
        <v>858</v>
      </c>
      <c r="AB2873">
        <v>1</v>
      </c>
      <c r="AC2873" t="s">
        <v>858</v>
      </c>
      <c r="AD2873" s="18">
        <v>45825.181407870368</v>
      </c>
      <c r="AE2873" t="s">
        <v>2116</v>
      </c>
    </row>
    <row r="2874" spans="25:31" hidden="1" x14ac:dyDescent="0.35">
      <c r="Y2874">
        <v>26.315999999999999</v>
      </c>
      <c r="Z2874" t="s">
        <v>858</v>
      </c>
      <c r="AA2874">
        <v>1</v>
      </c>
      <c r="AB2874" t="s">
        <v>858</v>
      </c>
      <c r="AC2874">
        <v>0.82199999999999995</v>
      </c>
      <c r="AD2874" s="18">
        <v>45825.181624699071</v>
      </c>
      <c r="AE2874" t="s">
        <v>2116</v>
      </c>
    </row>
    <row r="2875" spans="25:31" hidden="1" x14ac:dyDescent="0.35">
      <c r="Y2875">
        <v>62.5</v>
      </c>
      <c r="Z2875" t="s">
        <v>858</v>
      </c>
      <c r="AA2875" t="s">
        <v>858</v>
      </c>
      <c r="AB2875" t="s">
        <v>858</v>
      </c>
      <c r="AC2875">
        <v>1</v>
      </c>
      <c r="AD2875" s="18">
        <v>45825.181835752315</v>
      </c>
      <c r="AE2875" t="s">
        <v>2116</v>
      </c>
    </row>
    <row r="2876" spans="25:31" x14ac:dyDescent="0.35">
      <c r="Y2876">
        <v>1.7090000000000001</v>
      </c>
      <c r="Z2876">
        <v>0.85599999999999998</v>
      </c>
      <c r="AA2876" s="18">
        <v>0.90800000000000003</v>
      </c>
      <c r="AB2876">
        <v>0.93100000000000005</v>
      </c>
      <c r="AC2876" s="21">
        <v>0.84799999999999998</v>
      </c>
      <c r="AD2876" s="18">
        <v>45825.23000653935</v>
      </c>
      <c r="AE2876" t="s">
        <v>2107</v>
      </c>
    </row>
    <row r="2877" spans="25:31" hidden="1" x14ac:dyDescent="0.35">
      <c r="Y2877" t="s">
        <v>858</v>
      </c>
      <c r="Z2877" t="s">
        <v>858</v>
      </c>
      <c r="AA2877">
        <v>1</v>
      </c>
      <c r="AB2877" t="s">
        <v>858</v>
      </c>
      <c r="AC2877" t="s">
        <v>858</v>
      </c>
      <c r="AD2877" s="18">
        <v>45825.182084826389</v>
      </c>
      <c r="AE2877" t="s">
        <v>2116</v>
      </c>
    </row>
    <row r="2878" spans="25:31" hidden="1" x14ac:dyDescent="0.35">
      <c r="Y2878" t="s">
        <v>858</v>
      </c>
      <c r="Z2878" t="s">
        <v>858</v>
      </c>
      <c r="AA2878" t="s">
        <v>858</v>
      </c>
      <c r="AB2878">
        <v>0.42899999999999999</v>
      </c>
      <c r="AC2878" t="s">
        <v>858</v>
      </c>
      <c r="AD2878" s="18">
        <v>45825.182330509262</v>
      </c>
      <c r="AE2878" t="s">
        <v>2116</v>
      </c>
    </row>
    <row r="2879" spans="25:31" hidden="1" x14ac:dyDescent="0.35">
      <c r="Y2879">
        <v>35.713999999999999</v>
      </c>
      <c r="Z2879" t="s">
        <v>858</v>
      </c>
      <c r="AA2879" t="s">
        <v>858</v>
      </c>
      <c r="AB2879">
        <v>1</v>
      </c>
      <c r="AC2879">
        <v>0.75</v>
      </c>
      <c r="AD2879" s="18">
        <v>45825.18267318287</v>
      </c>
      <c r="AE2879" t="s">
        <v>2116</v>
      </c>
    </row>
    <row r="2880" spans="25:31" hidden="1" x14ac:dyDescent="0.35">
      <c r="Y2880" t="s">
        <v>858</v>
      </c>
      <c r="Z2880" t="s">
        <v>858</v>
      </c>
      <c r="AA2880" t="s">
        <v>858</v>
      </c>
      <c r="AB2880">
        <v>0</v>
      </c>
      <c r="AC2880" t="s">
        <v>858</v>
      </c>
      <c r="AD2880" s="18">
        <v>45825.182909085648</v>
      </c>
      <c r="AE2880" t="s">
        <v>2116</v>
      </c>
    </row>
    <row r="2881" spans="25:31" hidden="1" x14ac:dyDescent="0.35">
      <c r="Y2881">
        <v>0.53100000000000003</v>
      </c>
      <c r="Z2881">
        <v>0.91200000000000003</v>
      </c>
      <c r="AA2881">
        <v>0.94899999999999995</v>
      </c>
      <c r="AB2881">
        <v>0</v>
      </c>
      <c r="AC2881">
        <v>0.56000000000000005</v>
      </c>
      <c r="AD2881" s="18">
        <v>45825.183185694441</v>
      </c>
      <c r="AE2881" t="s">
        <v>2116</v>
      </c>
    </row>
    <row r="2882" spans="25:31" x14ac:dyDescent="0.35">
      <c r="Y2882">
        <v>16.667000000000002</v>
      </c>
      <c r="Z2882">
        <v>0.78200000000000003</v>
      </c>
      <c r="AA2882">
        <v>0.98599999999999999</v>
      </c>
      <c r="AB2882">
        <v>0.91400000000000003</v>
      </c>
      <c r="AC2882">
        <v>0.97399999999999998</v>
      </c>
      <c r="AD2882" s="18">
        <v>45825.147061145835</v>
      </c>
      <c r="AE2882" t="s">
        <v>2117</v>
      </c>
    </row>
    <row r="2883" spans="25:31" hidden="1" x14ac:dyDescent="0.35">
      <c r="Y2883" t="s">
        <v>858</v>
      </c>
      <c r="Z2883" t="s">
        <v>858</v>
      </c>
      <c r="AA2883">
        <v>0.95099999999999996</v>
      </c>
      <c r="AB2883">
        <v>0</v>
      </c>
      <c r="AC2883" t="s">
        <v>858</v>
      </c>
      <c r="AD2883" s="18">
        <v>45825.183382199073</v>
      </c>
      <c r="AE2883" t="s">
        <v>2116</v>
      </c>
    </row>
    <row r="2884" spans="25:31" x14ac:dyDescent="0.35">
      <c r="Y2884">
        <v>0.89100000000000001</v>
      </c>
      <c r="Z2884">
        <v>0.98899999999999999</v>
      </c>
      <c r="AA2884" s="18">
        <v>0.98599999999999999</v>
      </c>
      <c r="AB2884">
        <v>0.98</v>
      </c>
      <c r="AC2884" s="21">
        <v>0.99299999999999999</v>
      </c>
      <c r="AD2884" s="18">
        <v>1.3746527777777778E-2</v>
      </c>
      <c r="AE2884" t="s">
        <v>1092</v>
      </c>
    </row>
    <row r="2885" spans="25:31" hidden="1" x14ac:dyDescent="0.35">
      <c r="Y2885">
        <v>8.4030000000000005</v>
      </c>
      <c r="Z2885">
        <v>0.77800000000000002</v>
      </c>
      <c r="AA2885">
        <v>0.97099999999999997</v>
      </c>
      <c r="AB2885" t="s">
        <v>858</v>
      </c>
      <c r="AC2885">
        <v>0.94299999999999995</v>
      </c>
      <c r="AD2885" s="18">
        <v>45825.049842372682</v>
      </c>
      <c r="AE2885" t="s">
        <v>2117</v>
      </c>
    </row>
    <row r="2886" spans="25:31" x14ac:dyDescent="0.35">
      <c r="Y2886">
        <v>0.748</v>
      </c>
      <c r="Z2886">
        <v>0.83899999999999997</v>
      </c>
      <c r="AA2886">
        <v>0.96399999999999997</v>
      </c>
      <c r="AB2886">
        <v>0.90700000000000003</v>
      </c>
      <c r="AC2886">
        <v>0.91500000000000004</v>
      </c>
      <c r="AD2886" s="18">
        <v>45825.277687430556</v>
      </c>
      <c r="AE2886" t="s">
        <v>2106</v>
      </c>
    </row>
    <row r="2887" spans="25:31" hidden="1" x14ac:dyDescent="0.35">
      <c r="Y2887" t="s">
        <v>858</v>
      </c>
      <c r="Z2887" t="s">
        <v>858</v>
      </c>
      <c r="AA2887" t="s">
        <v>858</v>
      </c>
      <c r="AB2887" t="s">
        <v>858</v>
      </c>
      <c r="AC2887" t="s">
        <v>858</v>
      </c>
      <c r="AD2887" s="18">
        <v>45825.050062569448</v>
      </c>
      <c r="AE2887" t="s">
        <v>2117</v>
      </c>
    </row>
    <row r="2888" spans="25:31" x14ac:dyDescent="0.35">
      <c r="Y2888">
        <v>11.765000000000001</v>
      </c>
      <c r="Z2888">
        <v>0.86899999999999999</v>
      </c>
      <c r="AA2888" s="18">
        <v>0</v>
      </c>
      <c r="AB2888">
        <v>0.94299999999999995</v>
      </c>
      <c r="AC2888" s="21">
        <v>0.85099999999999998</v>
      </c>
      <c r="AD2888" s="18">
        <v>45825.208128055558</v>
      </c>
      <c r="AE2888" t="s">
        <v>2112</v>
      </c>
    </row>
    <row r="2889" spans="25:31" hidden="1" x14ac:dyDescent="0.35">
      <c r="Y2889">
        <v>3.46</v>
      </c>
      <c r="Z2889">
        <v>0.96699999999999997</v>
      </c>
      <c r="AA2889">
        <v>0.97599999999999998</v>
      </c>
      <c r="AB2889">
        <v>0.88800000000000001</v>
      </c>
      <c r="AC2889">
        <v>0.78300000000000003</v>
      </c>
      <c r="AD2889" s="18">
        <v>45825.05036760417</v>
      </c>
      <c r="AE2889" t="s">
        <v>2117</v>
      </c>
    </row>
    <row r="2890" spans="25:31" x14ac:dyDescent="0.35">
      <c r="Y2890">
        <v>5.1280000000000001</v>
      </c>
      <c r="Z2890">
        <v>0.98899999999999999</v>
      </c>
      <c r="AA2890">
        <v>0.94399999999999995</v>
      </c>
      <c r="AB2890">
        <v>0.96099999999999997</v>
      </c>
      <c r="AC2890">
        <v>0.95299999999999996</v>
      </c>
      <c r="AD2890" s="18">
        <v>45825.083085254628</v>
      </c>
      <c r="AE2890" t="s">
        <v>2117</v>
      </c>
    </row>
    <row r="2891" spans="25:31" hidden="1" x14ac:dyDescent="0.35">
      <c r="Y2891">
        <v>1.718</v>
      </c>
      <c r="Z2891">
        <v>0.94599999999999995</v>
      </c>
      <c r="AA2891">
        <v>0.98399999999999999</v>
      </c>
      <c r="AB2891">
        <v>0.92300000000000004</v>
      </c>
      <c r="AC2891">
        <v>0.96799999999999997</v>
      </c>
      <c r="AD2891" s="18">
        <v>45825.050647534721</v>
      </c>
      <c r="AE2891" t="s">
        <v>2117</v>
      </c>
    </row>
    <row r="2892" spans="25:31" x14ac:dyDescent="0.35">
      <c r="Y2892">
        <v>2.4209999999999998</v>
      </c>
      <c r="Z2892">
        <v>0.98799999999999999</v>
      </c>
      <c r="AA2892" s="18">
        <v>0.94199999999999995</v>
      </c>
      <c r="AB2892">
        <v>0.76200000000000001</v>
      </c>
      <c r="AC2892" s="21">
        <v>0.99099999999999999</v>
      </c>
      <c r="AD2892" s="18">
        <v>1.7341435185185185E-2</v>
      </c>
      <c r="AE2892" t="s">
        <v>1092</v>
      </c>
    </row>
    <row r="2893" spans="25:31" hidden="1" x14ac:dyDescent="0.35">
      <c r="Y2893">
        <v>2.3980000000000001</v>
      </c>
      <c r="Z2893">
        <v>0.876</v>
      </c>
      <c r="AA2893">
        <v>0.95699999999999996</v>
      </c>
      <c r="AB2893">
        <v>0.75700000000000001</v>
      </c>
      <c r="AC2893">
        <v>0.91300000000000003</v>
      </c>
      <c r="AD2893" s="18">
        <v>45825.050987962961</v>
      </c>
      <c r="AE2893" t="s">
        <v>2117</v>
      </c>
    </row>
    <row r="2894" spans="25:31" x14ac:dyDescent="0.35">
      <c r="Y2894">
        <v>1.4079999999999999</v>
      </c>
      <c r="Z2894">
        <v>0.63100000000000001</v>
      </c>
      <c r="AA2894" s="18">
        <v>0.745</v>
      </c>
      <c r="AB2894">
        <v>0.69699999999999995</v>
      </c>
      <c r="AC2894" s="21">
        <v>0.97399999999999998</v>
      </c>
      <c r="AD2894" s="18">
        <v>3.1370370370370375E-2</v>
      </c>
      <c r="AE2894" t="s">
        <v>1092</v>
      </c>
    </row>
    <row r="2895" spans="25:31" hidden="1" x14ac:dyDescent="0.35">
      <c r="Y2895">
        <v>3.0209999999999999</v>
      </c>
      <c r="Z2895">
        <v>0.90700000000000003</v>
      </c>
      <c r="AA2895">
        <v>0.97499999999999998</v>
      </c>
      <c r="AB2895">
        <v>0.95399999999999996</v>
      </c>
      <c r="AC2895">
        <v>0.90700000000000003</v>
      </c>
      <c r="AD2895" s="18">
        <v>45825.051316840276</v>
      </c>
      <c r="AE2895" t="s">
        <v>2117</v>
      </c>
    </row>
    <row r="2896" spans="25:31" x14ac:dyDescent="0.35">
      <c r="Y2896">
        <v>0.17</v>
      </c>
      <c r="Z2896">
        <v>0.97199999999999998</v>
      </c>
      <c r="AA2896" s="18">
        <v>0.93899999999999995</v>
      </c>
      <c r="AB2896">
        <v>0.91100000000000003</v>
      </c>
      <c r="AC2896" s="21">
        <v>0.96199999999999997</v>
      </c>
      <c r="AD2896" s="18">
        <v>1.9913194444444445E-2</v>
      </c>
      <c r="AE2896" t="s">
        <v>1092</v>
      </c>
    </row>
    <row r="2897" spans="25:31" hidden="1" x14ac:dyDescent="0.35">
      <c r="Y2897" t="s">
        <v>858</v>
      </c>
      <c r="Z2897" t="s">
        <v>858</v>
      </c>
      <c r="AA2897" t="s">
        <v>858</v>
      </c>
      <c r="AB2897" t="s">
        <v>858</v>
      </c>
      <c r="AC2897" t="s">
        <v>858</v>
      </c>
      <c r="AD2897" s="18">
        <v>45825.051532685182</v>
      </c>
      <c r="AE2897" t="s">
        <v>2117</v>
      </c>
    </row>
    <row r="2898" spans="25:31" x14ac:dyDescent="0.35">
      <c r="Y2898">
        <v>9.0090000000000003</v>
      </c>
      <c r="Z2898">
        <v>0.92</v>
      </c>
      <c r="AA2898">
        <v>0.92</v>
      </c>
      <c r="AB2898">
        <v>0.872</v>
      </c>
      <c r="AC2898">
        <v>0.90800000000000003</v>
      </c>
      <c r="AD2898" s="18">
        <v>45824.934970694441</v>
      </c>
      <c r="AE2898" t="s">
        <v>2096</v>
      </c>
    </row>
    <row r="2899" spans="25:31" hidden="1" x14ac:dyDescent="0.35">
      <c r="Y2899" t="s">
        <v>858</v>
      </c>
      <c r="Z2899">
        <v>1</v>
      </c>
      <c r="AA2899" t="s">
        <v>858</v>
      </c>
      <c r="AB2899" t="s">
        <v>858</v>
      </c>
      <c r="AC2899" t="s">
        <v>858</v>
      </c>
      <c r="AD2899" s="18">
        <v>45825.051750196762</v>
      </c>
      <c r="AE2899" t="s">
        <v>2117</v>
      </c>
    </row>
    <row r="2900" spans="25:31" x14ac:dyDescent="0.35">
      <c r="Y2900">
        <v>6.25</v>
      </c>
      <c r="Z2900">
        <v>0.93500000000000005</v>
      </c>
      <c r="AA2900">
        <v>0.94499999999999995</v>
      </c>
      <c r="AB2900">
        <v>0.755</v>
      </c>
      <c r="AC2900">
        <v>0.92300000000000004</v>
      </c>
      <c r="AD2900" s="18">
        <v>45824.941695034722</v>
      </c>
      <c r="AE2900" t="s">
        <v>2096</v>
      </c>
    </row>
    <row r="2901" spans="25:31" hidden="1" x14ac:dyDescent="0.35">
      <c r="Y2901" t="s">
        <v>858</v>
      </c>
      <c r="Z2901" t="s">
        <v>858</v>
      </c>
      <c r="AA2901" t="s">
        <v>858</v>
      </c>
      <c r="AB2901" t="s">
        <v>858</v>
      </c>
      <c r="AC2901" t="s">
        <v>858</v>
      </c>
      <c r="AD2901" s="18">
        <v>45825.051953472219</v>
      </c>
      <c r="AE2901" t="s">
        <v>2117</v>
      </c>
    </row>
    <row r="2902" spans="25:31" x14ac:dyDescent="0.35">
      <c r="Y2902">
        <v>1.044</v>
      </c>
      <c r="Z2902">
        <v>0.96199999999999997</v>
      </c>
      <c r="AA2902">
        <v>0.98499999999999999</v>
      </c>
      <c r="AB2902">
        <v>0.91500000000000004</v>
      </c>
      <c r="AC2902">
        <v>0.98499999999999999</v>
      </c>
      <c r="AD2902" s="18">
        <v>45825.295189317127</v>
      </c>
      <c r="AE2902" t="s">
        <v>2103</v>
      </c>
    </row>
    <row r="2903" spans="25:31" hidden="1" x14ac:dyDescent="0.35">
      <c r="Y2903" t="s">
        <v>858</v>
      </c>
      <c r="Z2903" t="s">
        <v>858</v>
      </c>
      <c r="AA2903" t="s">
        <v>858</v>
      </c>
      <c r="AB2903" t="s">
        <v>858</v>
      </c>
      <c r="AC2903" t="s">
        <v>858</v>
      </c>
      <c r="AD2903" s="18">
        <v>45825.052146921298</v>
      </c>
      <c r="AE2903" t="s">
        <v>2117</v>
      </c>
    </row>
    <row r="2904" spans="25:31" x14ac:dyDescent="0.35">
      <c r="Y2904">
        <v>27.027000000000001</v>
      </c>
      <c r="Z2904">
        <v>0.69199999999999995</v>
      </c>
      <c r="AA2904">
        <v>0.92700000000000005</v>
      </c>
      <c r="AB2904">
        <v>0.98</v>
      </c>
      <c r="AC2904">
        <v>0.83499999999999996</v>
      </c>
      <c r="AD2904" s="18">
        <v>45825.26397792824</v>
      </c>
      <c r="AE2904" t="s">
        <v>2106</v>
      </c>
    </row>
    <row r="2905" spans="25:31" hidden="1" x14ac:dyDescent="0.35">
      <c r="Y2905">
        <v>10.753</v>
      </c>
      <c r="Z2905" t="s">
        <v>858</v>
      </c>
      <c r="AA2905">
        <v>0.82899999999999996</v>
      </c>
      <c r="AB2905">
        <v>0.6</v>
      </c>
      <c r="AC2905">
        <v>0.75900000000000001</v>
      </c>
      <c r="AD2905" s="18">
        <v>45825.052373333332</v>
      </c>
      <c r="AE2905" t="s">
        <v>2117</v>
      </c>
    </row>
    <row r="2906" spans="25:31" x14ac:dyDescent="0.35">
      <c r="Y2906">
        <v>6.25</v>
      </c>
      <c r="Z2906">
        <v>0.93500000000000005</v>
      </c>
      <c r="AA2906">
        <v>0.94499999999999995</v>
      </c>
      <c r="AB2906">
        <v>0.755</v>
      </c>
      <c r="AC2906">
        <v>0.92300000000000004</v>
      </c>
      <c r="AD2906" s="18">
        <v>45825.26510704861</v>
      </c>
      <c r="AE2906" t="s">
        <v>2106</v>
      </c>
    </row>
    <row r="2907" spans="25:31" hidden="1" x14ac:dyDescent="0.35">
      <c r="Y2907" t="s">
        <v>858</v>
      </c>
      <c r="Z2907" t="s">
        <v>858</v>
      </c>
      <c r="AA2907" t="s">
        <v>858</v>
      </c>
      <c r="AB2907" t="s">
        <v>858</v>
      </c>
      <c r="AC2907" t="s">
        <v>858</v>
      </c>
      <c r="AD2907" s="18">
        <v>45825.052587592596</v>
      </c>
      <c r="AE2907" t="s">
        <v>2117</v>
      </c>
    </row>
    <row r="2908" spans="25:31" x14ac:dyDescent="0.35">
      <c r="Y2908">
        <v>4.2919999999999998</v>
      </c>
      <c r="Z2908">
        <v>0.95799999999999996</v>
      </c>
      <c r="AA2908">
        <v>0.90400000000000003</v>
      </c>
      <c r="AB2908">
        <v>0.64900000000000002</v>
      </c>
      <c r="AC2908">
        <v>0.95099999999999996</v>
      </c>
      <c r="AD2908" s="18">
        <v>45825.068532060184</v>
      </c>
      <c r="AE2908" t="s">
        <v>2117</v>
      </c>
    </row>
    <row r="2909" spans="25:31" hidden="1" x14ac:dyDescent="0.35">
      <c r="Y2909" t="s">
        <v>858</v>
      </c>
      <c r="Z2909" t="s">
        <v>858</v>
      </c>
      <c r="AA2909">
        <v>1</v>
      </c>
      <c r="AB2909" t="s">
        <v>858</v>
      </c>
      <c r="AC2909" t="s">
        <v>858</v>
      </c>
      <c r="AD2909" s="18">
        <v>45825.052774085649</v>
      </c>
      <c r="AE2909" t="s">
        <v>2117</v>
      </c>
    </row>
    <row r="2910" spans="25:31" x14ac:dyDescent="0.35">
      <c r="Y2910">
        <v>0.24199999999999999</v>
      </c>
      <c r="Z2910">
        <v>0.96899999999999997</v>
      </c>
      <c r="AA2910">
        <v>0.96899999999999997</v>
      </c>
      <c r="AB2910">
        <v>0.97099999999999997</v>
      </c>
      <c r="AC2910">
        <v>0.97699999999999998</v>
      </c>
      <c r="AD2910" s="18">
        <v>45824.907860590276</v>
      </c>
      <c r="AE2910" t="s">
        <v>2096</v>
      </c>
    </row>
    <row r="2911" spans="25:31" hidden="1" x14ac:dyDescent="0.35">
      <c r="Y2911">
        <v>32.258000000000003</v>
      </c>
      <c r="Z2911" t="s">
        <v>858</v>
      </c>
      <c r="AA2911">
        <v>0.88900000000000001</v>
      </c>
      <c r="AB2911">
        <v>0.84899999999999998</v>
      </c>
      <c r="AC2911">
        <v>1</v>
      </c>
      <c r="AD2911" s="18">
        <v>45825.053006539354</v>
      </c>
      <c r="AE2911" t="s">
        <v>2117</v>
      </c>
    </row>
    <row r="2912" spans="25:31" x14ac:dyDescent="0.35">
      <c r="Y2912">
        <v>40</v>
      </c>
      <c r="Z2912">
        <v>0.95199999999999996</v>
      </c>
      <c r="AA2912">
        <v>0.96099999999999997</v>
      </c>
      <c r="AB2912">
        <v>0.94099999999999995</v>
      </c>
      <c r="AC2912">
        <v>0.97799999999999998</v>
      </c>
      <c r="AD2912" s="18">
        <v>45825.28975009259</v>
      </c>
      <c r="AE2912" t="s">
        <v>2105</v>
      </c>
    </row>
    <row r="2913" spans="25:31" hidden="1" x14ac:dyDescent="0.35">
      <c r="Y2913" t="s">
        <v>858</v>
      </c>
      <c r="Z2913" t="s">
        <v>858</v>
      </c>
      <c r="AA2913">
        <v>0.91200000000000003</v>
      </c>
      <c r="AB2913">
        <v>0.96399999999999997</v>
      </c>
      <c r="AC2913" t="s">
        <v>858</v>
      </c>
      <c r="AD2913" s="18">
        <v>45825.05324872685</v>
      </c>
      <c r="AE2913" t="s">
        <v>2117</v>
      </c>
    </row>
    <row r="2914" spans="25:31" x14ac:dyDescent="0.35">
      <c r="Y2914">
        <v>13.333</v>
      </c>
      <c r="Z2914">
        <v>0.93799999999999994</v>
      </c>
      <c r="AA2914">
        <v>0.92600000000000005</v>
      </c>
      <c r="AB2914">
        <v>0.97899999999999998</v>
      </c>
      <c r="AC2914">
        <v>0.92</v>
      </c>
      <c r="AD2914" s="18">
        <v>45825.28379065972</v>
      </c>
      <c r="AE2914" t="s">
        <v>2106</v>
      </c>
    </row>
    <row r="2915" spans="25:31" hidden="1" x14ac:dyDescent="0.35">
      <c r="Y2915" t="s">
        <v>858</v>
      </c>
      <c r="Z2915">
        <v>1</v>
      </c>
      <c r="AA2915" t="s">
        <v>858</v>
      </c>
      <c r="AB2915" t="s">
        <v>858</v>
      </c>
      <c r="AC2915" t="s">
        <v>858</v>
      </c>
      <c r="AD2915" s="18">
        <v>45825.053471064813</v>
      </c>
      <c r="AE2915" t="s">
        <v>2117</v>
      </c>
    </row>
    <row r="2916" spans="25:31" x14ac:dyDescent="0.35">
      <c r="Y2916">
        <v>1.1819999999999999</v>
      </c>
      <c r="Z2916">
        <v>0.95199999999999996</v>
      </c>
      <c r="AA2916" s="18">
        <v>0.98799999999999999</v>
      </c>
      <c r="AB2916">
        <v>0.97399999999999998</v>
      </c>
      <c r="AC2916" s="21">
        <v>0.98299999999999998</v>
      </c>
      <c r="AD2916" s="18">
        <v>45825.226138055557</v>
      </c>
      <c r="AE2916" t="s">
        <v>2108</v>
      </c>
    </row>
    <row r="2917" spans="25:31" hidden="1" x14ac:dyDescent="0.35">
      <c r="Y2917">
        <v>2.8170000000000002</v>
      </c>
      <c r="Z2917" t="s">
        <v>858</v>
      </c>
      <c r="AA2917">
        <v>0.97299999999999998</v>
      </c>
      <c r="AB2917">
        <v>0.94499999999999995</v>
      </c>
      <c r="AC2917">
        <v>0.76100000000000001</v>
      </c>
      <c r="AD2917" s="18">
        <v>45825.053693981485</v>
      </c>
      <c r="AE2917" t="s">
        <v>2117</v>
      </c>
    </row>
    <row r="2918" spans="25:31" x14ac:dyDescent="0.35">
      <c r="Y2918">
        <v>1.536</v>
      </c>
      <c r="Z2918">
        <v>0.93600000000000005</v>
      </c>
      <c r="AA2918">
        <v>0.89500000000000002</v>
      </c>
      <c r="AB2918">
        <v>0.98399999999999999</v>
      </c>
      <c r="AC2918">
        <v>0.99299999999999999</v>
      </c>
      <c r="AD2918" s="18">
        <v>45825.073162372682</v>
      </c>
      <c r="AE2918" t="s">
        <v>2117</v>
      </c>
    </row>
    <row r="2919" spans="25:31" hidden="1" x14ac:dyDescent="0.35">
      <c r="Y2919" t="s">
        <v>858</v>
      </c>
      <c r="Z2919" t="s">
        <v>858</v>
      </c>
      <c r="AA2919" t="s">
        <v>858</v>
      </c>
      <c r="AB2919" t="s">
        <v>858</v>
      </c>
      <c r="AC2919" t="s">
        <v>858</v>
      </c>
      <c r="AD2919" s="18">
        <v>45825.053910891205</v>
      </c>
      <c r="AE2919" t="s">
        <v>2117</v>
      </c>
    </row>
    <row r="2920" spans="25:31" x14ac:dyDescent="0.35">
      <c r="Y2920">
        <v>4.016</v>
      </c>
      <c r="Z2920">
        <v>0.85599999999999998</v>
      </c>
      <c r="AA2920">
        <v>0.753</v>
      </c>
      <c r="AB2920">
        <v>0.94299999999999995</v>
      </c>
      <c r="AC2920">
        <v>0.88300000000000001</v>
      </c>
      <c r="AD2920" s="18">
        <v>45825.079783680558</v>
      </c>
      <c r="AE2920" t="s">
        <v>2117</v>
      </c>
    </row>
    <row r="2921" spans="25:31" hidden="1" x14ac:dyDescent="0.35">
      <c r="Y2921" t="s">
        <v>858</v>
      </c>
      <c r="Z2921" t="s">
        <v>858</v>
      </c>
      <c r="AA2921" t="s">
        <v>858</v>
      </c>
      <c r="AB2921" t="s">
        <v>858</v>
      </c>
      <c r="AC2921" t="s">
        <v>858</v>
      </c>
      <c r="AD2921" s="18">
        <v>45825.054122546295</v>
      </c>
      <c r="AE2921" t="s">
        <v>2117</v>
      </c>
    </row>
    <row r="2922" spans="25:31" x14ac:dyDescent="0.35">
      <c r="Y2922">
        <v>1.776</v>
      </c>
      <c r="Z2922">
        <v>0.873</v>
      </c>
      <c r="AA2922" s="18">
        <v>0.85199999999999998</v>
      </c>
      <c r="AB2922">
        <v>0.95499999999999996</v>
      </c>
      <c r="AC2922" s="21">
        <v>0.94399999999999995</v>
      </c>
      <c r="AD2922" s="18">
        <v>7.8252314814814816E-3</v>
      </c>
      <c r="AE2922" t="s">
        <v>1092</v>
      </c>
    </row>
    <row r="2923" spans="25:31" hidden="1" x14ac:dyDescent="0.35">
      <c r="Y2923">
        <v>5.1020000000000003</v>
      </c>
      <c r="Z2923">
        <v>0.89800000000000002</v>
      </c>
      <c r="AA2923">
        <v>0.73799999999999999</v>
      </c>
      <c r="AB2923">
        <v>0.92400000000000004</v>
      </c>
      <c r="AC2923">
        <v>0.61199999999999999</v>
      </c>
      <c r="AD2923" s="18">
        <v>45825.05443340278</v>
      </c>
      <c r="AE2923" t="s">
        <v>2117</v>
      </c>
    </row>
    <row r="2924" spans="25:31" x14ac:dyDescent="0.35">
      <c r="Y2924">
        <v>2.0880000000000001</v>
      </c>
      <c r="Z2924">
        <v>0.94299999999999995</v>
      </c>
      <c r="AA2924">
        <v>0.94199999999999995</v>
      </c>
      <c r="AB2924">
        <v>0.82799999999999996</v>
      </c>
      <c r="AC2924">
        <v>0.95899999999999996</v>
      </c>
      <c r="AD2924" s="18">
        <v>45824.77648670139</v>
      </c>
      <c r="AE2924" t="s">
        <v>1757</v>
      </c>
    </row>
    <row r="2925" spans="25:31" hidden="1" x14ac:dyDescent="0.35">
      <c r="Y2925" t="s">
        <v>858</v>
      </c>
      <c r="Z2925">
        <v>1</v>
      </c>
      <c r="AA2925">
        <v>1</v>
      </c>
      <c r="AB2925" t="s">
        <v>858</v>
      </c>
      <c r="AC2925" t="s">
        <v>858</v>
      </c>
      <c r="AD2925" s="18">
        <v>45825.054656527776</v>
      </c>
      <c r="AE2925" t="s">
        <v>2117</v>
      </c>
    </row>
    <row r="2926" spans="25:31" x14ac:dyDescent="0.35">
      <c r="Y2926">
        <v>2.0880000000000001</v>
      </c>
      <c r="Z2926">
        <v>0.94299999999999995</v>
      </c>
      <c r="AA2926">
        <v>0.94199999999999995</v>
      </c>
      <c r="AB2926">
        <v>0.82799999999999996</v>
      </c>
      <c r="AC2926">
        <v>0.95899999999999996</v>
      </c>
      <c r="AD2926" s="18">
        <v>45825.072942141203</v>
      </c>
      <c r="AE2926" t="s">
        <v>2117</v>
      </c>
    </row>
    <row r="2927" spans="25:31" hidden="1" x14ac:dyDescent="0.35">
      <c r="Y2927" t="s">
        <v>858</v>
      </c>
      <c r="Z2927" t="s">
        <v>858</v>
      </c>
      <c r="AA2927">
        <v>0.69899999999999995</v>
      </c>
      <c r="AB2927" t="s">
        <v>858</v>
      </c>
      <c r="AC2927" t="s">
        <v>858</v>
      </c>
      <c r="AD2927" s="18">
        <v>45825.054852187503</v>
      </c>
      <c r="AE2927" t="s">
        <v>2117</v>
      </c>
    </row>
    <row r="2928" spans="25:31" x14ac:dyDescent="0.35">
      <c r="Y2928">
        <v>2.1139999999999999</v>
      </c>
      <c r="Z2928">
        <v>0.88400000000000001</v>
      </c>
      <c r="AA2928">
        <v>0.91800000000000004</v>
      </c>
      <c r="AB2928">
        <v>0.97199999999999998</v>
      </c>
      <c r="AC2928">
        <v>0.98799999999999999</v>
      </c>
      <c r="AD2928" s="18">
        <v>45824.822064733795</v>
      </c>
      <c r="AE2928" t="s">
        <v>1757</v>
      </c>
    </row>
    <row r="2929" spans="25:31" hidden="1" x14ac:dyDescent="0.35">
      <c r="Y2929" t="s">
        <v>858</v>
      </c>
      <c r="Z2929" t="s">
        <v>858</v>
      </c>
      <c r="AA2929" t="s">
        <v>858</v>
      </c>
      <c r="AB2929" t="s">
        <v>858</v>
      </c>
      <c r="AC2929" t="s">
        <v>858</v>
      </c>
      <c r="AD2929" s="18">
        <v>45825.055051655094</v>
      </c>
      <c r="AE2929" t="s">
        <v>2117</v>
      </c>
    </row>
    <row r="2930" spans="25:31" x14ac:dyDescent="0.35">
      <c r="Y2930">
        <v>2.1190000000000002</v>
      </c>
      <c r="Z2930">
        <v>0.91300000000000003</v>
      </c>
      <c r="AA2930">
        <v>0.96799999999999997</v>
      </c>
      <c r="AB2930">
        <v>0.98299999999999998</v>
      </c>
      <c r="AC2930">
        <v>0.91700000000000004</v>
      </c>
      <c r="AD2930" s="18">
        <v>45824.851430254632</v>
      </c>
      <c r="AE2930" t="s">
        <v>1942</v>
      </c>
    </row>
    <row r="2931" spans="25:31" hidden="1" x14ac:dyDescent="0.35">
      <c r="Y2931" t="s">
        <v>858</v>
      </c>
      <c r="Z2931" t="s">
        <v>858</v>
      </c>
      <c r="AA2931">
        <v>1</v>
      </c>
      <c r="AB2931">
        <v>1</v>
      </c>
      <c r="AC2931" t="s">
        <v>858</v>
      </c>
      <c r="AD2931" s="18">
        <v>45825.055273206017</v>
      </c>
      <c r="AE2931" t="s">
        <v>2117</v>
      </c>
    </row>
    <row r="2932" spans="25:31" x14ac:dyDescent="0.35">
      <c r="Y2932">
        <v>6.9930000000000003</v>
      </c>
      <c r="Z2932">
        <v>0.96199999999999997</v>
      </c>
      <c r="AA2932">
        <v>0.90700000000000003</v>
      </c>
      <c r="AB2932">
        <v>0.96199999999999997</v>
      </c>
      <c r="AC2932">
        <v>0.90100000000000002</v>
      </c>
      <c r="AD2932" s="18">
        <v>45824.88641994213</v>
      </c>
      <c r="AE2932" t="s">
        <v>1942</v>
      </c>
    </row>
    <row r="2933" spans="25:31" hidden="1" x14ac:dyDescent="0.35">
      <c r="Y2933" t="s">
        <v>858</v>
      </c>
      <c r="Z2933" t="s">
        <v>858</v>
      </c>
      <c r="AA2933" t="s">
        <v>858</v>
      </c>
      <c r="AB2933" t="s">
        <v>858</v>
      </c>
      <c r="AC2933" t="s">
        <v>858</v>
      </c>
      <c r="AD2933" s="18">
        <v>45825.055481030089</v>
      </c>
      <c r="AE2933" t="s">
        <v>2117</v>
      </c>
    </row>
    <row r="2934" spans="25:31" x14ac:dyDescent="0.35">
      <c r="Y2934">
        <v>15.385</v>
      </c>
      <c r="Z2934">
        <v>0.91800000000000004</v>
      </c>
      <c r="AA2934">
        <v>0.88100000000000001</v>
      </c>
      <c r="AB2934">
        <v>0.92300000000000004</v>
      </c>
      <c r="AC2934">
        <v>0.91600000000000004</v>
      </c>
      <c r="AD2934" s="18">
        <v>45824.916824050924</v>
      </c>
      <c r="AE2934" t="s">
        <v>2096</v>
      </c>
    </row>
    <row r="2935" spans="25:31" hidden="1" x14ac:dyDescent="0.35">
      <c r="Y2935" t="s">
        <v>858</v>
      </c>
      <c r="Z2935" t="s">
        <v>858</v>
      </c>
      <c r="AA2935" t="s">
        <v>858</v>
      </c>
      <c r="AB2935" t="s">
        <v>858</v>
      </c>
      <c r="AC2935" t="s">
        <v>858</v>
      </c>
      <c r="AD2935" s="18">
        <v>45825.055688229164</v>
      </c>
      <c r="AE2935" t="s">
        <v>2117</v>
      </c>
    </row>
    <row r="2936" spans="25:31" x14ac:dyDescent="0.35">
      <c r="Y2936">
        <v>12.657999999999999</v>
      </c>
      <c r="Z2936">
        <v>0.98099999999999998</v>
      </c>
      <c r="AA2936" s="18">
        <v>0.92500000000000004</v>
      </c>
      <c r="AB2936">
        <v>0.97699999999999998</v>
      </c>
      <c r="AC2936" s="21">
        <v>0.90900000000000003</v>
      </c>
      <c r="AD2936" s="18">
        <v>45825.221664039353</v>
      </c>
      <c r="AE2936" t="s">
        <v>2108</v>
      </c>
    </row>
    <row r="2937" spans="25:31" hidden="1" x14ac:dyDescent="0.35">
      <c r="Y2937" t="s">
        <v>858</v>
      </c>
      <c r="Z2937" t="s">
        <v>858</v>
      </c>
      <c r="AA2937">
        <v>1</v>
      </c>
      <c r="AB2937" t="s">
        <v>858</v>
      </c>
      <c r="AC2937" t="s">
        <v>858</v>
      </c>
      <c r="AD2937" s="18">
        <v>45825.055895590274</v>
      </c>
      <c r="AE2937" t="s">
        <v>2117</v>
      </c>
    </row>
    <row r="2938" spans="25:31" x14ac:dyDescent="0.35">
      <c r="Y2938">
        <v>15.385</v>
      </c>
      <c r="Z2938">
        <v>0.78700000000000003</v>
      </c>
      <c r="AA2938" s="18">
        <v>0.85499999999999998</v>
      </c>
      <c r="AB2938">
        <v>0.68300000000000005</v>
      </c>
      <c r="AC2938" s="21">
        <v>0.747</v>
      </c>
      <c r="AD2938" s="18">
        <v>45825.2005244213</v>
      </c>
      <c r="AE2938" t="s">
        <v>2112</v>
      </c>
    </row>
    <row r="2939" spans="25:31" hidden="1" x14ac:dyDescent="0.35">
      <c r="Y2939">
        <v>8.5470000000000006</v>
      </c>
      <c r="Z2939">
        <v>0.93600000000000005</v>
      </c>
      <c r="AA2939">
        <v>0.93</v>
      </c>
      <c r="AB2939">
        <v>0.84099999999999997</v>
      </c>
      <c r="AC2939">
        <v>0.91300000000000003</v>
      </c>
      <c r="AD2939" s="18">
        <v>45825.056217928242</v>
      </c>
      <c r="AE2939" t="s">
        <v>2117</v>
      </c>
    </row>
    <row r="2940" spans="25:31" x14ac:dyDescent="0.35">
      <c r="Y2940">
        <v>0.46300000000000002</v>
      </c>
      <c r="Z2940">
        <v>0.96899999999999997</v>
      </c>
      <c r="AA2940">
        <v>0.97299999999999998</v>
      </c>
      <c r="AB2940">
        <v>0.94199999999999995</v>
      </c>
      <c r="AC2940">
        <v>0.97699999999999998</v>
      </c>
      <c r="AD2940" s="18">
        <v>45825.093739340278</v>
      </c>
      <c r="AE2940" t="s">
        <v>2117</v>
      </c>
    </row>
    <row r="2941" spans="25:31" hidden="1" x14ac:dyDescent="0.35">
      <c r="Y2941" t="s">
        <v>858</v>
      </c>
      <c r="Z2941" t="s">
        <v>858</v>
      </c>
      <c r="AA2941" t="s">
        <v>858</v>
      </c>
      <c r="AB2941" t="s">
        <v>858</v>
      </c>
      <c r="AC2941" t="s">
        <v>858</v>
      </c>
      <c r="AD2941" s="18">
        <v>45825.056427418982</v>
      </c>
      <c r="AE2941" t="s">
        <v>2117</v>
      </c>
    </row>
    <row r="2942" spans="25:31" x14ac:dyDescent="0.35">
      <c r="Y2942">
        <v>2.1739999999999999</v>
      </c>
      <c r="Z2942">
        <v>0.96199999999999997</v>
      </c>
      <c r="AA2942" s="18">
        <v>0.95199999999999996</v>
      </c>
      <c r="AB2942">
        <v>0.91800000000000004</v>
      </c>
      <c r="AC2942" s="21">
        <v>0.96199999999999997</v>
      </c>
      <c r="AD2942" s="18">
        <v>4.0663194444444446E-2</v>
      </c>
      <c r="AE2942" t="s">
        <v>1092</v>
      </c>
    </row>
    <row r="2943" spans="25:31" hidden="1" x14ac:dyDescent="0.35">
      <c r="Y2943">
        <v>52.631999999999998</v>
      </c>
      <c r="Z2943" t="s">
        <v>858</v>
      </c>
      <c r="AA2943">
        <v>0.83499999999999996</v>
      </c>
      <c r="AB2943" t="s">
        <v>858</v>
      </c>
      <c r="AC2943">
        <v>1</v>
      </c>
      <c r="AD2943" s="18">
        <v>45825.056651087965</v>
      </c>
      <c r="AE2943" t="s">
        <v>2117</v>
      </c>
    </row>
    <row r="2944" spans="25:31" x14ac:dyDescent="0.35">
      <c r="Y2944">
        <v>5.3760000000000003</v>
      </c>
      <c r="Z2944">
        <v>0.90100000000000002</v>
      </c>
      <c r="AA2944">
        <v>0.875</v>
      </c>
      <c r="AB2944">
        <v>0.96599999999999997</v>
      </c>
      <c r="AC2944">
        <v>0.89400000000000002</v>
      </c>
      <c r="AD2944" s="18">
        <v>45824.939539398147</v>
      </c>
      <c r="AE2944" t="s">
        <v>2096</v>
      </c>
    </row>
    <row r="2945" spans="25:31" hidden="1" x14ac:dyDescent="0.35">
      <c r="Y2945" t="s">
        <v>858</v>
      </c>
      <c r="Z2945" t="s">
        <v>858</v>
      </c>
      <c r="AA2945" t="s">
        <v>858</v>
      </c>
      <c r="AB2945" t="s">
        <v>858</v>
      </c>
      <c r="AC2945" t="s">
        <v>858</v>
      </c>
      <c r="AD2945" s="18">
        <v>45825.056861157405</v>
      </c>
      <c r="AE2945" t="s">
        <v>2117</v>
      </c>
    </row>
    <row r="2946" spans="25:31" x14ac:dyDescent="0.35">
      <c r="Y2946">
        <v>0.85499999999999998</v>
      </c>
      <c r="Z2946">
        <v>0.95399999999999996</v>
      </c>
      <c r="AA2946">
        <v>0.93300000000000005</v>
      </c>
      <c r="AB2946">
        <v>0.89</v>
      </c>
      <c r="AC2946">
        <v>0.93700000000000006</v>
      </c>
      <c r="AD2946" s="18">
        <v>45825.274636608796</v>
      </c>
      <c r="AE2946" t="s">
        <v>2106</v>
      </c>
    </row>
    <row r="2947" spans="25:31" hidden="1" x14ac:dyDescent="0.35">
      <c r="Y2947">
        <v>6.1349999999999998</v>
      </c>
      <c r="Z2947">
        <v>1</v>
      </c>
      <c r="AA2947">
        <v>0.64200000000000002</v>
      </c>
      <c r="AB2947">
        <v>0</v>
      </c>
      <c r="AC2947">
        <v>0.78500000000000003</v>
      </c>
      <c r="AD2947" s="18">
        <v>45825.057118969904</v>
      </c>
      <c r="AE2947" t="s">
        <v>2117</v>
      </c>
    </row>
    <row r="2948" spans="25:31" x14ac:dyDescent="0.35">
      <c r="Y2948">
        <v>1.4530000000000001</v>
      </c>
      <c r="Z2948">
        <v>0.83299999999999996</v>
      </c>
      <c r="AA2948">
        <v>0.879</v>
      </c>
      <c r="AB2948">
        <v>0.94799999999999995</v>
      </c>
      <c r="AC2948">
        <v>0.81499999999999995</v>
      </c>
      <c r="AD2948" s="18">
        <v>45825.180970532405</v>
      </c>
      <c r="AE2948" t="s">
        <v>2116</v>
      </c>
    </row>
    <row r="2949" spans="25:31" hidden="1" x14ac:dyDescent="0.35">
      <c r="Y2949">
        <v>100</v>
      </c>
      <c r="Z2949" t="s">
        <v>858</v>
      </c>
      <c r="AA2949">
        <v>0.85099999999999998</v>
      </c>
      <c r="AB2949" t="s">
        <v>858</v>
      </c>
      <c r="AC2949">
        <v>1</v>
      </c>
      <c r="AD2949" s="18">
        <v>45825.057335763886</v>
      </c>
      <c r="AE2949" t="s">
        <v>2117</v>
      </c>
    </row>
    <row r="2950" spans="25:31" x14ac:dyDescent="0.35">
      <c r="Y2950">
        <v>37.036999999999999</v>
      </c>
      <c r="Z2950">
        <v>0.92700000000000005</v>
      </c>
      <c r="AA2950">
        <v>0.85499999999999998</v>
      </c>
      <c r="AB2950">
        <v>0.92600000000000005</v>
      </c>
      <c r="AC2950">
        <v>0.91700000000000004</v>
      </c>
      <c r="AD2950" s="18">
        <v>45824.787026574071</v>
      </c>
      <c r="AE2950" t="s">
        <v>1757</v>
      </c>
    </row>
    <row r="2951" spans="25:31" hidden="1" x14ac:dyDescent="0.35">
      <c r="Y2951">
        <v>0.8</v>
      </c>
      <c r="Z2951">
        <v>0.38</v>
      </c>
      <c r="AA2951" t="s">
        <v>858</v>
      </c>
      <c r="AB2951">
        <v>1</v>
      </c>
      <c r="AC2951">
        <v>0.75800000000000001</v>
      </c>
      <c r="AD2951" s="18">
        <v>45825.057562534719</v>
      </c>
      <c r="AE2951" t="s">
        <v>2117</v>
      </c>
    </row>
    <row r="2952" spans="25:31" x14ac:dyDescent="0.35">
      <c r="Y2952">
        <v>37.036999999999999</v>
      </c>
      <c r="Z2952">
        <v>0.75</v>
      </c>
      <c r="AA2952">
        <v>0.753</v>
      </c>
      <c r="AB2952">
        <v>0.89500000000000002</v>
      </c>
      <c r="AC2952">
        <v>0.77800000000000002</v>
      </c>
      <c r="AD2952" s="18">
        <v>45824.833037002318</v>
      </c>
      <c r="AE2952" t="s">
        <v>1757</v>
      </c>
    </row>
    <row r="2953" spans="25:31" hidden="1" x14ac:dyDescent="0.35">
      <c r="Y2953" t="s">
        <v>858</v>
      </c>
      <c r="Z2953" t="s">
        <v>858</v>
      </c>
      <c r="AA2953" t="s">
        <v>858</v>
      </c>
      <c r="AB2953" t="s">
        <v>858</v>
      </c>
      <c r="AC2953" t="s">
        <v>858</v>
      </c>
      <c r="AD2953" s="18">
        <v>45825.057764965277</v>
      </c>
      <c r="AE2953" t="s">
        <v>2117</v>
      </c>
    </row>
    <row r="2954" spans="25:31" x14ac:dyDescent="0.35">
      <c r="Y2954">
        <v>1.4350000000000001</v>
      </c>
      <c r="Z2954">
        <v>0.94299999999999995</v>
      </c>
      <c r="AA2954">
        <v>0.98599999999999999</v>
      </c>
      <c r="AB2954">
        <v>0.82099999999999995</v>
      </c>
      <c r="AC2954">
        <v>0.97199999999999998</v>
      </c>
      <c r="AD2954" s="18">
        <v>45824.937718379631</v>
      </c>
      <c r="AE2954" t="s">
        <v>2096</v>
      </c>
    </row>
    <row r="2955" spans="25:31" hidden="1" x14ac:dyDescent="0.35">
      <c r="Y2955" t="s">
        <v>858</v>
      </c>
      <c r="Z2955" t="s">
        <v>858</v>
      </c>
      <c r="AA2955" t="s">
        <v>858</v>
      </c>
      <c r="AB2955" t="s">
        <v>858</v>
      </c>
      <c r="AC2955" t="s">
        <v>858</v>
      </c>
      <c r="AD2955" s="18">
        <v>45825.057986122687</v>
      </c>
      <c r="AE2955" t="s">
        <v>2117</v>
      </c>
    </row>
    <row r="2956" spans="25:31" x14ac:dyDescent="0.35">
      <c r="Y2956">
        <v>1.6080000000000001</v>
      </c>
      <c r="Z2956">
        <v>0.95799999999999996</v>
      </c>
      <c r="AA2956">
        <v>0</v>
      </c>
      <c r="AB2956">
        <v>0.92300000000000004</v>
      </c>
      <c r="AC2956">
        <v>0.995</v>
      </c>
      <c r="AD2956" s="18">
        <v>45825.049026562498</v>
      </c>
      <c r="AE2956" t="s">
        <v>2100</v>
      </c>
    </row>
    <row r="2957" spans="25:31" hidden="1" x14ac:dyDescent="0.35">
      <c r="Y2957">
        <v>3.7309999999999999</v>
      </c>
      <c r="Z2957" t="s">
        <v>858</v>
      </c>
      <c r="AA2957">
        <v>0.63</v>
      </c>
      <c r="AB2957" t="s">
        <v>858</v>
      </c>
      <c r="AC2957">
        <v>0.80400000000000005</v>
      </c>
      <c r="AD2957" s="18">
        <v>45825.058213321761</v>
      </c>
      <c r="AE2957" t="s">
        <v>2117</v>
      </c>
    </row>
    <row r="2958" spans="25:31" hidden="1" x14ac:dyDescent="0.35">
      <c r="Y2958">
        <v>38.462000000000003</v>
      </c>
      <c r="Z2958" t="s">
        <v>858</v>
      </c>
      <c r="AA2958">
        <v>0.77800000000000002</v>
      </c>
      <c r="AB2958" t="s">
        <v>858</v>
      </c>
      <c r="AC2958">
        <v>0.75</v>
      </c>
      <c r="AD2958" s="18">
        <v>45825.058429583332</v>
      </c>
      <c r="AE2958" t="s">
        <v>2117</v>
      </c>
    </row>
    <row r="2959" spans="25:31" hidden="1" x14ac:dyDescent="0.35">
      <c r="Y2959" t="s">
        <v>858</v>
      </c>
      <c r="Z2959" t="s">
        <v>858</v>
      </c>
      <c r="AA2959">
        <v>0.75</v>
      </c>
      <c r="AB2959" t="s">
        <v>858</v>
      </c>
      <c r="AC2959" t="s">
        <v>858</v>
      </c>
      <c r="AD2959" s="18">
        <v>45825.058653136577</v>
      </c>
      <c r="AE2959" t="s">
        <v>2117</v>
      </c>
    </row>
    <row r="2960" spans="25:31" hidden="1" x14ac:dyDescent="0.35">
      <c r="Y2960" t="s">
        <v>858</v>
      </c>
      <c r="Z2960" t="s">
        <v>858</v>
      </c>
      <c r="AA2960" t="s">
        <v>858</v>
      </c>
      <c r="AB2960" t="s">
        <v>858</v>
      </c>
      <c r="AC2960" t="s">
        <v>858</v>
      </c>
      <c r="AD2960" s="18">
        <v>45825.058869062501</v>
      </c>
      <c r="AE2960" t="s">
        <v>2117</v>
      </c>
    </row>
    <row r="2961" spans="25:31" hidden="1" x14ac:dyDescent="0.35">
      <c r="Y2961" t="s">
        <v>858</v>
      </c>
      <c r="Z2961" t="s">
        <v>858</v>
      </c>
      <c r="AA2961">
        <v>0.998</v>
      </c>
      <c r="AB2961" t="s">
        <v>858</v>
      </c>
      <c r="AC2961" t="s">
        <v>858</v>
      </c>
      <c r="AD2961" s="18">
        <v>45825.059093206015</v>
      </c>
      <c r="AE2961" t="s">
        <v>2117</v>
      </c>
    </row>
    <row r="2962" spans="25:31" x14ac:dyDescent="0.35">
      <c r="Y2962">
        <v>0.37</v>
      </c>
      <c r="Z2962">
        <v>0.99399999999999999</v>
      </c>
      <c r="AA2962">
        <v>0.98899999999999999</v>
      </c>
      <c r="AB2962">
        <v>0.98499999999999999</v>
      </c>
      <c r="AC2962">
        <v>0.998</v>
      </c>
      <c r="AD2962" s="18">
        <v>45825.237508993057</v>
      </c>
      <c r="AE2962" t="s">
        <v>2106</v>
      </c>
    </row>
    <row r="2963" spans="25:31" hidden="1" x14ac:dyDescent="0.35">
      <c r="Y2963" t="s">
        <v>858</v>
      </c>
      <c r="Z2963" t="s">
        <v>858</v>
      </c>
      <c r="AA2963" t="s">
        <v>858</v>
      </c>
      <c r="AB2963" t="s">
        <v>858</v>
      </c>
      <c r="AC2963" t="s">
        <v>858</v>
      </c>
      <c r="AD2963" s="18">
        <v>45825.059311412035</v>
      </c>
      <c r="AE2963" t="s">
        <v>2117</v>
      </c>
    </row>
    <row r="2964" spans="25:31" x14ac:dyDescent="0.35">
      <c r="Y2964">
        <v>0.16500000000000001</v>
      </c>
      <c r="Z2964">
        <v>0.96899999999999997</v>
      </c>
      <c r="AA2964">
        <v>0.97399999999999998</v>
      </c>
      <c r="AB2964">
        <v>0.97799999999999998</v>
      </c>
      <c r="AC2964">
        <v>0.97099999999999997</v>
      </c>
      <c r="AD2964" s="18">
        <v>45825.071677766202</v>
      </c>
      <c r="AE2964" t="s">
        <v>2117</v>
      </c>
    </row>
    <row r="2965" spans="25:31" hidden="1" x14ac:dyDescent="0.35">
      <c r="Y2965">
        <v>4.3099999999999996</v>
      </c>
      <c r="Z2965">
        <v>0.95199999999999996</v>
      </c>
      <c r="AA2965">
        <v>0.96899999999999997</v>
      </c>
      <c r="AB2965" t="s">
        <v>858</v>
      </c>
      <c r="AC2965">
        <v>0.96299999999999997</v>
      </c>
      <c r="AD2965" s="18">
        <v>45825.059534513886</v>
      </c>
      <c r="AE2965" t="s">
        <v>2117</v>
      </c>
    </row>
    <row r="2966" spans="25:31" x14ac:dyDescent="0.35">
      <c r="Y2966">
        <v>3.226</v>
      </c>
      <c r="Z2966">
        <v>0.95199999999999996</v>
      </c>
      <c r="AA2966" s="18">
        <v>0.92700000000000005</v>
      </c>
      <c r="AB2966">
        <v>0.73699999999999999</v>
      </c>
      <c r="AC2966" s="21">
        <v>0.96499999999999997</v>
      </c>
      <c r="AD2966" s="18">
        <v>3.434953703703704E-2</v>
      </c>
      <c r="AE2966" t="s">
        <v>1092</v>
      </c>
    </row>
    <row r="2967" spans="25:31" hidden="1" x14ac:dyDescent="0.35">
      <c r="Y2967">
        <v>6.8029999999999999</v>
      </c>
      <c r="Z2967">
        <v>1</v>
      </c>
      <c r="AA2967">
        <v>0.96099999999999997</v>
      </c>
      <c r="AB2967" t="s">
        <v>858</v>
      </c>
      <c r="AC2967">
        <v>0.97</v>
      </c>
      <c r="AD2967" s="18">
        <v>45825.059809537037</v>
      </c>
      <c r="AE2967" t="s">
        <v>2117</v>
      </c>
    </row>
    <row r="2968" spans="25:31" x14ac:dyDescent="0.35">
      <c r="Y2968">
        <v>12.195</v>
      </c>
      <c r="Z2968">
        <v>0.872</v>
      </c>
      <c r="AA2968">
        <v>0.91600000000000004</v>
      </c>
      <c r="AB2968">
        <v>0.61799999999999999</v>
      </c>
      <c r="AC2968">
        <v>0.86199999999999999</v>
      </c>
      <c r="AD2968" s="18">
        <v>45824.875259560184</v>
      </c>
      <c r="AE2968" t="s">
        <v>1942</v>
      </c>
    </row>
    <row r="2969" spans="25:31" hidden="1" x14ac:dyDescent="0.35">
      <c r="Y2969">
        <v>2.0369999999999999</v>
      </c>
      <c r="Z2969" t="s">
        <v>858</v>
      </c>
      <c r="AA2969" t="s">
        <v>858</v>
      </c>
      <c r="AB2969" t="s">
        <v>858</v>
      </c>
      <c r="AC2969">
        <v>0.76900000000000002</v>
      </c>
      <c r="AD2969" s="18">
        <v>45825.060027719905</v>
      </c>
      <c r="AE2969" t="s">
        <v>2117</v>
      </c>
    </row>
    <row r="2970" spans="25:31" x14ac:dyDescent="0.35">
      <c r="Y2970">
        <v>10.417</v>
      </c>
      <c r="Z2970">
        <v>0.88200000000000001</v>
      </c>
      <c r="AA2970">
        <v>0.93300000000000005</v>
      </c>
      <c r="AB2970">
        <v>0.85099999999999998</v>
      </c>
      <c r="AC2970">
        <v>0.90200000000000002</v>
      </c>
      <c r="AD2970" s="18">
        <v>45825.076959386577</v>
      </c>
      <c r="AE2970" t="s">
        <v>2117</v>
      </c>
    </row>
    <row r="2971" spans="25:31" hidden="1" x14ac:dyDescent="0.35">
      <c r="Y2971">
        <v>14.286</v>
      </c>
      <c r="Z2971" t="s">
        <v>858</v>
      </c>
      <c r="AA2971">
        <v>1</v>
      </c>
      <c r="AB2971" t="s">
        <v>858</v>
      </c>
      <c r="AC2971">
        <v>0.71399999999999997</v>
      </c>
      <c r="AD2971" s="18">
        <v>45825.060236504629</v>
      </c>
      <c r="AE2971" t="s">
        <v>2117</v>
      </c>
    </row>
    <row r="2972" spans="25:31" x14ac:dyDescent="0.35">
      <c r="Y2972">
        <v>14.706</v>
      </c>
      <c r="Z2972">
        <v>0.96599999999999997</v>
      </c>
      <c r="AA2972">
        <v>0.96799999999999997</v>
      </c>
      <c r="AB2972">
        <v>0.96199999999999997</v>
      </c>
      <c r="AC2972">
        <v>0.95699999999999996</v>
      </c>
      <c r="AD2972" s="18">
        <v>45825.152623715279</v>
      </c>
      <c r="AE2972" t="s">
        <v>2117</v>
      </c>
    </row>
    <row r="2973" spans="25:31" hidden="1" x14ac:dyDescent="0.35">
      <c r="Y2973" t="s">
        <v>858</v>
      </c>
      <c r="Z2973" t="s">
        <v>858</v>
      </c>
      <c r="AA2973" t="s">
        <v>858</v>
      </c>
      <c r="AB2973" t="s">
        <v>858</v>
      </c>
      <c r="AC2973" t="s">
        <v>858</v>
      </c>
      <c r="AD2973" s="18">
        <v>45825.060472314814</v>
      </c>
      <c r="AE2973" t="s">
        <v>2117</v>
      </c>
    </row>
    <row r="2974" spans="25:31" x14ac:dyDescent="0.35">
      <c r="Y2974">
        <v>0.75700000000000001</v>
      </c>
      <c r="Z2974">
        <v>0.98299999999999998</v>
      </c>
      <c r="AA2974" s="18">
        <v>0.88200000000000001</v>
      </c>
      <c r="AB2974">
        <v>0.94499999999999995</v>
      </c>
      <c r="AC2974" s="21">
        <v>0.95699999999999996</v>
      </c>
      <c r="AD2974" s="18">
        <v>3.1797453703703703E-2</v>
      </c>
      <c r="AE2974" t="s">
        <v>1092</v>
      </c>
    </row>
    <row r="2975" spans="25:31" hidden="1" x14ac:dyDescent="0.35">
      <c r="Y2975" t="s">
        <v>858</v>
      </c>
      <c r="Z2975" t="s">
        <v>858</v>
      </c>
      <c r="AA2975" t="s">
        <v>858</v>
      </c>
      <c r="AB2975" t="s">
        <v>858</v>
      </c>
      <c r="AC2975" t="s">
        <v>858</v>
      </c>
      <c r="AD2975" s="18">
        <v>45825.060674166663</v>
      </c>
      <c r="AE2975" t="s">
        <v>2117</v>
      </c>
    </row>
    <row r="2976" spans="25:31" x14ac:dyDescent="0.35">
      <c r="Y2976">
        <v>2.1880000000000002</v>
      </c>
      <c r="Z2976">
        <v>0.90400000000000003</v>
      </c>
      <c r="AA2976">
        <v>0.68300000000000005</v>
      </c>
      <c r="AB2976">
        <v>0.96199999999999997</v>
      </c>
      <c r="AC2976">
        <v>0.89200000000000002</v>
      </c>
      <c r="AD2976" s="18">
        <v>45824.897406840275</v>
      </c>
      <c r="AE2976" t="s">
        <v>1942</v>
      </c>
    </row>
    <row r="2977" spans="25:31" hidden="1" x14ac:dyDescent="0.35">
      <c r="Y2977">
        <v>0.76300000000000001</v>
      </c>
      <c r="Z2977">
        <v>0.95099999999999996</v>
      </c>
      <c r="AA2977">
        <v>0.93</v>
      </c>
      <c r="AB2977">
        <v>0.95699999999999996</v>
      </c>
      <c r="AC2977">
        <v>0.90200000000000002</v>
      </c>
      <c r="AD2977" s="18">
        <v>45825.060991805556</v>
      </c>
      <c r="AE2977" t="s">
        <v>2117</v>
      </c>
    </row>
    <row r="2978" spans="25:31" x14ac:dyDescent="0.35">
      <c r="Y2978">
        <v>6.5789999999999997</v>
      </c>
      <c r="Z2978">
        <v>0.72299999999999998</v>
      </c>
      <c r="AA2978">
        <v>0.82799999999999996</v>
      </c>
      <c r="AB2978">
        <v>0.85199999999999998</v>
      </c>
      <c r="AC2978">
        <v>0.72399999999999998</v>
      </c>
      <c r="AD2978" s="18">
        <v>45825.244086250001</v>
      </c>
      <c r="AE2978" t="s">
        <v>2106</v>
      </c>
    </row>
    <row r="2979" spans="25:31" hidden="1" x14ac:dyDescent="0.35">
      <c r="Y2979" t="s">
        <v>858</v>
      </c>
      <c r="Z2979" t="s">
        <v>858</v>
      </c>
      <c r="AA2979" t="s">
        <v>858</v>
      </c>
      <c r="AB2979" t="s">
        <v>858</v>
      </c>
      <c r="AC2979" t="s">
        <v>858</v>
      </c>
      <c r="AD2979" s="18">
        <v>45825.061214895832</v>
      </c>
      <c r="AE2979" t="s">
        <v>2117</v>
      </c>
    </row>
    <row r="2980" spans="25:31" x14ac:dyDescent="0.35">
      <c r="Y2980">
        <v>0.17599999999999999</v>
      </c>
      <c r="Z2980">
        <v>0.98</v>
      </c>
      <c r="AA2980">
        <v>0.88400000000000001</v>
      </c>
      <c r="AB2980">
        <v>0.98799999999999999</v>
      </c>
      <c r="AC2980">
        <v>0.90700000000000003</v>
      </c>
      <c r="AD2980" s="18">
        <v>45825.266221817132</v>
      </c>
      <c r="AE2980" t="s">
        <v>2106</v>
      </c>
    </row>
    <row r="2981" spans="25:31" hidden="1" x14ac:dyDescent="0.35">
      <c r="Y2981" t="s">
        <v>858</v>
      </c>
      <c r="Z2981">
        <v>1</v>
      </c>
      <c r="AA2981" t="s">
        <v>858</v>
      </c>
      <c r="AB2981" t="s">
        <v>858</v>
      </c>
      <c r="AC2981" t="s">
        <v>858</v>
      </c>
      <c r="AD2981" s="18">
        <v>45825.061433194445</v>
      </c>
      <c r="AE2981" t="s">
        <v>2117</v>
      </c>
    </row>
    <row r="2982" spans="25:31" x14ac:dyDescent="0.35">
      <c r="Y2982">
        <v>4.8079999999999998</v>
      </c>
      <c r="Z2982">
        <v>0.91900000000000004</v>
      </c>
      <c r="AA2982">
        <v>0.82099999999999995</v>
      </c>
      <c r="AB2982">
        <v>0.4</v>
      </c>
      <c r="AC2982">
        <v>0.43</v>
      </c>
      <c r="AD2982" s="18">
        <v>45825.053910868053</v>
      </c>
      <c r="AE2982" t="s">
        <v>2117</v>
      </c>
    </row>
    <row r="2983" spans="25:31" hidden="1" x14ac:dyDescent="0.35">
      <c r="Y2983" t="s">
        <v>858</v>
      </c>
      <c r="Z2983" t="s">
        <v>858</v>
      </c>
      <c r="AA2983" t="s">
        <v>858</v>
      </c>
      <c r="AB2983" t="s">
        <v>858</v>
      </c>
      <c r="AC2983" t="s">
        <v>858</v>
      </c>
      <c r="AD2983" s="18">
        <v>45825.06163084491</v>
      </c>
      <c r="AE2983" t="s">
        <v>2117</v>
      </c>
    </row>
    <row r="2984" spans="25:31" x14ac:dyDescent="0.35">
      <c r="Y2984">
        <v>0.68100000000000005</v>
      </c>
      <c r="Z2984">
        <v>0.96599999999999997</v>
      </c>
      <c r="AA2984">
        <v>0.98399999999999999</v>
      </c>
      <c r="AB2984">
        <v>0.95399999999999996</v>
      </c>
      <c r="AC2984">
        <v>0.98399999999999999</v>
      </c>
      <c r="AD2984" s="18">
        <v>45825.083586134257</v>
      </c>
      <c r="AE2984" t="s">
        <v>2117</v>
      </c>
    </row>
    <row r="2985" spans="25:31" hidden="1" x14ac:dyDescent="0.35">
      <c r="Y2985">
        <v>50</v>
      </c>
      <c r="Z2985" t="s">
        <v>858</v>
      </c>
      <c r="AA2985" t="s">
        <v>858</v>
      </c>
      <c r="AB2985" t="s">
        <v>858</v>
      </c>
      <c r="AC2985">
        <v>1</v>
      </c>
      <c r="AD2985" s="18">
        <v>45825.061846261575</v>
      </c>
      <c r="AE2985" t="s">
        <v>2117</v>
      </c>
    </row>
    <row r="2986" spans="25:31" x14ac:dyDescent="0.35">
      <c r="Y2986">
        <v>71.429000000000002</v>
      </c>
      <c r="Z2986">
        <v>0.91400000000000003</v>
      </c>
      <c r="AA2986">
        <v>0.91300000000000003</v>
      </c>
      <c r="AB2986">
        <v>0.93799999999999994</v>
      </c>
      <c r="AC2986">
        <v>0.90300000000000002</v>
      </c>
      <c r="AD2986" s="18">
        <v>45825.122818206015</v>
      </c>
      <c r="AE2986" t="s">
        <v>2117</v>
      </c>
    </row>
    <row r="2987" spans="25:31" hidden="1" x14ac:dyDescent="0.35">
      <c r="Y2987" t="s">
        <v>858</v>
      </c>
      <c r="Z2987" t="s">
        <v>858</v>
      </c>
      <c r="AA2987" t="s">
        <v>858</v>
      </c>
      <c r="AB2987" t="s">
        <v>858</v>
      </c>
      <c r="AC2987" t="s">
        <v>858</v>
      </c>
      <c r="AD2987" s="18">
        <v>45825.062077766204</v>
      </c>
      <c r="AE2987" t="s">
        <v>2117</v>
      </c>
    </row>
    <row r="2988" spans="25:31" x14ac:dyDescent="0.35">
      <c r="Y2988">
        <v>2.488</v>
      </c>
      <c r="Z2988">
        <v>0.871</v>
      </c>
      <c r="AA2988" s="18">
        <v>0.78700000000000003</v>
      </c>
      <c r="AB2988">
        <v>0.80500000000000005</v>
      </c>
      <c r="AC2988" s="21">
        <v>0.85199999999999998</v>
      </c>
      <c r="AD2988" s="18">
        <v>4.1185185185185186E-2</v>
      </c>
      <c r="AE2988" t="s">
        <v>1092</v>
      </c>
    </row>
    <row r="2989" spans="25:31" hidden="1" x14ac:dyDescent="0.35">
      <c r="Y2989" t="s">
        <v>858</v>
      </c>
      <c r="Z2989" t="s">
        <v>858</v>
      </c>
      <c r="AA2989" t="s">
        <v>858</v>
      </c>
      <c r="AB2989">
        <v>0.38300000000000001</v>
      </c>
      <c r="AC2989" t="s">
        <v>858</v>
      </c>
      <c r="AD2989" s="18">
        <v>45825.062271909723</v>
      </c>
      <c r="AE2989" t="s">
        <v>2117</v>
      </c>
    </row>
    <row r="2990" spans="25:31" x14ac:dyDescent="0.35">
      <c r="Y2990">
        <v>3.7040000000000002</v>
      </c>
      <c r="Z2990">
        <v>0.93400000000000005</v>
      </c>
      <c r="AA2990">
        <v>0.88600000000000001</v>
      </c>
      <c r="AB2990">
        <v>0.98099999999999998</v>
      </c>
      <c r="AC2990">
        <v>0.97099999999999997</v>
      </c>
      <c r="AD2990" s="18">
        <v>45824.971355543981</v>
      </c>
      <c r="AE2990" t="s">
        <v>2099</v>
      </c>
    </row>
    <row r="2991" spans="25:31" hidden="1" x14ac:dyDescent="0.35">
      <c r="Y2991" t="s">
        <v>858</v>
      </c>
      <c r="Z2991" t="s">
        <v>858</v>
      </c>
      <c r="AA2991" t="s">
        <v>858</v>
      </c>
      <c r="AB2991" t="s">
        <v>858</v>
      </c>
      <c r="AC2991" t="s">
        <v>858</v>
      </c>
      <c r="AD2991" s="18">
        <v>45825.062493668978</v>
      </c>
      <c r="AE2991" t="s">
        <v>2117</v>
      </c>
    </row>
    <row r="2992" spans="25:31" x14ac:dyDescent="0.35">
      <c r="Y2992">
        <v>11.765000000000001</v>
      </c>
      <c r="Z2992">
        <v>0.82199999999999995</v>
      </c>
      <c r="AA2992">
        <v>0.93200000000000005</v>
      </c>
      <c r="AB2992">
        <v>0.97299999999999998</v>
      </c>
      <c r="AC2992">
        <v>0.89</v>
      </c>
      <c r="AD2992" s="18">
        <v>45825.244296863428</v>
      </c>
      <c r="AE2992" t="s">
        <v>2106</v>
      </c>
    </row>
    <row r="2993" spans="25:31" hidden="1" x14ac:dyDescent="0.35">
      <c r="Y2993">
        <v>9.3460000000000001</v>
      </c>
      <c r="Z2993" t="s">
        <v>858</v>
      </c>
      <c r="AA2993">
        <v>0.89600000000000002</v>
      </c>
      <c r="AB2993">
        <v>0.69099999999999995</v>
      </c>
      <c r="AC2993">
        <v>0.75</v>
      </c>
      <c r="AD2993" s="18">
        <v>45825.06271953704</v>
      </c>
      <c r="AE2993" t="s">
        <v>2117</v>
      </c>
    </row>
    <row r="2994" spans="25:31" x14ac:dyDescent="0.35">
      <c r="Y2994">
        <v>7.0419999999999998</v>
      </c>
      <c r="Z2994">
        <v>0.93700000000000006</v>
      </c>
      <c r="AA2994" s="18">
        <v>0.97799999999999998</v>
      </c>
      <c r="AB2994">
        <v>0.92</v>
      </c>
      <c r="AC2994" s="21">
        <v>0.96199999999999997</v>
      </c>
      <c r="AD2994" s="18">
        <v>3.3575231481481484E-2</v>
      </c>
      <c r="AE2994" t="s">
        <v>1092</v>
      </c>
    </row>
    <row r="2995" spans="25:31" hidden="1" x14ac:dyDescent="0.35">
      <c r="Y2995">
        <v>5.78</v>
      </c>
      <c r="Z2995">
        <v>0.93200000000000005</v>
      </c>
      <c r="AA2995">
        <v>0.90400000000000003</v>
      </c>
      <c r="AB2995" t="s">
        <v>858</v>
      </c>
      <c r="AC2995">
        <v>0.97599999999999998</v>
      </c>
      <c r="AD2995" s="18">
        <v>45825.062961203701</v>
      </c>
      <c r="AE2995" t="s">
        <v>2117</v>
      </c>
    </row>
    <row r="2996" spans="25:31" x14ac:dyDescent="0.35">
      <c r="Y2996">
        <v>7.6920000000000002</v>
      </c>
      <c r="Z2996">
        <v>0.91400000000000003</v>
      </c>
      <c r="AA2996">
        <v>0.92500000000000004</v>
      </c>
      <c r="AB2996">
        <v>0.94699999999999995</v>
      </c>
      <c r="AC2996">
        <v>0.93700000000000006</v>
      </c>
      <c r="AD2996" s="18">
        <v>45824.801153206019</v>
      </c>
      <c r="AE2996" t="s">
        <v>1757</v>
      </c>
    </row>
    <row r="2997" spans="25:31" hidden="1" x14ac:dyDescent="0.35">
      <c r="Y2997" t="s">
        <v>858</v>
      </c>
      <c r="Z2997" t="s">
        <v>858</v>
      </c>
      <c r="AA2997" t="s">
        <v>858</v>
      </c>
      <c r="AB2997" t="s">
        <v>858</v>
      </c>
      <c r="AC2997" t="s">
        <v>858</v>
      </c>
      <c r="AD2997" s="18">
        <v>45825.063178645833</v>
      </c>
      <c r="AE2997" t="s">
        <v>2117</v>
      </c>
    </row>
    <row r="2998" spans="25:31" x14ac:dyDescent="0.35">
      <c r="Y2998">
        <v>9.9009999999999998</v>
      </c>
      <c r="Z2998">
        <v>0.98099999999999998</v>
      </c>
      <c r="AA2998">
        <v>0.97599999999999998</v>
      </c>
      <c r="AB2998">
        <v>0.95699999999999996</v>
      </c>
      <c r="AC2998">
        <v>0.98099999999999998</v>
      </c>
      <c r="AD2998" s="18">
        <v>45824.933032141205</v>
      </c>
      <c r="AE2998" t="s">
        <v>2096</v>
      </c>
    </row>
    <row r="2999" spans="25:31" hidden="1" x14ac:dyDescent="0.35">
      <c r="Y2999">
        <v>4.0650000000000004</v>
      </c>
      <c r="Z2999">
        <v>0.97099999999999997</v>
      </c>
      <c r="AA2999">
        <v>0.91500000000000004</v>
      </c>
      <c r="AB2999" t="s">
        <v>858</v>
      </c>
      <c r="AC2999">
        <v>0.70799999999999996</v>
      </c>
      <c r="AD2999" s="18">
        <v>45825.063418032405</v>
      </c>
      <c r="AE2999" t="s">
        <v>2117</v>
      </c>
    </row>
    <row r="3000" spans="25:31" x14ac:dyDescent="0.35">
      <c r="Y3000">
        <v>11.494</v>
      </c>
      <c r="Z3000">
        <v>0.89700000000000002</v>
      </c>
      <c r="AA3000">
        <v>0.83699999999999997</v>
      </c>
      <c r="AB3000">
        <v>0.91700000000000004</v>
      </c>
      <c r="AC3000">
        <v>0.872</v>
      </c>
      <c r="AD3000" s="18">
        <v>45824.940190081019</v>
      </c>
      <c r="AE3000" t="s">
        <v>2096</v>
      </c>
    </row>
    <row r="3001" spans="25:31" hidden="1" x14ac:dyDescent="0.35">
      <c r="Y3001" t="s">
        <v>858</v>
      </c>
      <c r="Z3001">
        <v>0.78900000000000003</v>
      </c>
      <c r="AA3001">
        <v>0.76</v>
      </c>
      <c r="AB3001">
        <v>0</v>
      </c>
      <c r="AC3001" t="s">
        <v>858</v>
      </c>
      <c r="AD3001" s="18">
        <v>45825.063572291663</v>
      </c>
      <c r="AE3001" t="s">
        <v>2117</v>
      </c>
    </row>
    <row r="3002" spans="25:31" x14ac:dyDescent="0.35">
      <c r="Y3002">
        <v>7.6920000000000002</v>
      </c>
      <c r="Z3002">
        <v>0.91400000000000003</v>
      </c>
      <c r="AA3002">
        <v>0.92500000000000004</v>
      </c>
      <c r="AB3002">
        <v>0.94699999999999995</v>
      </c>
      <c r="AC3002">
        <v>0.93700000000000006</v>
      </c>
      <c r="AD3002" s="18">
        <v>45825.130743506947</v>
      </c>
      <c r="AE3002" t="s">
        <v>2117</v>
      </c>
    </row>
    <row r="3003" spans="25:31" hidden="1" x14ac:dyDescent="0.35">
      <c r="Y3003">
        <v>2.71</v>
      </c>
      <c r="Z3003" t="s">
        <v>858</v>
      </c>
      <c r="AA3003">
        <v>0.98</v>
      </c>
      <c r="AB3003">
        <v>0.92700000000000005</v>
      </c>
      <c r="AC3003">
        <v>0.94199999999999995</v>
      </c>
      <c r="AD3003" s="18">
        <v>45825.063818020833</v>
      </c>
      <c r="AE3003" t="s">
        <v>2117</v>
      </c>
    </row>
    <row r="3004" spans="25:31" x14ac:dyDescent="0.35">
      <c r="Y3004">
        <v>0.498</v>
      </c>
      <c r="Z3004">
        <v>0.88800000000000001</v>
      </c>
      <c r="AA3004" s="18">
        <v>0.95199999999999996</v>
      </c>
      <c r="AB3004">
        <v>0.93799999999999994</v>
      </c>
      <c r="AC3004" s="21">
        <v>0.85299999999999998</v>
      </c>
      <c r="AD3004" s="18">
        <v>1.9618055555555555E-2</v>
      </c>
      <c r="AE3004" t="s">
        <v>1092</v>
      </c>
    </row>
    <row r="3005" spans="25:31" hidden="1" x14ac:dyDescent="0.35">
      <c r="Y3005" t="s">
        <v>858</v>
      </c>
      <c r="Z3005" t="s">
        <v>858</v>
      </c>
      <c r="AA3005" t="s">
        <v>858</v>
      </c>
      <c r="AB3005" t="s">
        <v>858</v>
      </c>
      <c r="AC3005" t="s">
        <v>858</v>
      </c>
      <c r="AD3005" s="18">
        <v>45825.064026921296</v>
      </c>
      <c r="AE3005" t="s">
        <v>2117</v>
      </c>
    </row>
    <row r="3006" spans="25:31" x14ac:dyDescent="0.35">
      <c r="Y3006">
        <v>2.3420000000000001</v>
      </c>
      <c r="Z3006">
        <v>0.873</v>
      </c>
      <c r="AA3006">
        <v>0.96499999999999997</v>
      </c>
      <c r="AB3006">
        <v>0.98399999999999999</v>
      </c>
      <c r="AC3006">
        <v>0.95399999999999996</v>
      </c>
      <c r="AD3006" s="18">
        <v>45824.783554965281</v>
      </c>
      <c r="AE3006" t="s">
        <v>1757</v>
      </c>
    </row>
    <row r="3007" spans="25:31" hidden="1" x14ac:dyDescent="0.35">
      <c r="Y3007">
        <v>2.0699999999999998</v>
      </c>
      <c r="Z3007">
        <v>0.89600000000000002</v>
      </c>
      <c r="AA3007">
        <v>0.98699999999999999</v>
      </c>
      <c r="AB3007">
        <v>0.88900000000000001</v>
      </c>
      <c r="AC3007">
        <v>0.98499999999999999</v>
      </c>
      <c r="AD3007" s="18">
        <v>45825.064328298613</v>
      </c>
      <c r="AE3007" t="s">
        <v>2117</v>
      </c>
    </row>
    <row r="3008" spans="25:31" x14ac:dyDescent="0.35">
      <c r="Y3008">
        <v>0.498</v>
      </c>
      <c r="Z3008">
        <v>0.88800000000000001</v>
      </c>
      <c r="AA3008">
        <v>0.95199999999999996</v>
      </c>
      <c r="AB3008">
        <v>0.93799999999999994</v>
      </c>
      <c r="AC3008">
        <v>0.85299999999999998</v>
      </c>
      <c r="AD3008" s="18">
        <v>45825.247613078704</v>
      </c>
      <c r="AE3008" t="s">
        <v>2106</v>
      </c>
    </row>
    <row r="3009" spans="25:31" hidden="1" x14ac:dyDescent="0.35">
      <c r="Y3009">
        <v>5.65</v>
      </c>
      <c r="Z3009">
        <v>1</v>
      </c>
      <c r="AA3009">
        <v>0.98699999999999999</v>
      </c>
      <c r="AB3009">
        <v>1</v>
      </c>
      <c r="AC3009">
        <v>0.85299999999999998</v>
      </c>
      <c r="AD3009" s="18">
        <v>45825.064643703707</v>
      </c>
      <c r="AE3009" t="s">
        <v>2117</v>
      </c>
    </row>
    <row r="3010" spans="25:31" x14ac:dyDescent="0.35">
      <c r="Y3010">
        <v>11.364000000000001</v>
      </c>
      <c r="Z3010">
        <v>0.874</v>
      </c>
      <c r="AA3010">
        <v>0.99099999999999999</v>
      </c>
      <c r="AB3010">
        <v>0.95199999999999996</v>
      </c>
      <c r="AC3010">
        <v>0.94399999999999995</v>
      </c>
      <c r="AD3010" s="18">
        <v>45825.10152358796</v>
      </c>
      <c r="AE3010" t="s">
        <v>2117</v>
      </c>
    </row>
    <row r="3011" spans="25:31" hidden="1" x14ac:dyDescent="0.35">
      <c r="Y3011">
        <v>9.8040000000000003</v>
      </c>
      <c r="Z3011" t="s">
        <v>858</v>
      </c>
      <c r="AA3011">
        <v>0.97199999999999998</v>
      </c>
      <c r="AB3011" t="s">
        <v>858</v>
      </c>
      <c r="AC3011">
        <v>0.89600000000000002</v>
      </c>
      <c r="AD3011" s="18">
        <v>45825.064922129626</v>
      </c>
      <c r="AE3011" t="s">
        <v>2117</v>
      </c>
    </row>
    <row r="3012" spans="25:31" x14ac:dyDescent="0.35">
      <c r="Y3012">
        <v>0.74</v>
      </c>
      <c r="Z3012">
        <v>0.97099999999999997</v>
      </c>
      <c r="AA3012" s="18">
        <v>0.96499999999999997</v>
      </c>
      <c r="AB3012">
        <v>0.52500000000000002</v>
      </c>
      <c r="AC3012" s="21">
        <v>0.96</v>
      </c>
      <c r="AD3012" s="18">
        <v>3.7025462962962962E-3</v>
      </c>
      <c r="AE3012" t="s">
        <v>1092</v>
      </c>
    </row>
    <row r="3013" spans="25:31" hidden="1" x14ac:dyDescent="0.35">
      <c r="Y3013">
        <v>20</v>
      </c>
      <c r="Z3013" t="s">
        <v>858</v>
      </c>
      <c r="AA3013">
        <v>0.89700000000000002</v>
      </c>
      <c r="AB3013" t="s">
        <v>858</v>
      </c>
      <c r="AC3013">
        <v>0.94399999999999995</v>
      </c>
      <c r="AD3013" s="18">
        <v>45825.065180763886</v>
      </c>
      <c r="AE3013" t="s">
        <v>2117</v>
      </c>
    </row>
    <row r="3014" spans="25:31" x14ac:dyDescent="0.35">
      <c r="Y3014">
        <v>4.2370000000000001</v>
      </c>
      <c r="Z3014">
        <v>0.88500000000000001</v>
      </c>
      <c r="AA3014">
        <v>0.70899999999999996</v>
      </c>
      <c r="AB3014">
        <v>0.76100000000000001</v>
      </c>
      <c r="AC3014">
        <v>0.71099999999999997</v>
      </c>
      <c r="AD3014" s="18">
        <v>45824.799188564815</v>
      </c>
      <c r="AE3014" t="s">
        <v>1757</v>
      </c>
    </row>
    <row r="3015" spans="25:31" hidden="1" x14ac:dyDescent="0.35">
      <c r="Y3015" t="s">
        <v>858</v>
      </c>
      <c r="Z3015" t="s">
        <v>858</v>
      </c>
      <c r="AA3015">
        <v>1</v>
      </c>
      <c r="AB3015" t="s">
        <v>858</v>
      </c>
      <c r="AC3015" t="s">
        <v>858</v>
      </c>
      <c r="AD3015" s="18">
        <v>45825.06541787037</v>
      </c>
      <c r="AE3015" t="s">
        <v>2117</v>
      </c>
    </row>
    <row r="3016" spans="25:31" x14ac:dyDescent="0.35">
      <c r="Y3016">
        <v>9.6150000000000002</v>
      </c>
      <c r="Z3016">
        <v>0.81299999999999994</v>
      </c>
      <c r="AA3016">
        <v>0.84199999999999997</v>
      </c>
      <c r="AB3016">
        <v>0.88900000000000001</v>
      </c>
      <c r="AC3016">
        <v>0.81200000000000006</v>
      </c>
      <c r="AD3016" s="18">
        <v>45824.814542511573</v>
      </c>
      <c r="AE3016" t="s">
        <v>1757</v>
      </c>
    </row>
    <row r="3017" spans="25:31" hidden="1" x14ac:dyDescent="0.35">
      <c r="Y3017">
        <v>0.81399999999999995</v>
      </c>
      <c r="Z3017">
        <v>0.94199999999999995</v>
      </c>
      <c r="AA3017">
        <v>0.93400000000000005</v>
      </c>
      <c r="AB3017">
        <v>0.91700000000000004</v>
      </c>
      <c r="AC3017">
        <v>0.89400000000000002</v>
      </c>
      <c r="AD3017" s="18">
        <v>45825.065716759258</v>
      </c>
      <c r="AE3017" t="s">
        <v>2117</v>
      </c>
    </row>
    <row r="3018" spans="25:31" x14ac:dyDescent="0.35">
      <c r="Y3018">
        <v>4.4640000000000004</v>
      </c>
      <c r="Z3018">
        <v>0.877</v>
      </c>
      <c r="AA3018">
        <v>0.84199999999999997</v>
      </c>
      <c r="AB3018">
        <v>0.93300000000000005</v>
      </c>
      <c r="AC3018">
        <v>0.88400000000000001</v>
      </c>
      <c r="AD3018" s="18">
        <v>45825.06752783565</v>
      </c>
      <c r="AE3018" t="s">
        <v>2117</v>
      </c>
    </row>
    <row r="3019" spans="25:31" hidden="1" x14ac:dyDescent="0.35">
      <c r="Y3019" t="s">
        <v>858</v>
      </c>
      <c r="Z3019" t="s">
        <v>858</v>
      </c>
      <c r="AA3019">
        <v>0.89600000000000002</v>
      </c>
      <c r="AB3019" t="s">
        <v>858</v>
      </c>
      <c r="AC3019" t="s">
        <v>858</v>
      </c>
      <c r="AD3019" s="18">
        <v>45825.065913622682</v>
      </c>
      <c r="AE3019" t="s">
        <v>2117</v>
      </c>
    </row>
    <row r="3020" spans="25:31" x14ac:dyDescent="0.35">
      <c r="Y3020">
        <v>1.538</v>
      </c>
      <c r="Z3020">
        <v>0.997</v>
      </c>
      <c r="AA3020" s="18">
        <v>0.84299999999999997</v>
      </c>
      <c r="AB3020">
        <v>0.90300000000000002</v>
      </c>
      <c r="AC3020" s="21">
        <v>0.996</v>
      </c>
      <c r="AD3020" s="18">
        <v>1.2144675925925925E-2</v>
      </c>
      <c r="AE3020" t="s">
        <v>1092</v>
      </c>
    </row>
    <row r="3021" spans="25:31" hidden="1" x14ac:dyDescent="0.35">
      <c r="Y3021" t="s">
        <v>858</v>
      </c>
      <c r="Z3021" t="s">
        <v>858</v>
      </c>
      <c r="AA3021">
        <v>0.96</v>
      </c>
      <c r="AB3021">
        <v>1</v>
      </c>
      <c r="AC3021" t="s">
        <v>858</v>
      </c>
      <c r="AD3021" s="18">
        <v>45825.066152488427</v>
      </c>
      <c r="AE3021" t="s">
        <v>2117</v>
      </c>
    </row>
    <row r="3022" spans="25:31" hidden="1" x14ac:dyDescent="0.35">
      <c r="Y3022">
        <v>13.888999999999999</v>
      </c>
      <c r="Z3022" t="s">
        <v>858</v>
      </c>
      <c r="AA3022">
        <v>0.82499999999999996</v>
      </c>
      <c r="AB3022" t="s">
        <v>858</v>
      </c>
      <c r="AC3022">
        <v>0.91400000000000003</v>
      </c>
      <c r="AD3022" s="18">
        <v>45825.066398784722</v>
      </c>
      <c r="AE3022" t="s">
        <v>2117</v>
      </c>
    </row>
    <row r="3023" spans="25:31" hidden="1" x14ac:dyDescent="0.35">
      <c r="Y3023" t="s">
        <v>858</v>
      </c>
      <c r="Z3023" t="s">
        <v>858</v>
      </c>
      <c r="AA3023">
        <v>1</v>
      </c>
      <c r="AB3023" t="s">
        <v>858</v>
      </c>
      <c r="AC3023" t="s">
        <v>858</v>
      </c>
      <c r="AD3023" s="18">
        <v>45825.066618611112</v>
      </c>
      <c r="AE3023" t="s">
        <v>2117</v>
      </c>
    </row>
    <row r="3024" spans="25:31" x14ac:dyDescent="0.35">
      <c r="Y3024">
        <v>66.667000000000002</v>
      </c>
      <c r="Z3024">
        <v>0.90500000000000003</v>
      </c>
      <c r="AA3024">
        <v>0.89500000000000002</v>
      </c>
      <c r="AB3024">
        <v>0</v>
      </c>
      <c r="AC3024">
        <v>0.87</v>
      </c>
      <c r="AD3024" s="18">
        <v>45824.859121215275</v>
      </c>
      <c r="AE3024" t="s">
        <v>1942</v>
      </c>
    </row>
    <row r="3025" spans="25:31" hidden="1" x14ac:dyDescent="0.35">
      <c r="Y3025" t="s">
        <v>858</v>
      </c>
      <c r="Z3025" t="s">
        <v>858</v>
      </c>
      <c r="AA3025" t="s">
        <v>858</v>
      </c>
      <c r="AB3025" t="s">
        <v>858</v>
      </c>
      <c r="AC3025" t="s">
        <v>858</v>
      </c>
      <c r="AD3025" s="18">
        <v>45825.06683625</v>
      </c>
      <c r="AE3025" t="s">
        <v>2117</v>
      </c>
    </row>
    <row r="3026" spans="25:31" x14ac:dyDescent="0.35">
      <c r="Y3026">
        <v>1.3260000000000001</v>
      </c>
      <c r="Z3026">
        <v>0.96799999999999997</v>
      </c>
      <c r="AA3026">
        <v>0.96199999999999997</v>
      </c>
      <c r="AB3026">
        <v>0.95899999999999996</v>
      </c>
      <c r="AC3026">
        <v>0.997</v>
      </c>
      <c r="AD3026" s="18">
        <v>45824.909420300923</v>
      </c>
      <c r="AE3026" t="s">
        <v>2096</v>
      </c>
    </row>
    <row r="3027" spans="25:31" hidden="1" x14ac:dyDescent="0.35">
      <c r="Y3027">
        <v>1.198</v>
      </c>
      <c r="Z3027">
        <v>0.97</v>
      </c>
      <c r="AA3027">
        <v>0.98199999999999998</v>
      </c>
      <c r="AB3027" t="s">
        <v>858</v>
      </c>
      <c r="AC3027">
        <v>0.97799999999999998</v>
      </c>
      <c r="AD3027" s="18">
        <v>45825.067084340277</v>
      </c>
      <c r="AE3027" t="s">
        <v>2117</v>
      </c>
    </row>
    <row r="3028" spans="25:31" x14ac:dyDescent="0.35">
      <c r="Y3028">
        <v>2.6459999999999999</v>
      </c>
      <c r="Z3028">
        <v>0.93799999999999994</v>
      </c>
      <c r="AA3028">
        <v>0.98499999999999999</v>
      </c>
      <c r="AB3028">
        <v>0.97899999999999998</v>
      </c>
      <c r="AC3028">
        <v>0.96299999999999997</v>
      </c>
      <c r="AD3028" s="18">
        <v>45824.953855219908</v>
      </c>
      <c r="AE3028" t="s">
        <v>2096</v>
      </c>
    </row>
    <row r="3029" spans="25:31" hidden="1" x14ac:dyDescent="0.35">
      <c r="Y3029">
        <v>8.1300000000000008</v>
      </c>
      <c r="Z3029" t="s">
        <v>858</v>
      </c>
      <c r="AA3029">
        <v>0.91300000000000003</v>
      </c>
      <c r="AB3029" t="s">
        <v>858</v>
      </c>
      <c r="AC3029">
        <v>0.96299999999999997</v>
      </c>
      <c r="AD3029" s="18">
        <v>45825.067315972221</v>
      </c>
      <c r="AE3029" t="s">
        <v>2117</v>
      </c>
    </row>
    <row r="3030" spans="25:31" x14ac:dyDescent="0.35">
      <c r="Y3030">
        <v>3.0030000000000001</v>
      </c>
      <c r="Z3030">
        <v>0.96299999999999997</v>
      </c>
      <c r="AA3030">
        <v>0.73699999999999999</v>
      </c>
      <c r="AB3030">
        <v>0.92200000000000004</v>
      </c>
      <c r="AC3030">
        <v>0.88100000000000001</v>
      </c>
      <c r="AD3030" s="18">
        <v>45825.259281168983</v>
      </c>
      <c r="AE3030" t="s">
        <v>2106</v>
      </c>
    </row>
    <row r="3031" spans="25:31" hidden="1" x14ac:dyDescent="0.35">
      <c r="Y3031" t="s">
        <v>858</v>
      </c>
      <c r="Z3031">
        <v>1</v>
      </c>
      <c r="AA3031" t="s">
        <v>858</v>
      </c>
      <c r="AB3031" t="s">
        <v>858</v>
      </c>
      <c r="AC3031" t="s">
        <v>858</v>
      </c>
      <c r="AD3031" s="18">
        <v>45825.067527870371</v>
      </c>
      <c r="AE3031" t="s">
        <v>2117</v>
      </c>
    </row>
    <row r="3032" spans="25:31" x14ac:dyDescent="0.35">
      <c r="Y3032">
        <v>3.145</v>
      </c>
      <c r="Z3032">
        <v>0.95399999999999996</v>
      </c>
      <c r="AA3032">
        <v>0.94</v>
      </c>
      <c r="AB3032">
        <v>0.93400000000000005</v>
      </c>
      <c r="AC3032">
        <v>0.94499999999999995</v>
      </c>
      <c r="AD3032" s="18">
        <v>45825.273472928238</v>
      </c>
      <c r="AE3032" t="s">
        <v>2106</v>
      </c>
    </row>
    <row r="3033" spans="25:31" hidden="1" x14ac:dyDescent="0.35">
      <c r="Y3033">
        <v>3.3330000000000002</v>
      </c>
      <c r="Z3033" t="s">
        <v>858</v>
      </c>
      <c r="AA3033">
        <v>1</v>
      </c>
      <c r="AB3033" t="s">
        <v>858</v>
      </c>
      <c r="AC3033">
        <v>0.75</v>
      </c>
      <c r="AD3033" s="18">
        <v>45825.067785231484</v>
      </c>
      <c r="AE3033" t="s">
        <v>2117</v>
      </c>
    </row>
    <row r="3034" spans="25:31" hidden="1" x14ac:dyDescent="0.35">
      <c r="Y3034">
        <v>3.0030000000000001</v>
      </c>
      <c r="Z3034">
        <v>0.95499999999999996</v>
      </c>
      <c r="AA3034">
        <v>0.96499999999999997</v>
      </c>
      <c r="AB3034">
        <v>0.89200000000000002</v>
      </c>
      <c r="AC3034">
        <v>0.72899999999999998</v>
      </c>
      <c r="AD3034" s="18">
        <v>45825.068073333336</v>
      </c>
      <c r="AE3034" t="s">
        <v>2117</v>
      </c>
    </row>
    <row r="3035" spans="25:31" hidden="1" x14ac:dyDescent="0.35">
      <c r="Y3035">
        <v>1.859</v>
      </c>
      <c r="Z3035">
        <v>0.96099999999999997</v>
      </c>
      <c r="AA3035">
        <v>0.93400000000000005</v>
      </c>
      <c r="AB3035" t="s">
        <v>858</v>
      </c>
      <c r="AC3035">
        <v>0.97199999999999998</v>
      </c>
      <c r="AD3035" s="18">
        <v>45825.06830564815</v>
      </c>
      <c r="AE3035" t="s">
        <v>2117</v>
      </c>
    </row>
    <row r="3036" spans="25:31" x14ac:dyDescent="0.35">
      <c r="Y3036">
        <v>16.393000000000001</v>
      </c>
      <c r="Z3036">
        <v>0.95199999999999996</v>
      </c>
      <c r="AA3036" s="18">
        <v>0.93899999999999995</v>
      </c>
      <c r="AB3036">
        <v>0.69899999999999995</v>
      </c>
      <c r="AC3036" s="21">
        <v>0.92600000000000005</v>
      </c>
      <c r="AD3036" s="18">
        <v>45825.197813946761</v>
      </c>
      <c r="AE3036" t="s">
        <v>2112</v>
      </c>
    </row>
    <row r="3037" spans="25:31" hidden="1" x14ac:dyDescent="0.35">
      <c r="Y3037">
        <v>15.385</v>
      </c>
      <c r="Z3037">
        <v>0.77600000000000002</v>
      </c>
      <c r="AA3037">
        <v>0.79500000000000004</v>
      </c>
      <c r="AB3037" t="s">
        <v>858</v>
      </c>
      <c r="AC3037">
        <v>0.33300000000000002</v>
      </c>
      <c r="AD3037" s="18">
        <v>45825.068532094905</v>
      </c>
      <c r="AE3037" t="s">
        <v>2117</v>
      </c>
    </row>
    <row r="3038" spans="25:31" x14ac:dyDescent="0.35">
      <c r="Y3038">
        <v>9.9000000000000005E-2</v>
      </c>
      <c r="Z3038">
        <v>0.90800000000000003</v>
      </c>
      <c r="AA3038">
        <v>0.96599999999999997</v>
      </c>
      <c r="AB3038">
        <v>0.95699999999999996</v>
      </c>
      <c r="AC3038">
        <v>0.96899999999999997</v>
      </c>
      <c r="AD3038" s="18">
        <v>45825.175546689818</v>
      </c>
      <c r="AE3038" t="s">
        <v>2117</v>
      </c>
    </row>
    <row r="3039" spans="25:31" hidden="1" x14ac:dyDescent="0.35">
      <c r="Y3039">
        <v>2.8090000000000002</v>
      </c>
      <c r="Z3039">
        <v>0.94899999999999995</v>
      </c>
      <c r="AA3039">
        <v>0.98199999999999998</v>
      </c>
      <c r="AB3039" t="s">
        <v>858</v>
      </c>
      <c r="AC3039">
        <v>0.79200000000000004</v>
      </c>
      <c r="AD3039" s="18">
        <v>45825.068755694447</v>
      </c>
      <c r="AE3039" t="s">
        <v>2117</v>
      </c>
    </row>
    <row r="3040" spans="25:31" x14ac:dyDescent="0.35">
      <c r="Y3040">
        <v>32.258000000000003</v>
      </c>
      <c r="Z3040">
        <v>0.97199999999999998</v>
      </c>
      <c r="AA3040">
        <v>0.97399999999999998</v>
      </c>
      <c r="AB3040">
        <v>0.96699999999999997</v>
      </c>
      <c r="AC3040">
        <v>0.98499999999999999</v>
      </c>
      <c r="AD3040" s="18">
        <v>45825.110263645831</v>
      </c>
      <c r="AE3040" t="s">
        <v>2117</v>
      </c>
    </row>
    <row r="3041" spans="25:31" hidden="1" x14ac:dyDescent="0.35">
      <c r="Y3041">
        <v>6.4939999999999998</v>
      </c>
      <c r="Z3041" t="s">
        <v>858</v>
      </c>
      <c r="AA3041">
        <v>0.75</v>
      </c>
      <c r="AB3041" t="s">
        <v>858</v>
      </c>
      <c r="AC3041">
        <v>0.8</v>
      </c>
      <c r="AD3041" s="18">
        <v>45825.068991261571</v>
      </c>
      <c r="AE3041" t="s">
        <v>2117</v>
      </c>
    </row>
    <row r="3042" spans="25:31" x14ac:dyDescent="0.35">
      <c r="Y3042">
        <v>16.129000000000001</v>
      </c>
      <c r="Z3042">
        <v>0.91900000000000004</v>
      </c>
      <c r="AA3042" s="18">
        <v>0.72299999999999998</v>
      </c>
      <c r="AB3042">
        <v>0</v>
      </c>
      <c r="AC3042" s="21">
        <v>0.96399999999999997</v>
      </c>
      <c r="AD3042" s="18">
        <v>2.5645833333333336E-2</v>
      </c>
      <c r="AE3042" t="s">
        <v>1092</v>
      </c>
    </row>
    <row r="3043" spans="25:31" hidden="1" x14ac:dyDescent="0.35">
      <c r="Y3043" t="s">
        <v>858</v>
      </c>
      <c r="Z3043" t="s">
        <v>858</v>
      </c>
      <c r="AA3043" t="s">
        <v>858</v>
      </c>
      <c r="AB3043" t="s">
        <v>858</v>
      </c>
      <c r="AC3043" t="s">
        <v>858</v>
      </c>
      <c r="AD3043" s="18">
        <v>45825.069235266201</v>
      </c>
      <c r="AE3043" t="s">
        <v>2117</v>
      </c>
    </row>
    <row r="3044" spans="25:31" x14ac:dyDescent="0.35">
      <c r="Y3044">
        <v>2.0449999999999999</v>
      </c>
      <c r="Z3044">
        <v>0.90600000000000003</v>
      </c>
      <c r="AA3044" s="18">
        <v>0.96399999999999997</v>
      </c>
      <c r="AB3044">
        <v>0.77100000000000002</v>
      </c>
      <c r="AC3044" s="21">
        <v>0.94399999999999995</v>
      </c>
      <c r="AD3044" s="18">
        <v>2.7101851851851849E-2</v>
      </c>
      <c r="AE3044" t="s">
        <v>1092</v>
      </c>
    </row>
    <row r="3045" spans="25:31" hidden="1" x14ac:dyDescent="0.35">
      <c r="Y3045">
        <v>12.5</v>
      </c>
      <c r="Z3045" t="s">
        <v>858</v>
      </c>
      <c r="AA3045">
        <v>0.95499999999999996</v>
      </c>
      <c r="AB3045" t="s">
        <v>858</v>
      </c>
      <c r="AC3045">
        <v>0.74299999999999999</v>
      </c>
      <c r="AD3045" s="18">
        <v>45825.069492743052</v>
      </c>
      <c r="AE3045" t="s">
        <v>2117</v>
      </c>
    </row>
    <row r="3046" spans="25:31" x14ac:dyDescent="0.35">
      <c r="Y3046">
        <v>5.8140000000000001</v>
      </c>
      <c r="Z3046">
        <v>0.48199999999999998</v>
      </c>
      <c r="AA3046">
        <v>0.56100000000000005</v>
      </c>
      <c r="AB3046">
        <v>0.90300000000000002</v>
      </c>
      <c r="AC3046">
        <v>0.40200000000000002</v>
      </c>
      <c r="AD3046" s="18">
        <v>45824.9302359375</v>
      </c>
      <c r="AE3046" t="s">
        <v>2096</v>
      </c>
    </row>
    <row r="3047" spans="25:31" hidden="1" x14ac:dyDescent="0.35">
      <c r="Y3047" t="s">
        <v>858</v>
      </c>
      <c r="Z3047" t="s">
        <v>858</v>
      </c>
      <c r="AA3047" t="s">
        <v>858</v>
      </c>
      <c r="AB3047" t="s">
        <v>858</v>
      </c>
      <c r="AC3047" t="s">
        <v>858</v>
      </c>
      <c r="AD3047" s="18">
        <v>45825.069696863429</v>
      </c>
      <c r="AE3047" t="s">
        <v>2117</v>
      </c>
    </row>
    <row r="3048" spans="25:31" x14ac:dyDescent="0.35">
      <c r="Y3048">
        <v>1.5289999999999999</v>
      </c>
      <c r="Z3048">
        <v>0.85399999999999998</v>
      </c>
      <c r="AA3048">
        <v>0.89300000000000002</v>
      </c>
      <c r="AB3048">
        <v>0.86299999999999999</v>
      </c>
      <c r="AC3048">
        <v>0.81899999999999995</v>
      </c>
      <c r="AD3048" s="18">
        <v>45824.963827766202</v>
      </c>
      <c r="AE3048" t="s">
        <v>2099</v>
      </c>
    </row>
    <row r="3049" spans="25:31" hidden="1" x14ac:dyDescent="0.35">
      <c r="Y3049" t="s">
        <v>858</v>
      </c>
      <c r="Z3049" t="s">
        <v>858</v>
      </c>
      <c r="AA3049" t="s">
        <v>858</v>
      </c>
      <c r="AB3049" t="s">
        <v>858</v>
      </c>
      <c r="AC3049" t="s">
        <v>858</v>
      </c>
      <c r="AD3049" s="18">
        <v>45825.069896620371</v>
      </c>
      <c r="AE3049" t="s">
        <v>2117</v>
      </c>
    </row>
    <row r="3050" spans="25:31" x14ac:dyDescent="0.35">
      <c r="Y3050">
        <v>21.277000000000001</v>
      </c>
      <c r="Z3050">
        <v>0.98699999999999999</v>
      </c>
      <c r="AA3050">
        <v>0.95699999999999996</v>
      </c>
      <c r="AB3050">
        <v>0.98</v>
      </c>
      <c r="AC3050">
        <v>0.94</v>
      </c>
      <c r="AD3050" s="18">
        <v>45825.103300706018</v>
      </c>
      <c r="AE3050" t="s">
        <v>2117</v>
      </c>
    </row>
    <row r="3051" spans="25:31" hidden="1" x14ac:dyDescent="0.35">
      <c r="Y3051" t="s">
        <v>858</v>
      </c>
      <c r="Z3051" t="s">
        <v>858</v>
      </c>
      <c r="AA3051" t="s">
        <v>858</v>
      </c>
      <c r="AB3051" t="s">
        <v>858</v>
      </c>
      <c r="AC3051" t="s">
        <v>858</v>
      </c>
      <c r="AD3051" s="18">
        <v>45825.070105798608</v>
      </c>
      <c r="AE3051" t="s">
        <v>2117</v>
      </c>
    </row>
    <row r="3052" spans="25:31" x14ac:dyDescent="0.35">
      <c r="Y3052">
        <v>1.9079999999999999</v>
      </c>
      <c r="Z3052">
        <v>0.94299999999999995</v>
      </c>
      <c r="AA3052">
        <v>0.95899999999999996</v>
      </c>
      <c r="AB3052">
        <v>0.78</v>
      </c>
      <c r="AC3052">
        <v>0.878</v>
      </c>
      <c r="AD3052" s="18">
        <v>45824.850319398145</v>
      </c>
      <c r="AE3052" t="s">
        <v>1942</v>
      </c>
    </row>
    <row r="3053" spans="25:31" hidden="1" x14ac:dyDescent="0.35">
      <c r="Y3053">
        <v>10.87</v>
      </c>
      <c r="Z3053" t="s">
        <v>858</v>
      </c>
      <c r="AA3053">
        <v>0.67700000000000005</v>
      </c>
      <c r="AB3053" t="s">
        <v>858</v>
      </c>
      <c r="AC3053">
        <v>0.92200000000000004</v>
      </c>
      <c r="AD3053" s="18">
        <v>45825.070316342593</v>
      </c>
      <c r="AE3053" t="s">
        <v>2117</v>
      </c>
    </row>
    <row r="3054" spans="25:31" x14ac:dyDescent="0.35">
      <c r="Y3054">
        <v>2.8250000000000002</v>
      </c>
      <c r="Z3054">
        <v>0.97399999999999998</v>
      </c>
      <c r="AA3054">
        <v>0.99</v>
      </c>
      <c r="AB3054">
        <v>0.98499999999999999</v>
      </c>
      <c r="AC3054">
        <v>0.98799999999999999</v>
      </c>
      <c r="AD3054" s="18">
        <v>45824.894605254631</v>
      </c>
      <c r="AE3054" t="s">
        <v>1942</v>
      </c>
    </row>
    <row r="3055" spans="25:31" hidden="1" x14ac:dyDescent="0.35">
      <c r="Y3055" t="s">
        <v>858</v>
      </c>
      <c r="Z3055" t="s">
        <v>858</v>
      </c>
      <c r="AA3055" t="s">
        <v>858</v>
      </c>
      <c r="AB3055" t="s">
        <v>858</v>
      </c>
      <c r="AC3055" t="s">
        <v>858</v>
      </c>
      <c r="AD3055" s="18">
        <v>45825.070536435182</v>
      </c>
      <c r="AE3055" t="s">
        <v>2117</v>
      </c>
    </row>
    <row r="3056" spans="25:31" x14ac:dyDescent="0.35">
      <c r="Y3056">
        <v>4.1840000000000002</v>
      </c>
      <c r="Z3056">
        <v>0.91400000000000003</v>
      </c>
      <c r="AA3056">
        <v>0.99</v>
      </c>
      <c r="AB3056">
        <v>0.96399999999999997</v>
      </c>
      <c r="AC3056">
        <v>0.94599999999999995</v>
      </c>
      <c r="AD3056" s="18">
        <v>45824.938598969908</v>
      </c>
      <c r="AE3056" t="s">
        <v>2096</v>
      </c>
    </row>
    <row r="3057" spans="25:31" hidden="1" x14ac:dyDescent="0.35">
      <c r="Y3057">
        <v>3.69</v>
      </c>
      <c r="Z3057" t="s">
        <v>858</v>
      </c>
      <c r="AA3057">
        <v>0.94399999999999995</v>
      </c>
      <c r="AB3057">
        <v>0.55100000000000005</v>
      </c>
      <c r="AC3057">
        <v>0.93600000000000005</v>
      </c>
      <c r="AD3057" s="18">
        <v>45825.070770416663</v>
      </c>
      <c r="AE3057" t="s">
        <v>2117</v>
      </c>
    </row>
    <row r="3058" spans="25:31" x14ac:dyDescent="0.35">
      <c r="Y3058">
        <v>6.25</v>
      </c>
      <c r="Z3058">
        <v>0.95399999999999996</v>
      </c>
      <c r="AA3058">
        <v>0.85799999999999998</v>
      </c>
      <c r="AB3058">
        <v>0.92700000000000005</v>
      </c>
      <c r="AC3058">
        <v>0.97399999999999998</v>
      </c>
      <c r="AD3058" s="18">
        <v>45824.947023923611</v>
      </c>
      <c r="AE3058" t="s">
        <v>2096</v>
      </c>
    </row>
    <row r="3059" spans="25:31" hidden="1" x14ac:dyDescent="0.35">
      <c r="Y3059" t="s">
        <v>858</v>
      </c>
      <c r="Z3059" t="s">
        <v>858</v>
      </c>
      <c r="AA3059" t="s">
        <v>858</v>
      </c>
      <c r="AB3059" t="s">
        <v>858</v>
      </c>
      <c r="AC3059" t="s">
        <v>858</v>
      </c>
      <c r="AD3059" s="18">
        <v>45825.070990844906</v>
      </c>
      <c r="AE3059" t="s">
        <v>2117</v>
      </c>
    </row>
    <row r="3060" spans="25:31" x14ac:dyDescent="0.35">
      <c r="Y3060">
        <v>2.012</v>
      </c>
      <c r="Z3060">
        <v>0.96599999999999997</v>
      </c>
      <c r="AA3060">
        <v>0.95399999999999996</v>
      </c>
      <c r="AB3060">
        <v>0.92800000000000005</v>
      </c>
      <c r="AC3060">
        <v>0.96499999999999997</v>
      </c>
      <c r="AD3060" s="18">
        <v>45825.261538796294</v>
      </c>
      <c r="AE3060" t="s">
        <v>2106</v>
      </c>
    </row>
    <row r="3061" spans="25:31" hidden="1" x14ac:dyDescent="0.35">
      <c r="Y3061" t="s">
        <v>858</v>
      </c>
      <c r="Z3061" t="s">
        <v>858</v>
      </c>
      <c r="AA3061">
        <v>1</v>
      </c>
      <c r="AB3061" t="s">
        <v>858</v>
      </c>
      <c r="AC3061" t="s">
        <v>858</v>
      </c>
      <c r="AD3061" s="18">
        <v>45825.071217569443</v>
      </c>
      <c r="AE3061" t="s">
        <v>2117</v>
      </c>
    </row>
    <row r="3062" spans="25:31" x14ac:dyDescent="0.35">
      <c r="Y3062">
        <v>31.25</v>
      </c>
      <c r="Z3062">
        <v>0.88100000000000001</v>
      </c>
      <c r="AA3062" s="18">
        <v>0.86699999999999999</v>
      </c>
      <c r="AB3062">
        <v>0.89200000000000002</v>
      </c>
      <c r="AC3062" s="21">
        <v>0.69199999999999995</v>
      </c>
      <c r="AD3062" s="18">
        <v>45825.197603831017</v>
      </c>
      <c r="AE3062" t="s">
        <v>2112</v>
      </c>
    </row>
    <row r="3063" spans="25:31" hidden="1" x14ac:dyDescent="0.35">
      <c r="Y3063">
        <v>0.253</v>
      </c>
      <c r="Z3063">
        <v>0.995</v>
      </c>
      <c r="AA3063">
        <v>0.998</v>
      </c>
      <c r="AB3063">
        <v>0.99099999999999999</v>
      </c>
      <c r="AC3063">
        <v>0.998</v>
      </c>
      <c r="AD3063" s="18">
        <v>45825.071734803241</v>
      </c>
      <c r="AE3063" t="s">
        <v>2117</v>
      </c>
    </row>
    <row r="3064" spans="25:31" x14ac:dyDescent="0.35">
      <c r="Y3064">
        <v>1.456</v>
      </c>
      <c r="Z3064">
        <v>0.98399999999999999</v>
      </c>
      <c r="AA3064" s="18">
        <v>0.97</v>
      </c>
      <c r="AB3064">
        <v>0.93700000000000006</v>
      </c>
      <c r="AC3064" s="21">
        <v>0.99</v>
      </c>
      <c r="AD3064" s="18">
        <v>2.5178240740740741E-2</v>
      </c>
      <c r="AE3064" t="s">
        <v>1092</v>
      </c>
    </row>
    <row r="3065" spans="25:31" hidden="1" x14ac:dyDescent="0.35">
      <c r="Y3065">
        <v>0.73199999999999998</v>
      </c>
      <c r="Z3065">
        <v>0.96</v>
      </c>
      <c r="AA3065">
        <v>0.98199999999999998</v>
      </c>
      <c r="AB3065">
        <v>0.93500000000000005</v>
      </c>
      <c r="AC3065">
        <v>0.96899999999999997</v>
      </c>
      <c r="AD3065" s="18">
        <v>45825.072115486109</v>
      </c>
      <c r="AE3065" t="s">
        <v>2117</v>
      </c>
    </row>
    <row r="3066" spans="25:31" hidden="1" x14ac:dyDescent="0.35">
      <c r="Y3066" t="s">
        <v>858</v>
      </c>
      <c r="Z3066">
        <v>0</v>
      </c>
      <c r="AA3066" t="s">
        <v>858</v>
      </c>
      <c r="AB3066" t="s">
        <v>858</v>
      </c>
      <c r="AC3066" t="s">
        <v>858</v>
      </c>
      <c r="AD3066" s="18">
        <v>45825.072301990738</v>
      </c>
      <c r="AE3066" t="s">
        <v>2117</v>
      </c>
    </row>
    <row r="3067" spans="25:31" hidden="1" x14ac:dyDescent="0.35">
      <c r="Y3067">
        <v>1</v>
      </c>
      <c r="Z3067" t="s">
        <v>858</v>
      </c>
      <c r="AA3067" t="s">
        <v>858</v>
      </c>
      <c r="AB3067" t="s">
        <v>858</v>
      </c>
      <c r="AC3067">
        <v>1</v>
      </c>
      <c r="AD3067" s="18">
        <v>45825.072514942127</v>
      </c>
      <c r="AE3067" t="s">
        <v>2117</v>
      </c>
    </row>
    <row r="3068" spans="25:31" x14ac:dyDescent="0.35">
      <c r="Y3068">
        <v>1.4710000000000001</v>
      </c>
      <c r="Z3068">
        <v>0.97699999999999998</v>
      </c>
      <c r="AA3068">
        <v>0.99199999999999999</v>
      </c>
      <c r="AB3068">
        <v>0.96199999999999997</v>
      </c>
      <c r="AC3068">
        <v>0.97899999999999998</v>
      </c>
      <c r="AD3068" s="18">
        <v>45825.241896226849</v>
      </c>
      <c r="AE3068" t="s">
        <v>2106</v>
      </c>
    </row>
    <row r="3069" spans="25:31" hidden="1" x14ac:dyDescent="0.35">
      <c r="Y3069">
        <v>17.544</v>
      </c>
      <c r="Z3069" t="s">
        <v>858</v>
      </c>
      <c r="AA3069">
        <v>0.753</v>
      </c>
      <c r="AB3069" t="s">
        <v>858</v>
      </c>
      <c r="AC3069">
        <v>0.71099999999999997</v>
      </c>
      <c r="AD3069" s="18">
        <v>45825.072731747685</v>
      </c>
      <c r="AE3069" t="s">
        <v>2117</v>
      </c>
    </row>
    <row r="3070" spans="25:31" x14ac:dyDescent="0.35">
      <c r="Y3070">
        <v>5.5250000000000004</v>
      </c>
      <c r="Z3070">
        <v>0.68100000000000005</v>
      </c>
      <c r="AA3070">
        <v>0.97599999999999998</v>
      </c>
      <c r="AB3070">
        <v>0.97299999999999998</v>
      </c>
      <c r="AC3070">
        <v>0.98</v>
      </c>
      <c r="AD3070" s="18">
        <v>45825.282706527774</v>
      </c>
      <c r="AE3070" t="s">
        <v>2106</v>
      </c>
    </row>
    <row r="3071" spans="25:31" hidden="1" x14ac:dyDescent="0.35">
      <c r="Y3071" t="s">
        <v>858</v>
      </c>
      <c r="Z3071" t="s">
        <v>858</v>
      </c>
      <c r="AA3071" t="s">
        <v>858</v>
      </c>
      <c r="AB3071" t="s">
        <v>858</v>
      </c>
      <c r="AC3071" t="s">
        <v>858</v>
      </c>
      <c r="AD3071" s="18">
        <v>45825.072942164355</v>
      </c>
      <c r="AE3071" t="s">
        <v>2117</v>
      </c>
    </row>
    <row r="3072" spans="25:31" x14ac:dyDescent="0.35">
      <c r="Y3072">
        <v>7.5190000000000001</v>
      </c>
      <c r="Z3072">
        <v>0.77100000000000002</v>
      </c>
      <c r="AA3072">
        <v>0.86799999999999999</v>
      </c>
      <c r="AB3072">
        <v>0.497</v>
      </c>
      <c r="AC3072">
        <v>0.876</v>
      </c>
      <c r="AD3072" s="18">
        <v>45825.100420162038</v>
      </c>
      <c r="AE3072" t="s">
        <v>2117</v>
      </c>
    </row>
    <row r="3073" spans="25:31" hidden="1" x14ac:dyDescent="0.35">
      <c r="Y3073" t="s">
        <v>858</v>
      </c>
      <c r="Z3073" t="s">
        <v>858</v>
      </c>
      <c r="AA3073">
        <v>1</v>
      </c>
      <c r="AB3073" t="s">
        <v>858</v>
      </c>
      <c r="AC3073" t="s">
        <v>858</v>
      </c>
      <c r="AD3073" s="18">
        <v>45825.073162430555</v>
      </c>
      <c r="AE3073" t="s">
        <v>2117</v>
      </c>
    </row>
    <row r="3074" spans="25:31" x14ac:dyDescent="0.35">
      <c r="Y3074">
        <v>1.4710000000000001</v>
      </c>
      <c r="Z3074">
        <v>0.97699999999999998</v>
      </c>
      <c r="AA3074" s="18">
        <v>0.99199999999999999</v>
      </c>
      <c r="AB3074">
        <v>0.96199999999999997</v>
      </c>
      <c r="AC3074" s="21">
        <v>0.97899999999999998</v>
      </c>
      <c r="AD3074" s="18">
        <v>2.8244212962962964E-2</v>
      </c>
      <c r="AE3074" t="s">
        <v>1092</v>
      </c>
    </row>
    <row r="3075" spans="25:31" hidden="1" x14ac:dyDescent="0.35">
      <c r="Y3075">
        <v>1.1759999999999999</v>
      </c>
      <c r="Z3075">
        <v>0.92900000000000005</v>
      </c>
      <c r="AA3075">
        <v>0.88500000000000001</v>
      </c>
      <c r="AB3075" t="s">
        <v>858</v>
      </c>
      <c r="AC3075">
        <v>0.94299999999999995</v>
      </c>
      <c r="AD3075" s="18">
        <v>45825.073428425923</v>
      </c>
      <c r="AE3075" t="s">
        <v>2117</v>
      </c>
    </row>
    <row r="3076" spans="25:31" x14ac:dyDescent="0.35">
      <c r="Y3076">
        <v>1.01</v>
      </c>
      <c r="Z3076">
        <v>0.98</v>
      </c>
      <c r="AA3076">
        <v>0.996</v>
      </c>
      <c r="AB3076">
        <v>0.86299999999999999</v>
      </c>
      <c r="AC3076">
        <v>0.99399999999999999</v>
      </c>
      <c r="AD3076" s="18">
        <v>45824.821271944442</v>
      </c>
      <c r="AE3076" t="s">
        <v>1757</v>
      </c>
    </row>
    <row r="3077" spans="25:31" hidden="1" x14ac:dyDescent="0.35">
      <c r="Y3077">
        <v>0.56100000000000005</v>
      </c>
      <c r="Z3077">
        <v>0.95099999999999996</v>
      </c>
      <c r="AA3077">
        <v>0.96599999999999997</v>
      </c>
      <c r="AB3077">
        <v>0.92700000000000005</v>
      </c>
      <c r="AC3077">
        <v>0.96299999999999997</v>
      </c>
      <c r="AD3077" s="18">
        <v>45825.073781377316</v>
      </c>
      <c r="AE3077" t="s">
        <v>2117</v>
      </c>
    </row>
    <row r="3078" spans="25:31" x14ac:dyDescent="0.35">
      <c r="Y3078">
        <v>14.925000000000001</v>
      </c>
      <c r="Z3078">
        <v>0.89100000000000001</v>
      </c>
      <c r="AA3078">
        <v>0.95299999999999996</v>
      </c>
      <c r="AB3078">
        <v>0.95199999999999996</v>
      </c>
      <c r="AC3078">
        <v>0.95299999999999996</v>
      </c>
      <c r="AD3078" s="18">
        <v>45825.303820208333</v>
      </c>
      <c r="AE3078" t="s">
        <v>2102</v>
      </c>
    </row>
    <row r="3079" spans="25:31" hidden="1" x14ac:dyDescent="0.35">
      <c r="Y3079">
        <v>9.6150000000000002</v>
      </c>
      <c r="Z3079" t="s">
        <v>858</v>
      </c>
      <c r="AA3079">
        <v>0.75</v>
      </c>
      <c r="AB3079" t="s">
        <v>858</v>
      </c>
      <c r="AC3079">
        <v>0.997</v>
      </c>
      <c r="AD3079" s="18">
        <v>45825.074007847223</v>
      </c>
      <c r="AE3079" t="s">
        <v>2117</v>
      </c>
    </row>
    <row r="3080" spans="25:31" x14ac:dyDescent="0.35">
      <c r="Y3080">
        <v>8.4749999999999996</v>
      </c>
      <c r="Z3080">
        <v>0.97699999999999998</v>
      </c>
      <c r="AA3080">
        <v>0.95199999999999996</v>
      </c>
      <c r="AB3080">
        <v>0.98</v>
      </c>
      <c r="AC3080">
        <v>0.96799999999999997</v>
      </c>
      <c r="AD3080" s="18">
        <v>45825.123678900462</v>
      </c>
      <c r="AE3080" t="s">
        <v>2117</v>
      </c>
    </row>
    <row r="3081" spans="25:31" hidden="1" x14ac:dyDescent="0.35">
      <c r="Y3081">
        <v>5.4950000000000001</v>
      </c>
      <c r="Z3081">
        <v>0.93400000000000005</v>
      </c>
      <c r="AA3081">
        <v>0.67900000000000005</v>
      </c>
      <c r="AB3081">
        <v>0.64100000000000001</v>
      </c>
      <c r="AC3081">
        <v>0.80200000000000005</v>
      </c>
      <c r="AD3081" s="18">
        <v>45825.074280706016</v>
      </c>
      <c r="AE3081" t="s">
        <v>2117</v>
      </c>
    </row>
    <row r="3082" spans="25:31" x14ac:dyDescent="0.35">
      <c r="Y3082">
        <v>14.706</v>
      </c>
      <c r="Z3082">
        <v>0.93200000000000005</v>
      </c>
      <c r="AA3082" s="18">
        <v>0.9</v>
      </c>
      <c r="AB3082">
        <v>0.97799999999999998</v>
      </c>
      <c r="AC3082" s="21">
        <v>0.90500000000000003</v>
      </c>
      <c r="AD3082" s="18">
        <v>1.8503472222222223E-2</v>
      </c>
      <c r="AE3082" t="s">
        <v>1092</v>
      </c>
    </row>
    <row r="3083" spans="25:31" hidden="1" x14ac:dyDescent="0.35">
      <c r="Y3083" t="s">
        <v>858</v>
      </c>
      <c r="Z3083" t="s">
        <v>858</v>
      </c>
      <c r="AA3083" t="s">
        <v>858</v>
      </c>
      <c r="AB3083" t="s">
        <v>858</v>
      </c>
      <c r="AC3083" t="s">
        <v>858</v>
      </c>
      <c r="AD3083" s="18">
        <v>45825.074500069444</v>
      </c>
      <c r="AE3083" t="s">
        <v>2117</v>
      </c>
    </row>
    <row r="3084" spans="25:31" x14ac:dyDescent="0.35">
      <c r="Y3084">
        <v>28.571000000000002</v>
      </c>
      <c r="Z3084">
        <v>0.89600000000000002</v>
      </c>
      <c r="AA3084">
        <v>0.94099999999999995</v>
      </c>
      <c r="AB3084">
        <v>0.89400000000000002</v>
      </c>
      <c r="AC3084">
        <v>0.92900000000000005</v>
      </c>
      <c r="AD3084" s="18">
        <v>45824.923747511573</v>
      </c>
      <c r="AE3084" t="s">
        <v>2096</v>
      </c>
    </row>
    <row r="3085" spans="25:31" hidden="1" x14ac:dyDescent="0.35">
      <c r="Y3085">
        <v>0.56000000000000005</v>
      </c>
      <c r="Z3085" t="s">
        <v>858</v>
      </c>
      <c r="AA3085">
        <v>0.40899999999999997</v>
      </c>
      <c r="AB3085" t="s">
        <v>858</v>
      </c>
      <c r="AC3085">
        <v>0.89300000000000002</v>
      </c>
      <c r="AD3085" s="18">
        <v>45825.074718634256</v>
      </c>
      <c r="AE3085" t="s">
        <v>2117</v>
      </c>
    </row>
    <row r="3086" spans="25:31" x14ac:dyDescent="0.35">
      <c r="Y3086">
        <v>4.1150000000000002</v>
      </c>
      <c r="Z3086">
        <v>0.79700000000000004</v>
      </c>
      <c r="AA3086">
        <v>0.91800000000000004</v>
      </c>
      <c r="AB3086">
        <v>0.95199999999999996</v>
      </c>
      <c r="AC3086">
        <v>0.94</v>
      </c>
      <c r="AD3086" s="18">
        <v>45825.26020045139</v>
      </c>
      <c r="AE3086" t="s">
        <v>2106</v>
      </c>
    </row>
    <row r="3087" spans="25:31" hidden="1" x14ac:dyDescent="0.35">
      <c r="Y3087">
        <v>6.8490000000000002</v>
      </c>
      <c r="Z3087">
        <v>0.42199999999999999</v>
      </c>
      <c r="AA3087">
        <v>0.96799999999999997</v>
      </c>
      <c r="AB3087">
        <v>0.28100000000000003</v>
      </c>
      <c r="AC3087">
        <v>0.85899999999999999</v>
      </c>
      <c r="AD3087" s="18">
        <v>45825.075000590281</v>
      </c>
      <c r="AE3087" t="s">
        <v>2117</v>
      </c>
    </row>
    <row r="3088" spans="25:31" x14ac:dyDescent="0.35">
      <c r="Y3088">
        <v>1.7150000000000001</v>
      </c>
      <c r="Z3088">
        <v>0.996</v>
      </c>
      <c r="AA3088">
        <v>0.98099999999999998</v>
      </c>
      <c r="AB3088">
        <v>0</v>
      </c>
      <c r="AC3088">
        <v>0.99199999999999999</v>
      </c>
      <c r="AD3088" s="18">
        <v>45825.182909039351</v>
      </c>
      <c r="AE3088" t="s">
        <v>2116</v>
      </c>
    </row>
    <row r="3089" spans="25:31" hidden="1" x14ac:dyDescent="0.35">
      <c r="Y3089">
        <v>71.429000000000002</v>
      </c>
      <c r="Z3089" t="s">
        <v>858</v>
      </c>
      <c r="AA3089">
        <v>0.92700000000000005</v>
      </c>
      <c r="AB3089" t="s">
        <v>858</v>
      </c>
      <c r="AC3089">
        <v>1</v>
      </c>
      <c r="AD3089" s="18">
        <v>45825.075240972219</v>
      </c>
      <c r="AE3089" t="s">
        <v>2117</v>
      </c>
    </row>
    <row r="3090" spans="25:31" x14ac:dyDescent="0.35">
      <c r="Y3090">
        <v>0.79700000000000004</v>
      </c>
      <c r="Z3090">
        <v>0.97699999999999998</v>
      </c>
      <c r="AA3090" s="18">
        <v>0.77200000000000002</v>
      </c>
      <c r="AB3090">
        <v>0.9</v>
      </c>
      <c r="AC3090" s="21">
        <v>0.94699999999999995</v>
      </c>
      <c r="AD3090" s="18">
        <v>2.9590277777777778E-2</v>
      </c>
      <c r="AE3090" t="s">
        <v>1092</v>
      </c>
    </row>
    <row r="3091" spans="25:31" hidden="1" x14ac:dyDescent="0.35">
      <c r="Y3091" t="s">
        <v>858</v>
      </c>
      <c r="Z3091" t="s">
        <v>858</v>
      </c>
      <c r="AA3091">
        <v>1</v>
      </c>
      <c r="AB3091" t="s">
        <v>858</v>
      </c>
      <c r="AC3091" t="s">
        <v>858</v>
      </c>
      <c r="AD3091" s="18">
        <v>45825.075448078707</v>
      </c>
      <c r="AE3091" t="s">
        <v>2117</v>
      </c>
    </row>
    <row r="3092" spans="25:31" x14ac:dyDescent="0.35">
      <c r="Y3092">
        <v>8</v>
      </c>
      <c r="Z3092">
        <v>0.94899999999999995</v>
      </c>
      <c r="AA3092">
        <v>0.82299999999999995</v>
      </c>
      <c r="AB3092">
        <v>0.55400000000000005</v>
      </c>
      <c r="AC3092">
        <v>0.59799999999999998</v>
      </c>
      <c r="AD3092" s="18">
        <v>45824.764097013889</v>
      </c>
      <c r="AE3092" t="s">
        <v>1757</v>
      </c>
    </row>
    <row r="3093" spans="25:31" hidden="1" x14ac:dyDescent="0.35">
      <c r="Y3093" t="s">
        <v>858</v>
      </c>
      <c r="Z3093">
        <v>0</v>
      </c>
      <c r="AA3093" t="s">
        <v>858</v>
      </c>
      <c r="AB3093" t="s">
        <v>858</v>
      </c>
      <c r="AC3093" t="s">
        <v>858</v>
      </c>
      <c r="AD3093" s="18">
        <v>45825.075645300923</v>
      </c>
      <c r="AE3093" t="s">
        <v>2117</v>
      </c>
    </row>
    <row r="3094" spans="25:31" x14ac:dyDescent="0.35">
      <c r="Y3094">
        <v>55.555999999999997</v>
      </c>
      <c r="Z3094">
        <v>0.98599999999999999</v>
      </c>
      <c r="AA3094">
        <v>0.92400000000000004</v>
      </c>
      <c r="AB3094">
        <v>0.75800000000000001</v>
      </c>
      <c r="AC3094">
        <v>0.96899999999999997</v>
      </c>
      <c r="AD3094" s="18">
        <v>45824.943506886571</v>
      </c>
      <c r="AE3094" t="s">
        <v>2096</v>
      </c>
    </row>
    <row r="3095" spans="25:31" hidden="1" x14ac:dyDescent="0.35">
      <c r="Y3095" t="s">
        <v>858</v>
      </c>
      <c r="Z3095" t="s">
        <v>858</v>
      </c>
      <c r="AA3095">
        <v>0.53400000000000003</v>
      </c>
      <c r="AB3095" t="s">
        <v>858</v>
      </c>
      <c r="AC3095" t="s">
        <v>858</v>
      </c>
      <c r="AD3095" s="18">
        <v>45825.075862314814</v>
      </c>
      <c r="AE3095" t="s">
        <v>2117</v>
      </c>
    </row>
    <row r="3096" spans="25:31" x14ac:dyDescent="0.35">
      <c r="Y3096">
        <v>27.777999999999999</v>
      </c>
      <c r="Z3096">
        <v>0.81699999999999995</v>
      </c>
      <c r="AA3096">
        <v>0.82199999999999995</v>
      </c>
      <c r="AB3096">
        <v>0.73099999999999998</v>
      </c>
      <c r="AC3096">
        <v>0.64300000000000002</v>
      </c>
      <c r="AD3096" s="18">
        <v>45825.126629409722</v>
      </c>
      <c r="AE3096" t="s">
        <v>2117</v>
      </c>
    </row>
    <row r="3097" spans="25:31" hidden="1" x14ac:dyDescent="0.35">
      <c r="Y3097">
        <v>5.65</v>
      </c>
      <c r="Z3097" t="s">
        <v>858</v>
      </c>
      <c r="AA3097">
        <v>0.93400000000000005</v>
      </c>
      <c r="AB3097" t="s">
        <v>858</v>
      </c>
      <c r="AC3097">
        <v>0.73</v>
      </c>
      <c r="AD3097" s="18">
        <v>45825.07608165509</v>
      </c>
      <c r="AE3097" t="s">
        <v>2117</v>
      </c>
    </row>
    <row r="3098" spans="25:31" x14ac:dyDescent="0.35">
      <c r="Y3098">
        <v>27.777999999999999</v>
      </c>
      <c r="Z3098">
        <v>0.89300000000000002</v>
      </c>
      <c r="AA3098" s="18">
        <v>0.97099999999999997</v>
      </c>
      <c r="AB3098">
        <v>0.93400000000000005</v>
      </c>
      <c r="AC3098" s="21">
        <v>0.94299999999999995</v>
      </c>
      <c r="AD3098" s="18">
        <v>3.8112268518518518E-2</v>
      </c>
      <c r="AE3098" t="s">
        <v>1092</v>
      </c>
    </row>
    <row r="3099" spans="25:31" hidden="1" x14ac:dyDescent="0.35">
      <c r="Y3099">
        <v>6.8970000000000002</v>
      </c>
      <c r="Z3099">
        <v>0.99</v>
      </c>
      <c r="AA3099">
        <v>0.92700000000000005</v>
      </c>
      <c r="AB3099" t="s">
        <v>858</v>
      </c>
      <c r="AC3099">
        <v>0.57499999999999996</v>
      </c>
      <c r="AD3099" s="18">
        <v>45825.076304340277</v>
      </c>
      <c r="AE3099" t="s">
        <v>2117</v>
      </c>
    </row>
    <row r="3100" spans="25:31" x14ac:dyDescent="0.35">
      <c r="Y3100">
        <v>1.7450000000000001</v>
      </c>
      <c r="Z3100">
        <v>0.76400000000000001</v>
      </c>
      <c r="AA3100" s="18">
        <v>0.96699999999999997</v>
      </c>
      <c r="AB3100">
        <v>0.93899999999999995</v>
      </c>
      <c r="AC3100" s="21">
        <v>0.97</v>
      </c>
      <c r="AD3100" s="18">
        <v>1.9165509259259261E-2</v>
      </c>
      <c r="AE3100" t="s">
        <v>1092</v>
      </c>
    </row>
    <row r="3101" spans="25:31" hidden="1" x14ac:dyDescent="0.35">
      <c r="Y3101" t="s">
        <v>858</v>
      </c>
      <c r="Z3101" t="s">
        <v>858</v>
      </c>
      <c r="AA3101" t="s">
        <v>858</v>
      </c>
      <c r="AB3101" t="s">
        <v>858</v>
      </c>
      <c r="AC3101" t="s">
        <v>858</v>
      </c>
      <c r="AD3101" s="18">
        <v>45825.076511446758</v>
      </c>
      <c r="AE3101" t="s">
        <v>2117</v>
      </c>
    </row>
    <row r="3102" spans="25:31" x14ac:dyDescent="0.35">
      <c r="Y3102">
        <v>0.39600000000000002</v>
      </c>
      <c r="Z3102">
        <v>0.99399999999999999</v>
      </c>
      <c r="AA3102">
        <v>0.997</v>
      </c>
      <c r="AB3102">
        <v>0.99299999999999999</v>
      </c>
      <c r="AC3102">
        <v>0.997</v>
      </c>
      <c r="AD3102" s="18">
        <v>45824.81531244213</v>
      </c>
      <c r="AE3102" t="s">
        <v>1757</v>
      </c>
    </row>
    <row r="3103" spans="25:31" hidden="1" x14ac:dyDescent="0.35">
      <c r="Y3103" t="s">
        <v>858</v>
      </c>
      <c r="Z3103" t="s">
        <v>858</v>
      </c>
      <c r="AA3103" t="s">
        <v>858</v>
      </c>
      <c r="AB3103" t="s">
        <v>858</v>
      </c>
      <c r="AC3103" t="s">
        <v>858</v>
      </c>
      <c r="AD3103" s="18">
        <v>45825.076729745371</v>
      </c>
      <c r="AE3103" t="s">
        <v>2117</v>
      </c>
    </row>
    <row r="3104" spans="25:31" x14ac:dyDescent="0.35">
      <c r="Y3104">
        <v>0.35799999999999998</v>
      </c>
      <c r="Z3104">
        <v>0.98199999999999998</v>
      </c>
      <c r="AA3104">
        <v>0.98099999999999998</v>
      </c>
      <c r="AB3104">
        <v>0.93600000000000005</v>
      </c>
      <c r="AC3104">
        <v>0.99199999999999999</v>
      </c>
      <c r="AD3104" s="18">
        <v>45825.259622291669</v>
      </c>
      <c r="AE3104" t="s">
        <v>2106</v>
      </c>
    </row>
    <row r="3105" spans="25:31" hidden="1" x14ac:dyDescent="0.35">
      <c r="Y3105">
        <v>10.989000000000001</v>
      </c>
      <c r="Z3105">
        <v>1</v>
      </c>
      <c r="AA3105">
        <v>0.80300000000000005</v>
      </c>
      <c r="AB3105">
        <v>0.442</v>
      </c>
      <c r="AC3105">
        <v>0.88300000000000001</v>
      </c>
      <c r="AD3105" s="18">
        <v>45825.077008437504</v>
      </c>
      <c r="AE3105" t="s">
        <v>2117</v>
      </c>
    </row>
    <row r="3106" spans="25:31" x14ac:dyDescent="0.35">
      <c r="Y3106">
        <v>27.027000000000001</v>
      </c>
      <c r="Z3106">
        <v>0.88600000000000001</v>
      </c>
      <c r="AA3106">
        <v>0.98299999999999998</v>
      </c>
      <c r="AB3106">
        <v>0.94099999999999995</v>
      </c>
      <c r="AC3106">
        <v>0.94299999999999995</v>
      </c>
      <c r="AD3106" s="18">
        <v>45825.265854861114</v>
      </c>
      <c r="AE3106" t="s">
        <v>2106</v>
      </c>
    </row>
    <row r="3107" spans="25:31" hidden="1" x14ac:dyDescent="0.35">
      <c r="Y3107" t="s">
        <v>858</v>
      </c>
      <c r="Z3107" t="s">
        <v>858</v>
      </c>
      <c r="AA3107" t="s">
        <v>858</v>
      </c>
      <c r="AB3107" t="s">
        <v>858</v>
      </c>
      <c r="AC3107" t="s">
        <v>858</v>
      </c>
      <c r="AD3107" s="18">
        <v>45825.077208946757</v>
      </c>
      <c r="AE3107" t="s">
        <v>2117</v>
      </c>
    </row>
    <row r="3108" spans="25:31" x14ac:dyDescent="0.35">
      <c r="Y3108">
        <v>1.675</v>
      </c>
      <c r="Z3108">
        <v>0.97099999999999997</v>
      </c>
      <c r="AA3108" s="18">
        <v>0.95599999999999996</v>
      </c>
      <c r="AB3108">
        <v>0.874</v>
      </c>
      <c r="AC3108" s="21">
        <v>0.97599999999999998</v>
      </c>
      <c r="AD3108" s="18">
        <v>2.5886574074074072E-2</v>
      </c>
      <c r="AE3108" t="s">
        <v>1092</v>
      </c>
    </row>
    <row r="3109" spans="25:31" hidden="1" x14ac:dyDescent="0.35">
      <c r="Y3109">
        <v>4.3479999999999999</v>
      </c>
      <c r="Z3109">
        <v>0.89800000000000002</v>
      </c>
      <c r="AA3109">
        <v>0.96299999999999997</v>
      </c>
      <c r="AB3109" t="s">
        <v>858</v>
      </c>
      <c r="AC3109">
        <v>0.876</v>
      </c>
      <c r="AD3109" s="18">
        <v>45825.077448090276</v>
      </c>
      <c r="AE3109" t="s">
        <v>2117</v>
      </c>
    </row>
    <row r="3110" spans="25:31" x14ac:dyDescent="0.35">
      <c r="Y3110">
        <v>6.5000000000000002E-2</v>
      </c>
      <c r="Z3110">
        <v>0.96099999999999997</v>
      </c>
      <c r="AA3110">
        <v>0</v>
      </c>
      <c r="AB3110">
        <v>0.86099999999999999</v>
      </c>
      <c r="AC3110">
        <v>0.97</v>
      </c>
      <c r="AD3110" s="18">
        <v>45825.294833877313</v>
      </c>
      <c r="AE3110" t="s">
        <v>2103</v>
      </c>
    </row>
    <row r="3111" spans="25:31" hidden="1" x14ac:dyDescent="0.35">
      <c r="Y3111">
        <v>2.9239999999999999</v>
      </c>
      <c r="Z3111" t="s">
        <v>858</v>
      </c>
      <c r="AA3111">
        <v>0.878</v>
      </c>
      <c r="AB3111">
        <v>1</v>
      </c>
      <c r="AC3111">
        <v>0.67200000000000004</v>
      </c>
      <c r="AD3111" s="18">
        <v>45825.077668391204</v>
      </c>
      <c r="AE3111" t="s">
        <v>2117</v>
      </c>
    </row>
    <row r="3112" spans="25:31" x14ac:dyDescent="0.35">
      <c r="Y3112">
        <v>5.7140000000000004</v>
      </c>
      <c r="Z3112">
        <v>0.72599999999999998</v>
      </c>
      <c r="AA3112">
        <v>0.97499999999999998</v>
      </c>
      <c r="AB3112">
        <v>0.95399999999999996</v>
      </c>
      <c r="AC3112">
        <v>0.96599999999999997</v>
      </c>
      <c r="AD3112" s="18">
        <v>45824.880750370372</v>
      </c>
      <c r="AE3112" t="s">
        <v>1942</v>
      </c>
    </row>
    <row r="3113" spans="25:31" hidden="1" x14ac:dyDescent="0.35">
      <c r="Y3113" t="s">
        <v>858</v>
      </c>
      <c r="Z3113" t="s">
        <v>858</v>
      </c>
      <c r="AA3113" t="s">
        <v>858</v>
      </c>
      <c r="AB3113" t="s">
        <v>858</v>
      </c>
      <c r="AC3113" t="s">
        <v>858</v>
      </c>
      <c r="AD3113" s="18">
        <v>45825.077870856483</v>
      </c>
      <c r="AE3113" t="s">
        <v>2117</v>
      </c>
    </row>
    <row r="3114" spans="25:31" x14ac:dyDescent="0.35">
      <c r="Y3114">
        <v>3.968</v>
      </c>
      <c r="Z3114">
        <v>0.90500000000000003</v>
      </c>
      <c r="AA3114">
        <v>0.96499999999999997</v>
      </c>
      <c r="AB3114">
        <v>0.98099999999999998</v>
      </c>
      <c r="AC3114">
        <v>0.97799999999999998</v>
      </c>
      <c r="AD3114" s="18">
        <v>45825.058869039349</v>
      </c>
      <c r="AE3114" t="s">
        <v>2117</v>
      </c>
    </row>
    <row r="3115" spans="25:31" hidden="1" x14ac:dyDescent="0.35">
      <c r="Y3115" t="s">
        <v>858</v>
      </c>
      <c r="Z3115" t="s">
        <v>858</v>
      </c>
      <c r="AA3115" t="s">
        <v>858</v>
      </c>
      <c r="AB3115" t="s">
        <v>858</v>
      </c>
      <c r="AC3115" t="s">
        <v>858</v>
      </c>
      <c r="AD3115" s="18">
        <v>45825.078074548612</v>
      </c>
      <c r="AE3115" t="s">
        <v>2117</v>
      </c>
    </row>
    <row r="3116" spans="25:31" x14ac:dyDescent="0.35">
      <c r="Y3116">
        <v>25.640999999999998</v>
      </c>
      <c r="Z3116">
        <v>0.72199999999999998</v>
      </c>
      <c r="AA3116">
        <v>0.91</v>
      </c>
      <c r="AB3116">
        <v>0.89700000000000002</v>
      </c>
      <c r="AC3116">
        <v>0.89</v>
      </c>
      <c r="AD3116" s="18">
        <v>45825.074500057868</v>
      </c>
      <c r="AE3116" t="s">
        <v>2117</v>
      </c>
    </row>
    <row r="3117" spans="25:31" hidden="1" x14ac:dyDescent="0.35">
      <c r="Y3117" t="s">
        <v>858</v>
      </c>
      <c r="Z3117" t="s">
        <v>858</v>
      </c>
      <c r="AA3117" t="s">
        <v>858</v>
      </c>
      <c r="AB3117" t="s">
        <v>858</v>
      </c>
      <c r="AC3117" t="s">
        <v>858</v>
      </c>
      <c r="AD3117" s="18">
        <v>45825.078280671296</v>
      </c>
      <c r="AE3117" t="s">
        <v>2117</v>
      </c>
    </row>
    <row r="3118" spans="25:31" x14ac:dyDescent="0.35">
      <c r="Y3118">
        <v>1.901</v>
      </c>
      <c r="Z3118">
        <v>0.82099999999999995</v>
      </c>
      <c r="AA3118">
        <v>0.91100000000000003</v>
      </c>
      <c r="AB3118">
        <v>0.97</v>
      </c>
      <c r="AC3118">
        <v>0.91600000000000004</v>
      </c>
      <c r="AD3118" s="18">
        <v>45825.097287476849</v>
      </c>
      <c r="AE3118" t="s">
        <v>2117</v>
      </c>
    </row>
    <row r="3119" spans="25:31" hidden="1" x14ac:dyDescent="0.35">
      <c r="Y3119">
        <v>5.8819999999999997</v>
      </c>
      <c r="Z3119">
        <v>0.84399999999999997</v>
      </c>
      <c r="AA3119">
        <v>0.97899999999999998</v>
      </c>
      <c r="AB3119" t="s">
        <v>858</v>
      </c>
      <c r="AC3119">
        <v>0.61899999999999999</v>
      </c>
      <c r="AD3119" s="18">
        <v>45825.078516377318</v>
      </c>
      <c r="AE3119" t="s">
        <v>2117</v>
      </c>
    </row>
    <row r="3120" spans="25:31" x14ac:dyDescent="0.35">
      <c r="Y3120">
        <v>25.640999999999998</v>
      </c>
      <c r="Z3120">
        <v>0.89700000000000002</v>
      </c>
      <c r="AA3120">
        <v>0.98</v>
      </c>
      <c r="AB3120">
        <v>0.73299999999999998</v>
      </c>
      <c r="AC3120">
        <v>0.97899999999999998</v>
      </c>
      <c r="AD3120" s="18">
        <v>45825.149707858793</v>
      </c>
      <c r="AE3120" t="s">
        <v>2117</v>
      </c>
    </row>
    <row r="3121" spans="25:31" hidden="1" x14ac:dyDescent="0.35">
      <c r="Y3121" t="s">
        <v>858</v>
      </c>
      <c r="Z3121" t="s">
        <v>858</v>
      </c>
      <c r="AA3121">
        <v>0.75</v>
      </c>
      <c r="AB3121">
        <v>0</v>
      </c>
      <c r="AC3121" t="s">
        <v>858</v>
      </c>
      <c r="AD3121" s="18">
        <v>45825.078708287037</v>
      </c>
      <c r="AE3121" t="s">
        <v>2117</v>
      </c>
    </row>
    <row r="3122" spans="25:31" hidden="1" x14ac:dyDescent="0.35">
      <c r="Y3122" t="s">
        <v>858</v>
      </c>
      <c r="Z3122" t="s">
        <v>858</v>
      </c>
      <c r="AA3122">
        <v>1</v>
      </c>
      <c r="AB3122" t="s">
        <v>858</v>
      </c>
      <c r="AC3122" t="s">
        <v>858</v>
      </c>
      <c r="AD3122" s="18">
        <v>45825.078910925928</v>
      </c>
      <c r="AE3122" t="s">
        <v>2117</v>
      </c>
    </row>
    <row r="3123" spans="25:31" hidden="1" x14ac:dyDescent="0.35">
      <c r="Y3123" t="s">
        <v>858</v>
      </c>
      <c r="Z3123" t="s">
        <v>858</v>
      </c>
      <c r="AA3123">
        <v>0.98599999999999999</v>
      </c>
      <c r="AB3123">
        <v>0</v>
      </c>
      <c r="AC3123" t="s">
        <v>858</v>
      </c>
      <c r="AD3123" s="18">
        <v>45825.079106828707</v>
      </c>
      <c r="AE3123" t="s">
        <v>2117</v>
      </c>
    </row>
    <row r="3124" spans="25:31" x14ac:dyDescent="0.35">
      <c r="Y3124">
        <v>50</v>
      </c>
      <c r="Z3124">
        <v>0.94</v>
      </c>
      <c r="AA3124">
        <v>0.91</v>
      </c>
      <c r="AB3124">
        <v>0.92</v>
      </c>
      <c r="AC3124">
        <v>0.94</v>
      </c>
      <c r="AD3124" s="18">
        <v>45824.867848865739</v>
      </c>
      <c r="AE3124" t="s">
        <v>1942</v>
      </c>
    </row>
    <row r="3125" spans="25:31" hidden="1" x14ac:dyDescent="0.35">
      <c r="Y3125">
        <v>8</v>
      </c>
      <c r="Z3125" t="s">
        <v>858</v>
      </c>
      <c r="AA3125" t="s">
        <v>858</v>
      </c>
      <c r="AB3125" t="s">
        <v>858</v>
      </c>
      <c r="AC3125">
        <v>1</v>
      </c>
      <c r="AD3125" s="18">
        <v>45825.079326793981</v>
      </c>
      <c r="AE3125" t="s">
        <v>2117</v>
      </c>
    </row>
    <row r="3126" spans="25:31" x14ac:dyDescent="0.35">
      <c r="Y3126">
        <v>1.7569999999999999</v>
      </c>
      <c r="Z3126">
        <v>0.92300000000000004</v>
      </c>
      <c r="AA3126">
        <v>0.91600000000000004</v>
      </c>
      <c r="AB3126">
        <v>0.93100000000000005</v>
      </c>
      <c r="AC3126">
        <v>0.88800000000000001</v>
      </c>
      <c r="AD3126" s="18">
        <v>45824.944358206019</v>
      </c>
      <c r="AE3126" t="s">
        <v>2096</v>
      </c>
    </row>
    <row r="3127" spans="25:31" hidden="1" x14ac:dyDescent="0.35">
      <c r="Y3127">
        <v>31.25</v>
      </c>
      <c r="Z3127" t="s">
        <v>858</v>
      </c>
      <c r="AA3127">
        <v>0.71499999999999997</v>
      </c>
      <c r="AB3127">
        <v>0.23699999999999999</v>
      </c>
      <c r="AC3127">
        <v>0.76200000000000001</v>
      </c>
      <c r="AD3127" s="18">
        <v>45825.079540902778</v>
      </c>
      <c r="AE3127" t="s">
        <v>2117</v>
      </c>
    </row>
    <row r="3128" spans="25:31" x14ac:dyDescent="0.35">
      <c r="Y3128">
        <v>8.4030000000000005</v>
      </c>
      <c r="Z3128">
        <v>0.93</v>
      </c>
      <c r="AA3128">
        <v>0.84399999999999997</v>
      </c>
      <c r="AB3128">
        <v>0.75</v>
      </c>
      <c r="AC3128">
        <v>0.94299999999999995</v>
      </c>
      <c r="AD3128" s="18">
        <v>45824.954336030096</v>
      </c>
      <c r="AE3128" t="s">
        <v>2096</v>
      </c>
    </row>
    <row r="3129" spans="25:31" hidden="1" x14ac:dyDescent="0.35">
      <c r="Y3129" t="s">
        <v>858</v>
      </c>
      <c r="Z3129" t="s">
        <v>858</v>
      </c>
      <c r="AA3129" t="s">
        <v>858</v>
      </c>
      <c r="AB3129" t="s">
        <v>858</v>
      </c>
      <c r="AC3129" t="s">
        <v>858</v>
      </c>
      <c r="AD3129" s="18">
        <v>45825.079783749999</v>
      </c>
      <c r="AE3129" t="s">
        <v>2117</v>
      </c>
    </row>
    <row r="3130" spans="25:31" x14ac:dyDescent="0.35">
      <c r="Y3130">
        <v>2.66</v>
      </c>
      <c r="Z3130">
        <v>0.93799999999999994</v>
      </c>
      <c r="AA3130">
        <v>0.97399999999999998</v>
      </c>
      <c r="AB3130">
        <v>0.94699999999999995</v>
      </c>
      <c r="AC3130">
        <v>0.94299999999999995</v>
      </c>
      <c r="AD3130" s="18">
        <v>45824.968499803239</v>
      </c>
      <c r="AE3130" t="s">
        <v>2099</v>
      </c>
    </row>
    <row r="3131" spans="25:31" hidden="1" x14ac:dyDescent="0.35">
      <c r="Y3131">
        <v>3.2149999999999999</v>
      </c>
      <c r="Z3131">
        <v>0.89500000000000002</v>
      </c>
      <c r="AA3131">
        <v>0.94599999999999995</v>
      </c>
      <c r="AB3131">
        <v>0.13200000000000001</v>
      </c>
      <c r="AC3131">
        <v>0.34</v>
      </c>
      <c r="AD3131" s="18">
        <v>45825.080057557869</v>
      </c>
      <c r="AE3131" t="s">
        <v>2117</v>
      </c>
    </row>
    <row r="3132" spans="25:31" x14ac:dyDescent="0.35">
      <c r="Y3132">
        <v>7.1429999999999998</v>
      </c>
      <c r="Z3132">
        <v>0.67800000000000005</v>
      </c>
      <c r="AA3132">
        <v>0.73499999999999999</v>
      </c>
      <c r="AB3132">
        <v>0.77800000000000002</v>
      </c>
      <c r="AC3132">
        <v>0.68899999999999995</v>
      </c>
      <c r="AD3132" s="18">
        <v>45825.307452106485</v>
      </c>
      <c r="AE3132" t="s">
        <v>2102</v>
      </c>
    </row>
    <row r="3133" spans="25:31" hidden="1" x14ac:dyDescent="0.35">
      <c r="Y3133">
        <v>4.4050000000000002</v>
      </c>
      <c r="Z3133">
        <v>0.98</v>
      </c>
      <c r="AA3133">
        <v>0.878</v>
      </c>
      <c r="AB3133">
        <v>1</v>
      </c>
      <c r="AC3133">
        <v>0.82499999999999996</v>
      </c>
      <c r="AD3133" s="18">
        <v>45825.080324664355</v>
      </c>
      <c r="AE3133" t="s">
        <v>2117</v>
      </c>
    </row>
    <row r="3134" spans="25:31" hidden="1" x14ac:dyDescent="0.35">
      <c r="Y3134" t="s">
        <v>858</v>
      </c>
      <c r="Z3134" t="s">
        <v>858</v>
      </c>
      <c r="AA3134" t="s">
        <v>858</v>
      </c>
      <c r="AB3134" t="s">
        <v>858</v>
      </c>
      <c r="AC3134" t="s">
        <v>858</v>
      </c>
      <c r="AD3134" s="18">
        <v>45825.080544930555</v>
      </c>
      <c r="AE3134" t="s">
        <v>2117</v>
      </c>
    </row>
    <row r="3135" spans="25:31" hidden="1" x14ac:dyDescent="0.35">
      <c r="Y3135">
        <v>2.5</v>
      </c>
      <c r="Z3135" t="s">
        <v>858</v>
      </c>
      <c r="AA3135">
        <v>0.75600000000000001</v>
      </c>
      <c r="AB3135" t="s">
        <v>858</v>
      </c>
      <c r="AC3135">
        <v>0.8</v>
      </c>
      <c r="AD3135" s="18">
        <v>45825.080760717596</v>
      </c>
      <c r="AE3135" t="s">
        <v>2117</v>
      </c>
    </row>
    <row r="3136" spans="25:31" x14ac:dyDescent="0.35">
      <c r="Y3136">
        <v>25</v>
      </c>
      <c r="Z3136">
        <v>0.95699999999999996</v>
      </c>
      <c r="AA3136">
        <v>0.95199999999999996</v>
      </c>
      <c r="AB3136">
        <v>0.97899999999999998</v>
      </c>
      <c r="AC3136">
        <v>0.97199999999999998</v>
      </c>
      <c r="AD3136" s="18">
        <v>45825.097997152778</v>
      </c>
      <c r="AE3136" t="s">
        <v>2117</v>
      </c>
    </row>
    <row r="3137" spans="25:31" hidden="1" x14ac:dyDescent="0.35">
      <c r="Y3137">
        <v>10</v>
      </c>
      <c r="Z3137">
        <v>0</v>
      </c>
      <c r="AA3137" t="s">
        <v>858</v>
      </c>
      <c r="AB3137" t="s">
        <v>858</v>
      </c>
      <c r="AC3137">
        <v>0.75</v>
      </c>
      <c r="AD3137" s="18">
        <v>45825.080963576387</v>
      </c>
      <c r="AE3137" t="s">
        <v>2117</v>
      </c>
    </row>
    <row r="3138" spans="25:31" x14ac:dyDescent="0.35">
      <c r="Y3138">
        <v>12.5</v>
      </c>
      <c r="Z3138">
        <v>0.95</v>
      </c>
      <c r="AA3138">
        <v>0.91200000000000003</v>
      </c>
      <c r="AB3138">
        <v>0.96299999999999997</v>
      </c>
      <c r="AC3138">
        <v>0.94</v>
      </c>
      <c r="AD3138" s="18">
        <v>45825.099479756944</v>
      </c>
      <c r="AE3138" t="s">
        <v>2117</v>
      </c>
    </row>
    <row r="3139" spans="25:31" hidden="1" x14ac:dyDescent="0.35">
      <c r="Y3139" t="s">
        <v>858</v>
      </c>
      <c r="Z3139" t="s">
        <v>858</v>
      </c>
      <c r="AA3139">
        <v>1</v>
      </c>
      <c r="AB3139" t="s">
        <v>858</v>
      </c>
      <c r="AC3139" t="s">
        <v>858</v>
      </c>
      <c r="AD3139" s="18">
        <v>45825.081194965278</v>
      </c>
      <c r="AE3139" t="s">
        <v>2117</v>
      </c>
    </row>
    <row r="3140" spans="25:31" hidden="1" x14ac:dyDescent="0.35">
      <c r="Y3140">
        <v>40</v>
      </c>
      <c r="Z3140" t="s">
        <v>858</v>
      </c>
      <c r="AA3140">
        <v>1</v>
      </c>
      <c r="AB3140" t="s">
        <v>858</v>
      </c>
      <c r="AC3140">
        <v>0.75</v>
      </c>
      <c r="AD3140" s="18">
        <v>45825.081422546296</v>
      </c>
      <c r="AE3140" t="s">
        <v>2117</v>
      </c>
    </row>
    <row r="3141" spans="25:31" hidden="1" x14ac:dyDescent="0.35">
      <c r="Y3141">
        <v>2.6669999999999998</v>
      </c>
      <c r="Z3141">
        <v>0.94299999999999995</v>
      </c>
      <c r="AA3141">
        <v>0.95599999999999996</v>
      </c>
      <c r="AB3141">
        <v>0.63300000000000001</v>
      </c>
      <c r="AC3141">
        <v>0.94699999999999995</v>
      </c>
      <c r="AD3141" s="18">
        <v>45825.081703368058</v>
      </c>
      <c r="AE3141" t="s">
        <v>2117</v>
      </c>
    </row>
    <row r="3142" spans="25:31" x14ac:dyDescent="0.35">
      <c r="Y3142">
        <v>50</v>
      </c>
      <c r="Z3142">
        <v>0.58899999999999997</v>
      </c>
      <c r="AA3142">
        <v>0.94899999999999995</v>
      </c>
      <c r="AB3142">
        <v>0.90700000000000003</v>
      </c>
      <c r="AC3142">
        <v>0.92100000000000004</v>
      </c>
      <c r="AD3142" s="18">
        <v>45825.162765578702</v>
      </c>
      <c r="AE3142" t="s">
        <v>2117</v>
      </c>
    </row>
    <row r="3143" spans="25:31" hidden="1" x14ac:dyDescent="0.35">
      <c r="Y3143">
        <v>1</v>
      </c>
      <c r="Z3143" t="s">
        <v>858</v>
      </c>
      <c r="AA3143">
        <v>0.75</v>
      </c>
      <c r="AB3143" t="s">
        <v>858</v>
      </c>
      <c r="AC3143">
        <v>1</v>
      </c>
      <c r="AD3143" s="18">
        <v>45825.081919791664</v>
      </c>
      <c r="AE3143" t="s">
        <v>2117</v>
      </c>
    </row>
    <row r="3144" spans="25:31" x14ac:dyDescent="0.35">
      <c r="Y3144">
        <v>50</v>
      </c>
      <c r="Z3144">
        <v>0.88600000000000001</v>
      </c>
      <c r="AA3144" s="18">
        <v>0.71299999999999997</v>
      </c>
      <c r="AB3144">
        <v>0.71</v>
      </c>
      <c r="AC3144" s="21">
        <v>0.86099999999999999</v>
      </c>
      <c r="AD3144" s="18">
        <v>3.2939814814814818E-2</v>
      </c>
      <c r="AE3144" t="s">
        <v>1092</v>
      </c>
    </row>
    <row r="3145" spans="25:31" hidden="1" x14ac:dyDescent="0.35">
      <c r="Y3145">
        <v>1.159</v>
      </c>
      <c r="Z3145">
        <v>0.97499999999999998</v>
      </c>
      <c r="AA3145">
        <v>0.98799999999999999</v>
      </c>
      <c r="AB3145">
        <v>0.78</v>
      </c>
      <c r="AC3145">
        <v>0.98499999999999999</v>
      </c>
      <c r="AD3145" s="18">
        <v>45825.082230046297</v>
      </c>
      <c r="AE3145" t="s">
        <v>2117</v>
      </c>
    </row>
    <row r="3146" spans="25:31" x14ac:dyDescent="0.35">
      <c r="Y3146">
        <v>3.831</v>
      </c>
      <c r="Z3146">
        <v>0.70099999999999996</v>
      </c>
      <c r="AA3146">
        <v>0.68899999999999995</v>
      </c>
      <c r="AB3146">
        <v>0.82</v>
      </c>
      <c r="AC3146">
        <v>0.755</v>
      </c>
      <c r="AD3146" s="18">
        <v>45825.11367914352</v>
      </c>
      <c r="AE3146" t="s">
        <v>2117</v>
      </c>
    </row>
    <row r="3147" spans="25:31" hidden="1" x14ac:dyDescent="0.35">
      <c r="Y3147" t="s">
        <v>858</v>
      </c>
      <c r="Z3147" t="s">
        <v>858</v>
      </c>
      <c r="AA3147">
        <v>1</v>
      </c>
      <c r="AB3147" t="s">
        <v>858</v>
      </c>
      <c r="AC3147" t="s">
        <v>858</v>
      </c>
      <c r="AD3147" s="18">
        <v>45825.082429756942</v>
      </c>
      <c r="AE3147" t="s">
        <v>2117</v>
      </c>
    </row>
    <row r="3148" spans="25:31" x14ac:dyDescent="0.35">
      <c r="Y3148">
        <v>9.5239999999999991</v>
      </c>
      <c r="Z3148">
        <v>0.77</v>
      </c>
      <c r="AA3148">
        <v>0.93100000000000005</v>
      </c>
      <c r="AB3148">
        <v>0.89500000000000002</v>
      </c>
      <c r="AC3148">
        <v>0.91200000000000003</v>
      </c>
      <c r="AD3148" s="18">
        <v>45824.8971450463</v>
      </c>
      <c r="AE3148" t="s">
        <v>1942</v>
      </c>
    </row>
    <row r="3149" spans="25:31" hidden="1" x14ac:dyDescent="0.35">
      <c r="Y3149" t="s">
        <v>858</v>
      </c>
      <c r="Z3149" t="s">
        <v>858</v>
      </c>
      <c r="AA3149" t="s">
        <v>858</v>
      </c>
      <c r="AB3149" t="s">
        <v>858</v>
      </c>
      <c r="AC3149" t="s">
        <v>858</v>
      </c>
      <c r="AD3149" s="18">
        <v>45825.082640335648</v>
      </c>
      <c r="AE3149" t="s">
        <v>2117</v>
      </c>
    </row>
    <row r="3150" spans="25:31" x14ac:dyDescent="0.35">
      <c r="Y3150">
        <v>1.464</v>
      </c>
      <c r="Z3150">
        <v>0.96699999999999997</v>
      </c>
      <c r="AA3150">
        <v>0.93300000000000005</v>
      </c>
      <c r="AB3150">
        <v>0.95599999999999996</v>
      </c>
      <c r="AC3150">
        <v>0.96599999999999997</v>
      </c>
      <c r="AD3150" s="18">
        <v>45824.931599502313</v>
      </c>
      <c r="AE3150" t="s">
        <v>2096</v>
      </c>
    </row>
    <row r="3151" spans="25:31" hidden="1" x14ac:dyDescent="0.35">
      <c r="Y3151">
        <v>5.8819999999999997</v>
      </c>
      <c r="Z3151">
        <v>0.86199999999999999</v>
      </c>
      <c r="AA3151">
        <v>0.56399999999999995</v>
      </c>
      <c r="AB3151" t="s">
        <v>858</v>
      </c>
      <c r="AC3151">
        <v>0.77800000000000002</v>
      </c>
      <c r="AD3151" s="18">
        <v>45825.082861238428</v>
      </c>
      <c r="AE3151" t="s">
        <v>2117</v>
      </c>
    </row>
    <row r="3152" spans="25:31" x14ac:dyDescent="0.35">
      <c r="Y3152">
        <v>47.619</v>
      </c>
      <c r="Z3152">
        <v>0.97799999999999998</v>
      </c>
      <c r="AA3152">
        <v>0.98299999999999998</v>
      </c>
      <c r="AB3152">
        <v>0.42299999999999999</v>
      </c>
      <c r="AC3152">
        <v>0.96299999999999997</v>
      </c>
      <c r="AD3152" s="18">
        <v>45824.954120636576</v>
      </c>
      <c r="AE3152" t="s">
        <v>2096</v>
      </c>
    </row>
    <row r="3153" spans="25:31" hidden="1" x14ac:dyDescent="0.35">
      <c r="Y3153">
        <v>9.0909999999999993</v>
      </c>
      <c r="Z3153">
        <v>0.92700000000000005</v>
      </c>
      <c r="AA3153">
        <v>0.95199999999999996</v>
      </c>
      <c r="AB3153" t="s">
        <v>858</v>
      </c>
      <c r="AC3153">
        <v>0.59699999999999998</v>
      </c>
      <c r="AD3153" s="18">
        <v>45825.083085289349</v>
      </c>
      <c r="AE3153" t="s">
        <v>2117</v>
      </c>
    </row>
    <row r="3154" spans="25:31" x14ac:dyDescent="0.35">
      <c r="Y3154">
        <v>7.9370000000000003</v>
      </c>
      <c r="Z3154">
        <v>0.98199999999999998</v>
      </c>
      <c r="AA3154">
        <v>0.90100000000000002</v>
      </c>
      <c r="AB3154">
        <v>0.77100000000000002</v>
      </c>
      <c r="AC3154">
        <v>0.96899999999999997</v>
      </c>
      <c r="AD3154" s="18">
        <v>45825.235629814815</v>
      </c>
      <c r="AE3154" t="s">
        <v>2106</v>
      </c>
    </row>
    <row r="3155" spans="25:31" hidden="1" x14ac:dyDescent="0.35">
      <c r="Y3155" t="s">
        <v>858</v>
      </c>
      <c r="Z3155" t="s">
        <v>858</v>
      </c>
      <c r="AA3155" t="s">
        <v>858</v>
      </c>
      <c r="AB3155" t="s">
        <v>858</v>
      </c>
      <c r="AC3155" t="s">
        <v>858</v>
      </c>
      <c r="AD3155" s="18">
        <v>45825.083302164348</v>
      </c>
      <c r="AE3155" t="s">
        <v>2117</v>
      </c>
    </row>
    <row r="3156" spans="25:31" x14ac:dyDescent="0.35">
      <c r="Y3156">
        <v>9.4339999999999993</v>
      </c>
      <c r="Z3156">
        <v>0.80400000000000005</v>
      </c>
      <c r="AA3156" s="18">
        <v>0.95299999999999996</v>
      </c>
      <c r="AB3156">
        <v>0.75</v>
      </c>
      <c r="AC3156" s="21">
        <v>0.89100000000000001</v>
      </c>
      <c r="AD3156" s="18">
        <v>45825.198273784721</v>
      </c>
      <c r="AE3156" t="s">
        <v>2112</v>
      </c>
    </row>
    <row r="3157" spans="25:31" hidden="1" x14ac:dyDescent="0.35">
      <c r="Y3157" t="s">
        <v>858</v>
      </c>
      <c r="Z3157" t="s">
        <v>858</v>
      </c>
      <c r="AA3157">
        <v>0.91</v>
      </c>
      <c r="AB3157" t="s">
        <v>858</v>
      </c>
      <c r="AC3157" t="s">
        <v>858</v>
      </c>
      <c r="AD3157" s="18">
        <v>45825.083586284723</v>
      </c>
      <c r="AE3157" t="s">
        <v>2117</v>
      </c>
    </row>
    <row r="3158" spans="25:31" x14ac:dyDescent="0.35">
      <c r="Y3158">
        <v>1.198</v>
      </c>
      <c r="Z3158">
        <v>0.96</v>
      </c>
      <c r="AA3158" s="18">
        <v>0.91400000000000003</v>
      </c>
      <c r="AB3158">
        <v>0.94799999999999995</v>
      </c>
      <c r="AC3158" s="21">
        <v>0.98799999999999999</v>
      </c>
      <c r="AD3158" s="18">
        <v>2.7428240740740743E-2</v>
      </c>
      <c r="AE3158" t="s">
        <v>1092</v>
      </c>
    </row>
    <row r="3159" spans="25:31" hidden="1" x14ac:dyDescent="0.35">
      <c r="Y3159">
        <v>2</v>
      </c>
      <c r="Z3159" t="s">
        <v>858</v>
      </c>
      <c r="AA3159" t="s">
        <v>858</v>
      </c>
      <c r="AB3159" t="s">
        <v>858</v>
      </c>
      <c r="AC3159">
        <v>1</v>
      </c>
      <c r="AD3159" s="18">
        <v>45825.083802847221</v>
      </c>
      <c r="AE3159" t="s">
        <v>2117</v>
      </c>
    </row>
    <row r="3160" spans="25:31" x14ac:dyDescent="0.35">
      <c r="Y3160">
        <v>2.7320000000000002</v>
      </c>
      <c r="Z3160">
        <v>0.97099999999999997</v>
      </c>
      <c r="AA3160">
        <v>0.96699999999999997</v>
      </c>
      <c r="AB3160">
        <v>0.97899999999999998</v>
      </c>
      <c r="AC3160">
        <v>0.98099999999999998</v>
      </c>
      <c r="AD3160" s="18">
        <v>45824.798694791665</v>
      </c>
      <c r="AE3160" t="s">
        <v>1757</v>
      </c>
    </row>
    <row r="3161" spans="25:31" hidden="1" x14ac:dyDescent="0.35">
      <c r="Y3161">
        <v>5.4349999999999996</v>
      </c>
      <c r="Z3161">
        <v>0.5</v>
      </c>
      <c r="AA3161">
        <v>0.74099999999999999</v>
      </c>
      <c r="AB3161" t="s">
        <v>858</v>
      </c>
      <c r="AC3161">
        <v>0.80400000000000005</v>
      </c>
      <c r="AD3161" s="18">
        <v>45825.084015034721</v>
      </c>
      <c r="AE3161" t="s">
        <v>2117</v>
      </c>
    </row>
    <row r="3162" spans="25:31" x14ac:dyDescent="0.35">
      <c r="Y3162">
        <v>15.385</v>
      </c>
      <c r="Z3162">
        <v>0.747</v>
      </c>
      <c r="AA3162">
        <v>0.86699999999999999</v>
      </c>
      <c r="AB3162">
        <v>0</v>
      </c>
      <c r="AC3162">
        <v>0.876</v>
      </c>
      <c r="AD3162" s="18">
        <v>45824.850983634256</v>
      </c>
      <c r="AE3162" t="s">
        <v>1942</v>
      </c>
    </row>
    <row r="3163" spans="25:31" hidden="1" x14ac:dyDescent="0.35">
      <c r="Y3163">
        <v>2.012</v>
      </c>
      <c r="Z3163">
        <v>0.95199999999999996</v>
      </c>
      <c r="AA3163">
        <v>0.85599999999999998</v>
      </c>
      <c r="AB3163">
        <v>0.93600000000000005</v>
      </c>
      <c r="AC3163">
        <v>0.76300000000000001</v>
      </c>
      <c r="AD3163" s="18">
        <v>45825.084304490738</v>
      </c>
      <c r="AE3163" t="s">
        <v>2117</v>
      </c>
    </row>
    <row r="3164" spans="25:31" x14ac:dyDescent="0.35">
      <c r="Y3164">
        <v>1.8280000000000001</v>
      </c>
      <c r="Z3164">
        <v>0.96499999999999997</v>
      </c>
      <c r="AA3164">
        <v>0.92900000000000005</v>
      </c>
      <c r="AB3164">
        <v>0.96</v>
      </c>
      <c r="AC3164">
        <v>0.92400000000000004</v>
      </c>
      <c r="AD3164" s="18">
        <v>45824.960940972225</v>
      </c>
      <c r="AE3164" t="s">
        <v>2099</v>
      </c>
    </row>
    <row r="3165" spans="25:31" hidden="1" x14ac:dyDescent="0.35">
      <c r="Y3165">
        <v>1.5720000000000001</v>
      </c>
      <c r="Z3165" t="s">
        <v>858</v>
      </c>
      <c r="AA3165" t="s">
        <v>858</v>
      </c>
      <c r="AB3165" t="s">
        <v>858</v>
      </c>
      <c r="AC3165">
        <v>0.89100000000000001</v>
      </c>
      <c r="AD3165" s="18">
        <v>45825.084505844905</v>
      </c>
      <c r="AE3165" t="s">
        <v>2117</v>
      </c>
    </row>
    <row r="3166" spans="25:31" x14ac:dyDescent="0.35">
      <c r="Y3166">
        <v>1.8280000000000001</v>
      </c>
      <c r="Z3166">
        <v>0.96499999999999997</v>
      </c>
      <c r="AA3166">
        <v>0.92900000000000005</v>
      </c>
      <c r="AB3166">
        <v>0.96</v>
      </c>
      <c r="AC3166">
        <v>0.92400000000000004</v>
      </c>
      <c r="AD3166" s="18">
        <v>45825.30310701389</v>
      </c>
      <c r="AE3166" t="s">
        <v>2102</v>
      </c>
    </row>
    <row r="3167" spans="25:31" hidden="1" x14ac:dyDescent="0.35">
      <c r="Y3167" t="s">
        <v>858</v>
      </c>
      <c r="Z3167" t="s">
        <v>858</v>
      </c>
      <c r="AA3167" t="s">
        <v>858</v>
      </c>
      <c r="AB3167" t="s">
        <v>858</v>
      </c>
      <c r="AC3167" t="s">
        <v>858</v>
      </c>
      <c r="AD3167" s="18">
        <v>45825.084712962962</v>
      </c>
      <c r="AE3167" t="s">
        <v>2117</v>
      </c>
    </row>
    <row r="3168" spans="25:31" x14ac:dyDescent="0.35">
      <c r="Y3168">
        <v>1.4750000000000001</v>
      </c>
      <c r="Z3168">
        <v>0.77900000000000003</v>
      </c>
      <c r="AA3168" s="18">
        <v>0.78500000000000003</v>
      </c>
      <c r="AB3168">
        <v>0.79600000000000004</v>
      </c>
      <c r="AC3168" s="21">
        <v>0.78900000000000003</v>
      </c>
      <c r="AD3168" s="18">
        <v>45825.195833298611</v>
      </c>
      <c r="AE3168" t="s">
        <v>2112</v>
      </c>
    </row>
    <row r="3169" spans="25:31" hidden="1" x14ac:dyDescent="0.35">
      <c r="Y3169" t="s">
        <v>858</v>
      </c>
      <c r="Z3169" t="s">
        <v>858</v>
      </c>
      <c r="AA3169">
        <v>0.79700000000000004</v>
      </c>
      <c r="AB3169" t="s">
        <v>858</v>
      </c>
      <c r="AC3169" t="s">
        <v>858</v>
      </c>
      <c r="AD3169" s="18">
        <v>45825.084931655096</v>
      </c>
      <c r="AE3169" t="s">
        <v>2117</v>
      </c>
    </row>
    <row r="3170" spans="25:31" x14ac:dyDescent="0.35">
      <c r="Y3170">
        <v>15.385</v>
      </c>
      <c r="Z3170">
        <v>0.98499999999999999</v>
      </c>
      <c r="AA3170">
        <v>0.96599999999999997</v>
      </c>
      <c r="AB3170">
        <v>0.42899999999999999</v>
      </c>
      <c r="AC3170">
        <v>0.97299999999999998</v>
      </c>
      <c r="AD3170" s="18">
        <v>45825.100841412037</v>
      </c>
      <c r="AE3170" t="s">
        <v>2117</v>
      </c>
    </row>
    <row r="3171" spans="25:31" hidden="1" x14ac:dyDescent="0.35">
      <c r="Y3171" t="s">
        <v>858</v>
      </c>
      <c r="Z3171">
        <v>0.75</v>
      </c>
      <c r="AA3171" t="s">
        <v>858</v>
      </c>
      <c r="AB3171" t="s">
        <v>858</v>
      </c>
      <c r="AC3171" t="s">
        <v>858</v>
      </c>
      <c r="AD3171" s="18">
        <v>45825.085151990737</v>
      </c>
      <c r="AE3171" t="s">
        <v>2117</v>
      </c>
    </row>
    <row r="3172" spans="25:31" x14ac:dyDescent="0.35">
      <c r="Y3172">
        <v>6.3689999999999998</v>
      </c>
      <c r="Z3172">
        <v>0.95899999999999996</v>
      </c>
      <c r="AA3172">
        <v>0.97099999999999997</v>
      </c>
      <c r="AB3172">
        <v>0.98099999999999998</v>
      </c>
      <c r="AC3172">
        <v>0.97799999999999998</v>
      </c>
      <c r="AD3172" s="18">
        <v>45824.923110821757</v>
      </c>
      <c r="AE3172" t="s">
        <v>2096</v>
      </c>
    </row>
    <row r="3173" spans="25:31" hidden="1" x14ac:dyDescent="0.35">
      <c r="Y3173" t="s">
        <v>858</v>
      </c>
      <c r="Z3173" t="s">
        <v>858</v>
      </c>
      <c r="AA3173">
        <v>0</v>
      </c>
      <c r="AB3173" t="s">
        <v>858</v>
      </c>
      <c r="AC3173" t="s">
        <v>858</v>
      </c>
      <c r="AD3173" s="18">
        <v>45825.085347071756</v>
      </c>
      <c r="AE3173" t="s">
        <v>2117</v>
      </c>
    </row>
    <row r="3174" spans="25:31" x14ac:dyDescent="0.35">
      <c r="Y3174">
        <v>1.9339999999999999</v>
      </c>
      <c r="Z3174">
        <v>0.52300000000000002</v>
      </c>
      <c r="AA3174" s="18">
        <v>0.61499999999999999</v>
      </c>
      <c r="AB3174">
        <v>0.88100000000000001</v>
      </c>
      <c r="AC3174" s="21">
        <v>0.53600000000000003</v>
      </c>
      <c r="AD3174" s="18">
        <v>45825.196284004633</v>
      </c>
      <c r="AE3174" t="s">
        <v>2112</v>
      </c>
    </row>
    <row r="3175" spans="25:31" hidden="1" x14ac:dyDescent="0.35">
      <c r="Y3175">
        <v>3.4969999999999999</v>
      </c>
      <c r="Z3175">
        <v>0.91900000000000004</v>
      </c>
      <c r="AA3175">
        <v>0.83199999999999996</v>
      </c>
      <c r="AB3175" t="s">
        <v>858</v>
      </c>
      <c r="AC3175">
        <v>0.65400000000000003</v>
      </c>
      <c r="AD3175" s="18">
        <v>45825.08555653935</v>
      </c>
      <c r="AE3175" t="s">
        <v>2117</v>
      </c>
    </row>
    <row r="3176" spans="25:31" x14ac:dyDescent="0.35">
      <c r="Y3176">
        <v>4.5250000000000004</v>
      </c>
      <c r="Z3176">
        <v>0.95399999999999996</v>
      </c>
      <c r="AA3176">
        <v>0.97499999999999998</v>
      </c>
      <c r="AB3176">
        <v>0.96399999999999997</v>
      </c>
      <c r="AC3176">
        <v>0.96799999999999997</v>
      </c>
      <c r="AD3176" s="18">
        <v>45825.070770358798</v>
      </c>
      <c r="AE3176" t="s">
        <v>2117</v>
      </c>
    </row>
    <row r="3177" spans="25:31" hidden="1" x14ac:dyDescent="0.35">
      <c r="Y3177">
        <v>5.1280000000000001</v>
      </c>
      <c r="Z3177" t="s">
        <v>858</v>
      </c>
      <c r="AA3177" t="s">
        <v>858</v>
      </c>
      <c r="AB3177">
        <v>0.75</v>
      </c>
      <c r="AC3177">
        <v>0.48599999999999999</v>
      </c>
      <c r="AD3177" s="18">
        <v>45825.085780740737</v>
      </c>
      <c r="AE3177" t="s">
        <v>2117</v>
      </c>
    </row>
    <row r="3178" spans="25:31" x14ac:dyDescent="0.35">
      <c r="Y3178">
        <v>45.454999999999998</v>
      </c>
      <c r="Z3178">
        <v>0.97699999999999998</v>
      </c>
      <c r="AA3178">
        <v>0.96299999999999997</v>
      </c>
      <c r="AB3178">
        <v>0.96799999999999997</v>
      </c>
      <c r="AC3178">
        <v>0.98299999999999998</v>
      </c>
      <c r="AD3178" s="18">
        <v>45825.101304953707</v>
      </c>
      <c r="AE3178" t="s">
        <v>2117</v>
      </c>
    </row>
    <row r="3179" spans="25:31" hidden="1" x14ac:dyDescent="0.35">
      <c r="Y3179">
        <v>12.195</v>
      </c>
      <c r="Z3179" t="s">
        <v>858</v>
      </c>
      <c r="AA3179">
        <v>0.97299999999999998</v>
      </c>
      <c r="AB3179">
        <v>0.42899999999999999</v>
      </c>
      <c r="AC3179">
        <v>0.96</v>
      </c>
      <c r="AD3179" s="18">
        <v>45825.086002870368</v>
      </c>
      <c r="AE3179" t="s">
        <v>2117</v>
      </c>
    </row>
    <row r="3180" spans="25:31" x14ac:dyDescent="0.35">
      <c r="Y3180">
        <v>5.65</v>
      </c>
      <c r="Z3180">
        <v>0.90300000000000002</v>
      </c>
      <c r="AA3180">
        <v>0.93100000000000005</v>
      </c>
      <c r="AB3180">
        <v>0.86299999999999999</v>
      </c>
      <c r="AC3180">
        <v>0.85899999999999999</v>
      </c>
      <c r="AD3180" s="18">
        <v>45825.177438715276</v>
      </c>
      <c r="AE3180" t="s">
        <v>2117</v>
      </c>
    </row>
    <row r="3181" spans="25:31" hidden="1" x14ac:dyDescent="0.35">
      <c r="Y3181" t="s">
        <v>858</v>
      </c>
      <c r="Z3181" t="s">
        <v>858</v>
      </c>
      <c r="AA3181">
        <v>0.873</v>
      </c>
      <c r="AB3181" t="s">
        <v>858</v>
      </c>
      <c r="AC3181" t="s">
        <v>858</v>
      </c>
      <c r="AD3181" s="18">
        <v>45825.086211574075</v>
      </c>
      <c r="AE3181" t="s">
        <v>2117</v>
      </c>
    </row>
    <row r="3182" spans="25:31" x14ac:dyDescent="0.35">
      <c r="Y3182">
        <v>0.92300000000000004</v>
      </c>
      <c r="Z3182">
        <v>0.91900000000000004</v>
      </c>
      <c r="AA3182" s="18">
        <v>0.98299999999999998</v>
      </c>
      <c r="AB3182">
        <v>0.94499999999999995</v>
      </c>
      <c r="AC3182" s="21">
        <v>0.96699999999999997</v>
      </c>
      <c r="AD3182" s="18">
        <v>2.7002314814814816E-2</v>
      </c>
      <c r="AE3182" t="s">
        <v>1092</v>
      </c>
    </row>
    <row r="3183" spans="25:31" hidden="1" x14ac:dyDescent="0.35">
      <c r="Y3183">
        <v>1.718</v>
      </c>
      <c r="Z3183">
        <v>0.871</v>
      </c>
      <c r="AA3183">
        <v>0.94799999999999995</v>
      </c>
      <c r="AB3183">
        <v>0.75</v>
      </c>
      <c r="AC3183">
        <v>0.68400000000000005</v>
      </c>
      <c r="AD3183" s="18">
        <v>45825.086478807869</v>
      </c>
      <c r="AE3183" t="s">
        <v>2117</v>
      </c>
    </row>
    <row r="3184" spans="25:31" x14ac:dyDescent="0.35">
      <c r="Y3184">
        <v>0.58399999999999996</v>
      </c>
      <c r="Z3184">
        <v>0.99399999999999999</v>
      </c>
      <c r="AA3184" s="18">
        <v>0.97599999999999998</v>
      </c>
      <c r="AB3184">
        <v>0.96199999999999997</v>
      </c>
      <c r="AC3184" s="21">
        <v>0.996</v>
      </c>
      <c r="AD3184" s="18">
        <v>6.7939814814814816E-3</v>
      </c>
      <c r="AE3184" t="s">
        <v>1092</v>
      </c>
    </row>
    <row r="3185" spans="25:31" hidden="1" x14ac:dyDescent="0.35">
      <c r="Y3185" t="s">
        <v>858</v>
      </c>
      <c r="Z3185" t="s">
        <v>858</v>
      </c>
      <c r="AA3185" t="s">
        <v>858</v>
      </c>
      <c r="AB3185" t="s">
        <v>858</v>
      </c>
      <c r="AC3185" t="s">
        <v>858</v>
      </c>
      <c r="AD3185" s="18">
        <v>45825.086683310183</v>
      </c>
      <c r="AE3185" t="s">
        <v>2117</v>
      </c>
    </row>
    <row r="3186" spans="25:31" x14ac:dyDescent="0.35">
      <c r="Y3186">
        <v>43.478000000000002</v>
      </c>
      <c r="Z3186">
        <v>0.59099999999999997</v>
      </c>
      <c r="AA3186">
        <v>0.88600000000000001</v>
      </c>
      <c r="AB3186">
        <v>0.66600000000000004</v>
      </c>
      <c r="AC3186">
        <v>0.75</v>
      </c>
      <c r="AD3186" s="18">
        <v>45824.830706909721</v>
      </c>
      <c r="AE3186" t="s">
        <v>1757</v>
      </c>
    </row>
    <row r="3187" spans="25:31" hidden="1" x14ac:dyDescent="0.35">
      <c r="Y3187" t="s">
        <v>858</v>
      </c>
      <c r="Z3187" t="s">
        <v>858</v>
      </c>
      <c r="AA3187">
        <v>0.69699999999999995</v>
      </c>
      <c r="AB3187">
        <v>0.77300000000000002</v>
      </c>
      <c r="AC3187" t="s">
        <v>858</v>
      </c>
      <c r="AD3187" s="18">
        <v>45825.086937835651</v>
      </c>
      <c r="AE3187" t="s">
        <v>2117</v>
      </c>
    </row>
    <row r="3188" spans="25:31" hidden="1" x14ac:dyDescent="0.35">
      <c r="Y3188">
        <v>20.408000000000001</v>
      </c>
      <c r="Z3188" t="s">
        <v>858</v>
      </c>
      <c r="AA3188">
        <v>0.89600000000000002</v>
      </c>
      <c r="AB3188" t="s">
        <v>858</v>
      </c>
      <c r="AC3188">
        <v>0.51600000000000001</v>
      </c>
      <c r="AD3188" s="18">
        <v>45825.087156516202</v>
      </c>
      <c r="AE3188" t="s">
        <v>2117</v>
      </c>
    </row>
    <row r="3189" spans="25:31" hidden="1" x14ac:dyDescent="0.35">
      <c r="Y3189">
        <v>3.4969999999999999</v>
      </c>
      <c r="Z3189">
        <v>0.79600000000000004</v>
      </c>
      <c r="AA3189">
        <v>0.97499999999999998</v>
      </c>
      <c r="AB3189">
        <v>0.95</v>
      </c>
      <c r="AC3189">
        <v>0.97199999999999998</v>
      </c>
      <c r="AD3189" s="18">
        <v>45825.087467175923</v>
      </c>
      <c r="AE3189" t="s">
        <v>2117</v>
      </c>
    </row>
    <row r="3190" spans="25:31" x14ac:dyDescent="0.35">
      <c r="Y3190">
        <v>1.266</v>
      </c>
      <c r="Z3190">
        <v>0.68400000000000005</v>
      </c>
      <c r="AA3190" s="18">
        <v>0.84499999999999997</v>
      </c>
      <c r="AB3190">
        <v>0.96699999999999997</v>
      </c>
      <c r="AC3190" s="21">
        <v>0.71</v>
      </c>
      <c r="AD3190" s="18">
        <v>45825.200317025461</v>
      </c>
      <c r="AE3190" t="s">
        <v>2112</v>
      </c>
    </row>
    <row r="3191" spans="25:31" hidden="1" x14ac:dyDescent="0.35">
      <c r="Y3191">
        <v>2.331</v>
      </c>
      <c r="Z3191">
        <v>0.95099999999999996</v>
      </c>
      <c r="AA3191">
        <v>0.98699999999999999</v>
      </c>
      <c r="AB3191">
        <v>0.95299999999999996</v>
      </c>
      <c r="AC3191">
        <v>0.97899999999999998</v>
      </c>
      <c r="AD3191" s="18">
        <v>45825.087784293981</v>
      </c>
      <c r="AE3191" t="s">
        <v>2117</v>
      </c>
    </row>
    <row r="3192" spans="25:31" x14ac:dyDescent="0.35">
      <c r="Y3192">
        <v>43.478000000000002</v>
      </c>
      <c r="Z3192">
        <v>0.95899999999999996</v>
      </c>
      <c r="AA3192">
        <v>0.96599999999999997</v>
      </c>
      <c r="AB3192">
        <v>0.96199999999999997</v>
      </c>
      <c r="AC3192">
        <v>0.95899999999999996</v>
      </c>
      <c r="AD3192" s="18">
        <v>45825.106333923613</v>
      </c>
      <c r="AE3192" t="s">
        <v>2117</v>
      </c>
    </row>
    <row r="3193" spans="25:31" hidden="1" x14ac:dyDescent="0.35">
      <c r="Y3193">
        <v>3.0030000000000001</v>
      </c>
      <c r="Z3193" t="s">
        <v>858</v>
      </c>
      <c r="AA3193">
        <v>1</v>
      </c>
      <c r="AB3193" t="s">
        <v>858</v>
      </c>
      <c r="AC3193">
        <v>1</v>
      </c>
      <c r="AD3193" s="18">
        <v>45825.088000960648</v>
      </c>
      <c r="AE3193" t="s">
        <v>2117</v>
      </c>
    </row>
    <row r="3194" spans="25:31" x14ac:dyDescent="0.35">
      <c r="Y3194">
        <v>10.87</v>
      </c>
      <c r="Z3194">
        <v>0.82299999999999995</v>
      </c>
      <c r="AA3194" s="18">
        <v>0.90600000000000003</v>
      </c>
      <c r="AB3194">
        <v>0.93</v>
      </c>
      <c r="AC3194" s="21">
        <v>0.871</v>
      </c>
      <c r="AD3194" s="18">
        <v>2.1971064814814815E-2</v>
      </c>
      <c r="AE3194" t="s">
        <v>1092</v>
      </c>
    </row>
    <row r="3195" spans="25:31" hidden="1" x14ac:dyDescent="0.35">
      <c r="Y3195">
        <v>9.6150000000000002</v>
      </c>
      <c r="Z3195" t="s">
        <v>858</v>
      </c>
      <c r="AA3195">
        <v>0.95099999999999996</v>
      </c>
      <c r="AB3195">
        <v>0.90500000000000003</v>
      </c>
      <c r="AC3195">
        <v>0.92200000000000004</v>
      </c>
      <c r="AD3195" s="18">
        <v>45825.088271967594</v>
      </c>
      <c r="AE3195" t="s">
        <v>2117</v>
      </c>
    </row>
    <row r="3196" spans="25:31" x14ac:dyDescent="0.35">
      <c r="Y3196">
        <v>0.80100000000000005</v>
      </c>
      <c r="Z3196">
        <v>0.98899999999999999</v>
      </c>
      <c r="AA3196" s="18">
        <v>0.99099999999999999</v>
      </c>
      <c r="AB3196">
        <v>0.996</v>
      </c>
      <c r="AC3196" s="21">
        <v>0.99299999999999999</v>
      </c>
      <c r="AD3196" s="18">
        <v>1.7553240740740741E-2</v>
      </c>
      <c r="AE3196" t="s">
        <v>1092</v>
      </c>
    </row>
    <row r="3197" spans="25:31" hidden="1" x14ac:dyDescent="0.35">
      <c r="Y3197">
        <v>13.699</v>
      </c>
      <c r="Z3197">
        <v>0.89200000000000002</v>
      </c>
      <c r="AA3197">
        <v>0.83299999999999996</v>
      </c>
      <c r="AB3197" t="s">
        <v>858</v>
      </c>
      <c r="AC3197">
        <v>0.83899999999999997</v>
      </c>
      <c r="AD3197" s="18">
        <v>45825.088553344911</v>
      </c>
      <c r="AE3197" t="s">
        <v>2117</v>
      </c>
    </row>
    <row r="3198" spans="25:31" x14ac:dyDescent="0.35">
      <c r="Y3198">
        <v>14.286</v>
      </c>
      <c r="Z3198">
        <v>0.92600000000000005</v>
      </c>
      <c r="AA3198" s="18">
        <v>0.95899999999999996</v>
      </c>
      <c r="AB3198">
        <v>0.78800000000000003</v>
      </c>
      <c r="AC3198" s="21">
        <v>0.95399999999999996</v>
      </c>
      <c r="AD3198" s="18">
        <v>45825.198059513888</v>
      </c>
      <c r="AE3198" t="s">
        <v>2112</v>
      </c>
    </row>
    <row r="3199" spans="25:31" hidden="1" x14ac:dyDescent="0.35">
      <c r="Y3199" t="s">
        <v>858</v>
      </c>
      <c r="Z3199" t="s">
        <v>858</v>
      </c>
      <c r="AA3199" t="s">
        <v>858</v>
      </c>
      <c r="AB3199" t="s">
        <v>858</v>
      </c>
      <c r="AC3199" t="s">
        <v>858</v>
      </c>
      <c r="AD3199" s="18">
        <v>45825.088813043978</v>
      </c>
      <c r="AE3199" t="s">
        <v>2117</v>
      </c>
    </row>
    <row r="3200" spans="25:31" x14ac:dyDescent="0.35">
      <c r="Y3200">
        <v>0.78300000000000003</v>
      </c>
      <c r="Z3200">
        <v>0.97799999999999998</v>
      </c>
      <c r="AA3200">
        <v>0.98099999999999998</v>
      </c>
      <c r="AB3200">
        <v>0.98899999999999999</v>
      </c>
      <c r="AC3200">
        <v>0.97699999999999998</v>
      </c>
      <c r="AD3200" s="18">
        <v>45825.156006747682</v>
      </c>
      <c r="AE3200" t="s">
        <v>2117</v>
      </c>
    </row>
    <row r="3201" spans="25:31" hidden="1" x14ac:dyDescent="0.35">
      <c r="Y3201">
        <v>2.0449999999999999</v>
      </c>
      <c r="Z3201">
        <v>0.79800000000000004</v>
      </c>
      <c r="AA3201">
        <v>0.97599999999999998</v>
      </c>
      <c r="AB3201" t="s">
        <v>858</v>
      </c>
      <c r="AC3201">
        <v>0.91600000000000004</v>
      </c>
      <c r="AD3201" s="18">
        <v>45825.089057604164</v>
      </c>
      <c r="AE3201" t="s">
        <v>2117</v>
      </c>
    </row>
    <row r="3202" spans="25:31" x14ac:dyDescent="0.35">
      <c r="Y3202">
        <v>1.0429999999999999</v>
      </c>
      <c r="Z3202">
        <v>0.94399999999999995</v>
      </c>
      <c r="AA3202">
        <v>0.98199999999999998</v>
      </c>
      <c r="AB3202">
        <v>0.91900000000000004</v>
      </c>
      <c r="AC3202">
        <v>0.98399999999999999</v>
      </c>
      <c r="AD3202" s="18">
        <v>45825.03648033565</v>
      </c>
      <c r="AE3202" t="s">
        <v>1750</v>
      </c>
    </row>
    <row r="3203" spans="25:31" hidden="1" x14ac:dyDescent="0.35">
      <c r="Y3203" t="s">
        <v>858</v>
      </c>
      <c r="Z3203" t="s">
        <v>858</v>
      </c>
      <c r="AA3203">
        <v>1</v>
      </c>
      <c r="AB3203" t="s">
        <v>858</v>
      </c>
      <c r="AC3203" t="s">
        <v>858</v>
      </c>
      <c r="AD3203" s="18">
        <v>45825.08924927083</v>
      </c>
      <c r="AE3203" t="s">
        <v>2117</v>
      </c>
    </row>
    <row r="3204" spans="25:31" x14ac:dyDescent="0.35">
      <c r="Y3204">
        <v>2.3039999999999998</v>
      </c>
      <c r="Z3204">
        <v>0.95799999999999996</v>
      </c>
      <c r="AA3204">
        <v>0.91900000000000004</v>
      </c>
      <c r="AB3204">
        <v>0.89700000000000002</v>
      </c>
      <c r="AC3204">
        <v>0.95699999999999996</v>
      </c>
      <c r="AD3204" s="18">
        <v>45825.270439305554</v>
      </c>
      <c r="AE3204" t="s">
        <v>2106</v>
      </c>
    </row>
    <row r="3205" spans="25:31" hidden="1" x14ac:dyDescent="0.35">
      <c r="Y3205" t="s">
        <v>858</v>
      </c>
      <c r="Z3205">
        <v>1</v>
      </c>
      <c r="AA3205">
        <v>0.86</v>
      </c>
      <c r="AB3205">
        <v>1</v>
      </c>
      <c r="AC3205" t="s">
        <v>858</v>
      </c>
      <c r="AD3205" s="18">
        <v>45825.089481215276</v>
      </c>
      <c r="AE3205" t="s">
        <v>2117</v>
      </c>
    </row>
    <row r="3206" spans="25:31" x14ac:dyDescent="0.35">
      <c r="Y3206">
        <v>5.9169999999999998</v>
      </c>
      <c r="Z3206">
        <v>0.99099999999999999</v>
      </c>
      <c r="AA3206">
        <v>0.92700000000000005</v>
      </c>
      <c r="AB3206">
        <v>0.91800000000000004</v>
      </c>
      <c r="AC3206">
        <v>0.97799999999999998</v>
      </c>
      <c r="AD3206" s="18">
        <v>45825.109833587965</v>
      </c>
      <c r="AE3206" t="s">
        <v>2117</v>
      </c>
    </row>
    <row r="3207" spans="25:31" hidden="1" x14ac:dyDescent="0.35">
      <c r="Y3207">
        <v>2.4569999999999999</v>
      </c>
      <c r="Z3207">
        <v>0.92800000000000005</v>
      </c>
      <c r="AA3207">
        <v>0.98199999999999998</v>
      </c>
      <c r="AB3207">
        <v>0.877</v>
      </c>
      <c r="AC3207">
        <v>0.96299999999999997</v>
      </c>
      <c r="AD3207" s="18">
        <v>45825.089776967594</v>
      </c>
      <c r="AE3207" t="s">
        <v>2117</v>
      </c>
    </row>
    <row r="3208" spans="25:31" x14ac:dyDescent="0.35">
      <c r="Y3208">
        <v>6.8029999999999999</v>
      </c>
      <c r="Z3208">
        <v>0.97899999999999998</v>
      </c>
      <c r="AA3208">
        <v>0.93200000000000005</v>
      </c>
      <c r="AB3208">
        <v>0.98099999999999998</v>
      </c>
      <c r="AC3208">
        <v>0.95299999999999996</v>
      </c>
      <c r="AD3208" s="18">
        <v>45824.834471273149</v>
      </c>
      <c r="AE3208" t="s">
        <v>1757</v>
      </c>
    </row>
    <row r="3209" spans="25:31" hidden="1" x14ac:dyDescent="0.35">
      <c r="Y3209">
        <v>9.2590000000000003</v>
      </c>
      <c r="Z3209" t="s">
        <v>858</v>
      </c>
      <c r="AA3209">
        <v>0.89900000000000002</v>
      </c>
      <c r="AB3209" t="s">
        <v>858</v>
      </c>
      <c r="AC3209">
        <v>0.89</v>
      </c>
      <c r="AD3209" s="18">
        <v>45825.090024803241</v>
      </c>
      <c r="AE3209" t="s">
        <v>2117</v>
      </c>
    </row>
    <row r="3210" spans="25:31" x14ac:dyDescent="0.35">
      <c r="Y3210">
        <v>0.71</v>
      </c>
      <c r="Z3210">
        <v>0.995</v>
      </c>
      <c r="AA3210">
        <v>0.98199999999999998</v>
      </c>
      <c r="AB3210">
        <v>0.96499999999999997</v>
      </c>
      <c r="AC3210">
        <v>0.99099999999999999</v>
      </c>
      <c r="AD3210" s="18">
        <v>45825.27434462963</v>
      </c>
      <c r="AE3210" t="s">
        <v>2106</v>
      </c>
    </row>
    <row r="3211" spans="25:31" hidden="1" x14ac:dyDescent="0.35">
      <c r="Y3211" t="s">
        <v>858</v>
      </c>
      <c r="Z3211" t="s">
        <v>858</v>
      </c>
      <c r="AA3211">
        <v>0.996</v>
      </c>
      <c r="AB3211" t="s">
        <v>858</v>
      </c>
      <c r="AC3211" t="s">
        <v>858</v>
      </c>
      <c r="AD3211" s="18">
        <v>45825.090254178242</v>
      </c>
      <c r="AE3211" t="s">
        <v>2117</v>
      </c>
    </row>
    <row r="3212" spans="25:31" x14ac:dyDescent="0.35">
      <c r="Y3212">
        <v>1.905</v>
      </c>
      <c r="Z3212">
        <v>0.97299999999999998</v>
      </c>
      <c r="AA3212">
        <v>0.98</v>
      </c>
      <c r="AB3212">
        <v>0.98099999999999998</v>
      </c>
      <c r="AC3212">
        <v>0.98</v>
      </c>
      <c r="AD3212" s="18">
        <v>45824.794837118054</v>
      </c>
      <c r="AE3212" t="s">
        <v>1757</v>
      </c>
    </row>
    <row r="3213" spans="25:31" hidden="1" x14ac:dyDescent="0.35">
      <c r="Y3213">
        <v>34.482999999999997</v>
      </c>
      <c r="Z3213">
        <v>0.91900000000000004</v>
      </c>
      <c r="AA3213">
        <v>0.86799999999999999</v>
      </c>
      <c r="AB3213" t="s">
        <v>858</v>
      </c>
      <c r="AC3213">
        <v>1</v>
      </c>
      <c r="AD3213" s="18">
        <v>45825.09049952546</v>
      </c>
      <c r="AE3213" t="s">
        <v>2117</v>
      </c>
    </row>
    <row r="3214" spans="25:31" x14ac:dyDescent="0.35">
      <c r="Y3214">
        <v>10</v>
      </c>
      <c r="Z3214">
        <v>0.83</v>
      </c>
      <c r="AA3214" s="18">
        <v>0.875</v>
      </c>
      <c r="AB3214">
        <v>0.93100000000000005</v>
      </c>
      <c r="AC3214" s="21">
        <v>0.91700000000000004</v>
      </c>
      <c r="AD3214" s="18">
        <v>45825.228872777778</v>
      </c>
      <c r="AE3214" t="s">
        <v>2107</v>
      </c>
    </row>
    <row r="3215" spans="25:31" hidden="1" x14ac:dyDescent="0.35">
      <c r="Y3215" t="s">
        <v>858</v>
      </c>
      <c r="Z3215" t="s">
        <v>858</v>
      </c>
      <c r="AA3215">
        <v>0.66600000000000004</v>
      </c>
      <c r="AB3215" t="s">
        <v>858</v>
      </c>
      <c r="AC3215" t="s">
        <v>858</v>
      </c>
      <c r="AD3215" s="18">
        <v>45825.090731284719</v>
      </c>
      <c r="AE3215" t="s">
        <v>2117</v>
      </c>
    </row>
    <row r="3216" spans="25:31" x14ac:dyDescent="0.35">
      <c r="Y3216">
        <v>3.2570000000000001</v>
      </c>
      <c r="Z3216">
        <v>0.99299999999999999</v>
      </c>
      <c r="AA3216">
        <v>0.96199999999999997</v>
      </c>
      <c r="AB3216">
        <v>0.97699999999999998</v>
      </c>
      <c r="AC3216">
        <v>0.99099999999999999</v>
      </c>
      <c r="AD3216" s="18">
        <v>45825.063417962963</v>
      </c>
      <c r="AE3216" t="s">
        <v>2117</v>
      </c>
    </row>
    <row r="3217" spans="25:31" hidden="1" x14ac:dyDescent="0.35">
      <c r="Y3217">
        <v>66.667000000000002</v>
      </c>
      <c r="Z3217" t="s">
        <v>858</v>
      </c>
      <c r="AA3217">
        <v>1</v>
      </c>
      <c r="AB3217" t="s">
        <v>858</v>
      </c>
      <c r="AC3217">
        <v>1</v>
      </c>
      <c r="AD3217" s="18">
        <v>45825.090952453706</v>
      </c>
      <c r="AE3217" t="s">
        <v>2117</v>
      </c>
    </row>
    <row r="3218" spans="25:31" x14ac:dyDescent="0.35">
      <c r="Y3218">
        <v>20</v>
      </c>
      <c r="Z3218">
        <v>0.97799999999999998</v>
      </c>
      <c r="AA3218">
        <v>0.94</v>
      </c>
      <c r="AB3218">
        <v>0.97899999999999998</v>
      </c>
      <c r="AC3218">
        <v>0.97399999999999998</v>
      </c>
      <c r="AD3218" s="18">
        <v>45825.103505115738</v>
      </c>
      <c r="AE3218" t="s">
        <v>2117</v>
      </c>
    </row>
    <row r="3219" spans="25:31" hidden="1" x14ac:dyDescent="0.35">
      <c r="Y3219">
        <v>4</v>
      </c>
      <c r="Z3219" t="s">
        <v>858</v>
      </c>
      <c r="AA3219">
        <v>0.78600000000000003</v>
      </c>
      <c r="AB3219" t="s">
        <v>858</v>
      </c>
      <c r="AC3219">
        <v>1</v>
      </c>
      <c r="AD3219" s="18">
        <v>45825.091169768515</v>
      </c>
      <c r="AE3219" t="s">
        <v>2117</v>
      </c>
    </row>
    <row r="3220" spans="25:31" x14ac:dyDescent="0.35">
      <c r="Y3220">
        <v>0.21</v>
      </c>
      <c r="Z3220">
        <v>0.96799999999999997</v>
      </c>
      <c r="AA3220" s="18">
        <v>0.81100000000000005</v>
      </c>
      <c r="AB3220">
        <v>0.97599999999999998</v>
      </c>
      <c r="AC3220" s="21">
        <v>0.85899999999999999</v>
      </c>
      <c r="AD3220" s="18">
        <v>3.7835648148148146E-2</v>
      </c>
      <c r="AE3220" t="s">
        <v>1092</v>
      </c>
    </row>
    <row r="3221" spans="25:31" hidden="1" x14ac:dyDescent="0.35">
      <c r="Y3221">
        <v>17.544</v>
      </c>
      <c r="Z3221" t="s">
        <v>858</v>
      </c>
      <c r="AA3221">
        <v>0.69399999999999995</v>
      </c>
      <c r="AB3221">
        <v>0.254</v>
      </c>
      <c r="AC3221">
        <v>0.379</v>
      </c>
      <c r="AD3221" s="18">
        <v>45825.091393587965</v>
      </c>
      <c r="AE3221" t="s">
        <v>2117</v>
      </c>
    </row>
    <row r="3222" spans="25:31" x14ac:dyDescent="0.35">
      <c r="Y3222">
        <v>2.141</v>
      </c>
      <c r="Z3222">
        <v>0.98</v>
      </c>
      <c r="AA3222">
        <v>0.997</v>
      </c>
      <c r="AB3222">
        <v>0.99099999999999999</v>
      </c>
      <c r="AC3222">
        <v>0.97699999999999998</v>
      </c>
      <c r="AD3222" s="18">
        <v>45824.96153359954</v>
      </c>
      <c r="AE3222" t="s">
        <v>2099</v>
      </c>
    </row>
    <row r="3223" spans="25:31" hidden="1" x14ac:dyDescent="0.35">
      <c r="Y3223" t="s">
        <v>858</v>
      </c>
      <c r="Z3223" t="s">
        <v>858</v>
      </c>
      <c r="AA3223" t="s">
        <v>858</v>
      </c>
      <c r="AB3223" t="s">
        <v>858</v>
      </c>
      <c r="AC3223" t="s">
        <v>858</v>
      </c>
      <c r="AD3223" s="18">
        <v>45825.091597199076</v>
      </c>
      <c r="AE3223" t="s">
        <v>2117</v>
      </c>
    </row>
    <row r="3224" spans="25:31" x14ac:dyDescent="0.35">
      <c r="Y3224">
        <v>38.462000000000003</v>
      </c>
      <c r="Z3224">
        <v>0.629</v>
      </c>
      <c r="AA3224">
        <v>0.57499999999999996</v>
      </c>
      <c r="AB3224">
        <v>0</v>
      </c>
      <c r="AC3224">
        <v>0.64900000000000002</v>
      </c>
      <c r="AD3224" s="18">
        <v>45825.237978020836</v>
      </c>
      <c r="AE3224" t="s">
        <v>2106</v>
      </c>
    </row>
    <row r="3225" spans="25:31" hidden="1" x14ac:dyDescent="0.35">
      <c r="Y3225" t="s">
        <v>858</v>
      </c>
      <c r="Z3225">
        <v>0.75</v>
      </c>
      <c r="AA3225">
        <v>0.996</v>
      </c>
      <c r="AB3225" t="s">
        <v>858</v>
      </c>
      <c r="AC3225" t="s">
        <v>858</v>
      </c>
      <c r="AD3225" s="18">
        <v>45825.091813402774</v>
      </c>
      <c r="AE3225" t="s">
        <v>2117</v>
      </c>
    </row>
    <row r="3226" spans="25:31" hidden="1" x14ac:dyDescent="0.35">
      <c r="Y3226" t="s">
        <v>858</v>
      </c>
      <c r="Z3226" t="s">
        <v>858</v>
      </c>
      <c r="AA3226" t="s">
        <v>858</v>
      </c>
      <c r="AB3226" t="s">
        <v>858</v>
      </c>
      <c r="AC3226" t="s">
        <v>858</v>
      </c>
      <c r="AD3226" s="18">
        <v>45825.092032222223</v>
      </c>
      <c r="AE3226" t="s">
        <v>2117</v>
      </c>
    </row>
    <row r="3227" spans="25:31" hidden="1" x14ac:dyDescent="0.35">
      <c r="Y3227" t="s">
        <v>858</v>
      </c>
      <c r="Z3227" t="s">
        <v>858</v>
      </c>
      <c r="AA3227" t="s">
        <v>858</v>
      </c>
      <c r="AB3227" t="s">
        <v>858</v>
      </c>
      <c r="AC3227" t="s">
        <v>858</v>
      </c>
      <c r="AD3227" s="18">
        <v>45825.092247141205</v>
      </c>
      <c r="AE3227" t="s">
        <v>2117</v>
      </c>
    </row>
    <row r="3228" spans="25:31" x14ac:dyDescent="0.35">
      <c r="Y3228">
        <v>2.9849999999999999</v>
      </c>
      <c r="Z3228">
        <v>0.93300000000000005</v>
      </c>
      <c r="AA3228" s="18">
        <v>0.76700000000000002</v>
      </c>
      <c r="AB3228">
        <v>0</v>
      </c>
      <c r="AC3228" s="21">
        <v>0.80200000000000005</v>
      </c>
      <c r="AD3228" s="18">
        <v>45825.206225717593</v>
      </c>
      <c r="AE3228" t="s">
        <v>2112</v>
      </c>
    </row>
    <row r="3229" spans="25:31" hidden="1" x14ac:dyDescent="0.35">
      <c r="Y3229">
        <v>1.109</v>
      </c>
      <c r="Z3229">
        <v>0.82199999999999995</v>
      </c>
      <c r="AA3229">
        <v>0.94099999999999995</v>
      </c>
      <c r="AB3229">
        <v>0.77400000000000002</v>
      </c>
      <c r="AC3229">
        <v>0.93899999999999995</v>
      </c>
      <c r="AD3229" s="18">
        <v>45825.092592291665</v>
      </c>
      <c r="AE3229" t="s">
        <v>2117</v>
      </c>
    </row>
    <row r="3230" spans="25:31" x14ac:dyDescent="0.35">
      <c r="Y3230">
        <v>18.867999999999999</v>
      </c>
      <c r="Z3230">
        <v>0.95</v>
      </c>
      <c r="AA3230">
        <v>0.94699999999999995</v>
      </c>
      <c r="AB3230">
        <v>0.97599999999999998</v>
      </c>
      <c r="AC3230">
        <v>0.94499999999999995</v>
      </c>
      <c r="AD3230" s="18">
        <v>45824.902103055552</v>
      </c>
      <c r="AE3230" t="s">
        <v>1942</v>
      </c>
    </row>
    <row r="3231" spans="25:31" hidden="1" x14ac:dyDescent="0.35">
      <c r="Y3231" t="s">
        <v>858</v>
      </c>
      <c r="Z3231" t="s">
        <v>858</v>
      </c>
      <c r="AA3231" t="s">
        <v>858</v>
      </c>
      <c r="AB3231" t="s">
        <v>858</v>
      </c>
      <c r="AC3231" t="s">
        <v>858</v>
      </c>
      <c r="AD3231" s="18">
        <v>45825.09279761574</v>
      </c>
      <c r="AE3231" t="s">
        <v>2117</v>
      </c>
    </row>
    <row r="3232" spans="25:31" x14ac:dyDescent="0.35">
      <c r="Y3232">
        <v>0.90900000000000003</v>
      </c>
      <c r="Z3232">
        <v>0.98299999999999998</v>
      </c>
      <c r="AA3232">
        <v>0.995</v>
      </c>
      <c r="AB3232">
        <v>0.97599999999999998</v>
      </c>
      <c r="AC3232">
        <v>0.99399999999999999</v>
      </c>
      <c r="AD3232" s="18">
        <v>45824.911752129628</v>
      </c>
      <c r="AE3232" t="s">
        <v>2096</v>
      </c>
    </row>
    <row r="3233" spans="25:31" hidden="1" x14ac:dyDescent="0.35">
      <c r="Y3233" t="s">
        <v>858</v>
      </c>
      <c r="Z3233" t="s">
        <v>858</v>
      </c>
      <c r="AA3233">
        <v>0.90800000000000003</v>
      </c>
      <c r="AB3233" t="s">
        <v>858</v>
      </c>
      <c r="AC3233" t="s">
        <v>858</v>
      </c>
      <c r="AD3233" s="18">
        <v>45825.093036296297</v>
      </c>
      <c r="AE3233" t="s">
        <v>2117</v>
      </c>
    </row>
    <row r="3234" spans="25:31" x14ac:dyDescent="0.35">
      <c r="Y3234">
        <v>3.0960000000000001</v>
      </c>
      <c r="Z3234">
        <v>0.97</v>
      </c>
      <c r="AA3234">
        <v>0.97699999999999998</v>
      </c>
      <c r="AB3234">
        <v>0.76700000000000002</v>
      </c>
      <c r="AC3234">
        <v>0.96599999999999997</v>
      </c>
      <c r="AD3234" s="18">
        <v>45824.914013622685</v>
      </c>
      <c r="AE3234" t="s">
        <v>2096</v>
      </c>
    </row>
    <row r="3235" spans="25:31" hidden="1" x14ac:dyDescent="0.35">
      <c r="Y3235" t="s">
        <v>858</v>
      </c>
      <c r="Z3235" t="s">
        <v>858</v>
      </c>
      <c r="AA3235" t="s">
        <v>858</v>
      </c>
      <c r="AB3235" t="s">
        <v>858</v>
      </c>
      <c r="AC3235" t="s">
        <v>858</v>
      </c>
      <c r="AD3235" s="18">
        <v>45825.093245798613</v>
      </c>
      <c r="AE3235" t="s">
        <v>2117</v>
      </c>
    </row>
    <row r="3236" spans="25:31" x14ac:dyDescent="0.35">
      <c r="Y3236">
        <v>18.518999999999998</v>
      </c>
      <c r="Z3236">
        <v>0.80600000000000005</v>
      </c>
      <c r="AA3236">
        <v>0.95</v>
      </c>
      <c r="AB3236">
        <v>0</v>
      </c>
      <c r="AC3236">
        <v>0.81699999999999995</v>
      </c>
      <c r="AD3236" s="18">
        <v>45824.94125773148</v>
      </c>
      <c r="AE3236" t="s">
        <v>2096</v>
      </c>
    </row>
    <row r="3237" spans="25:31" hidden="1" x14ac:dyDescent="0.35">
      <c r="Y3237" t="s">
        <v>858</v>
      </c>
      <c r="Z3237" t="s">
        <v>858</v>
      </c>
      <c r="AA3237" t="s">
        <v>858</v>
      </c>
      <c r="AB3237" t="s">
        <v>858</v>
      </c>
      <c r="AC3237" t="s">
        <v>858</v>
      </c>
      <c r="AD3237" s="18">
        <v>45825.09344892361</v>
      </c>
      <c r="AE3237" t="s">
        <v>2117</v>
      </c>
    </row>
    <row r="3238" spans="25:31" x14ac:dyDescent="0.35">
      <c r="Y3238">
        <v>2.4689999999999999</v>
      </c>
      <c r="Z3238">
        <v>0.98499999999999999</v>
      </c>
      <c r="AA3238" s="18">
        <v>0.93799999999999994</v>
      </c>
      <c r="AB3238">
        <v>0.98799999999999999</v>
      </c>
      <c r="AC3238" s="21">
        <v>0.96199999999999997</v>
      </c>
      <c r="AD3238" s="18">
        <v>45825.223811516204</v>
      </c>
      <c r="AE3238" t="s">
        <v>2108</v>
      </c>
    </row>
    <row r="3239" spans="25:31" hidden="1" x14ac:dyDescent="0.35">
      <c r="Y3239">
        <v>2.2269999999999999</v>
      </c>
      <c r="Z3239">
        <v>0.98099999999999998</v>
      </c>
      <c r="AA3239">
        <v>0.97699999999999998</v>
      </c>
      <c r="AB3239">
        <v>0.89900000000000002</v>
      </c>
      <c r="AC3239">
        <v>0.98599999999999999</v>
      </c>
      <c r="AD3239" s="18">
        <v>45825.093794236112</v>
      </c>
      <c r="AE3239" t="s">
        <v>2117</v>
      </c>
    </row>
    <row r="3240" spans="25:31" x14ac:dyDescent="0.35">
      <c r="Y3240">
        <v>11.765000000000001</v>
      </c>
      <c r="Z3240">
        <v>0.90600000000000003</v>
      </c>
      <c r="AA3240">
        <v>0.95299999999999996</v>
      </c>
      <c r="AB3240">
        <v>0.93500000000000005</v>
      </c>
      <c r="AC3240">
        <v>0.95099999999999996</v>
      </c>
      <c r="AD3240" s="18">
        <v>45824.861166006944</v>
      </c>
      <c r="AE3240" t="s">
        <v>1942</v>
      </c>
    </row>
    <row r="3241" spans="25:31" hidden="1" x14ac:dyDescent="0.35">
      <c r="Y3241">
        <v>2.8410000000000002</v>
      </c>
      <c r="Z3241">
        <v>0.93300000000000005</v>
      </c>
      <c r="AA3241">
        <v>0.90500000000000003</v>
      </c>
      <c r="AB3241">
        <v>1</v>
      </c>
      <c r="AC3241">
        <v>0.88500000000000001</v>
      </c>
      <c r="AD3241" s="18">
        <v>45825.09408678241</v>
      </c>
      <c r="AE3241" t="s">
        <v>2117</v>
      </c>
    </row>
    <row r="3242" spans="25:31" x14ac:dyDescent="0.35">
      <c r="Y3242">
        <v>35.713999999999999</v>
      </c>
      <c r="Z3242">
        <v>0.93100000000000005</v>
      </c>
      <c r="AA3242">
        <v>0.91400000000000003</v>
      </c>
      <c r="AB3242">
        <v>0</v>
      </c>
      <c r="AC3242">
        <v>0.86899999999999999</v>
      </c>
      <c r="AD3242" s="18">
        <v>45824.874350416663</v>
      </c>
      <c r="AE3242" t="s">
        <v>1942</v>
      </c>
    </row>
    <row r="3243" spans="25:31" hidden="1" x14ac:dyDescent="0.35">
      <c r="Y3243">
        <v>7.8120000000000003</v>
      </c>
      <c r="Z3243">
        <v>0.94799999999999995</v>
      </c>
      <c r="AA3243">
        <v>0.98399999999999999</v>
      </c>
      <c r="AB3243" t="s">
        <v>858</v>
      </c>
      <c r="AC3243">
        <v>0.95599999999999996</v>
      </c>
      <c r="AD3243" s="18">
        <v>45825.094303611113</v>
      </c>
      <c r="AE3243" t="s">
        <v>2117</v>
      </c>
    </row>
    <row r="3244" spans="25:31" hidden="1" x14ac:dyDescent="0.35">
      <c r="Y3244" t="s">
        <v>858</v>
      </c>
      <c r="Z3244" t="s">
        <v>858</v>
      </c>
      <c r="AA3244" t="s">
        <v>858</v>
      </c>
      <c r="AB3244" t="s">
        <v>858</v>
      </c>
      <c r="AC3244" t="s">
        <v>858</v>
      </c>
      <c r="AD3244" s="18">
        <v>45825.094510949071</v>
      </c>
      <c r="AE3244" t="s">
        <v>2117</v>
      </c>
    </row>
    <row r="3245" spans="25:31" hidden="1" x14ac:dyDescent="0.35">
      <c r="Y3245">
        <v>10.638</v>
      </c>
      <c r="Z3245">
        <v>0.58099999999999996</v>
      </c>
      <c r="AA3245" t="s">
        <v>858</v>
      </c>
      <c r="AB3245" t="s">
        <v>858</v>
      </c>
      <c r="AC3245">
        <v>0.373</v>
      </c>
      <c r="AD3245" s="18">
        <v>45825.094730648147</v>
      </c>
      <c r="AE3245" t="s">
        <v>2117</v>
      </c>
    </row>
    <row r="3246" spans="25:31" x14ac:dyDescent="0.35">
      <c r="Y3246">
        <v>3.5590000000000002</v>
      </c>
      <c r="Z3246">
        <v>0.94</v>
      </c>
      <c r="AA3246">
        <v>0.71699999999999997</v>
      </c>
      <c r="AB3246">
        <v>0.93400000000000005</v>
      </c>
      <c r="AC3246">
        <v>0.86399999999999999</v>
      </c>
      <c r="AD3246" s="18">
        <v>45824.95241740741</v>
      </c>
      <c r="AE3246" t="s">
        <v>2096</v>
      </c>
    </row>
    <row r="3247" spans="25:31" hidden="1" x14ac:dyDescent="0.35">
      <c r="Y3247" t="s">
        <v>858</v>
      </c>
      <c r="Z3247" t="s">
        <v>858</v>
      </c>
      <c r="AA3247" t="s">
        <v>858</v>
      </c>
      <c r="AB3247" t="s">
        <v>858</v>
      </c>
      <c r="AC3247" t="s">
        <v>858</v>
      </c>
      <c r="AD3247" s="18">
        <v>45825.094936018519</v>
      </c>
      <c r="AE3247" t="s">
        <v>2117</v>
      </c>
    </row>
    <row r="3248" spans="25:31" x14ac:dyDescent="0.35">
      <c r="Y3248">
        <v>3.5710000000000002</v>
      </c>
      <c r="Z3248">
        <v>0.92400000000000004</v>
      </c>
      <c r="AA3248">
        <v>0.96099999999999997</v>
      </c>
      <c r="AB3248">
        <v>0.70499999999999996</v>
      </c>
      <c r="AC3248">
        <v>0.90500000000000003</v>
      </c>
      <c r="AD3248" s="18">
        <v>45825.278755717591</v>
      </c>
      <c r="AE3248" t="s">
        <v>2106</v>
      </c>
    </row>
    <row r="3249" spans="25:31" hidden="1" x14ac:dyDescent="0.35">
      <c r="Y3249">
        <v>0.41</v>
      </c>
      <c r="Z3249">
        <v>0.95299999999999996</v>
      </c>
      <c r="AA3249">
        <v>0.99299999999999999</v>
      </c>
      <c r="AB3249">
        <v>0.95499999999999996</v>
      </c>
      <c r="AC3249">
        <v>0.99399999999999999</v>
      </c>
      <c r="AD3249" s="18">
        <v>45825.09529986111</v>
      </c>
      <c r="AE3249" t="s">
        <v>2117</v>
      </c>
    </row>
    <row r="3250" spans="25:31" x14ac:dyDescent="0.35">
      <c r="Y3250">
        <v>0.27200000000000002</v>
      </c>
      <c r="Z3250">
        <v>0.96399999999999997</v>
      </c>
      <c r="AA3250">
        <v>0.91700000000000004</v>
      </c>
      <c r="AB3250">
        <v>0.82599999999999996</v>
      </c>
      <c r="AC3250">
        <v>0.95699999999999996</v>
      </c>
      <c r="AD3250" s="18">
        <v>45825.183669548613</v>
      </c>
      <c r="AE3250" t="s">
        <v>2115</v>
      </c>
    </row>
    <row r="3251" spans="25:31" hidden="1" x14ac:dyDescent="0.35">
      <c r="Y3251" t="s">
        <v>858</v>
      </c>
      <c r="Z3251" t="s">
        <v>858</v>
      </c>
      <c r="AA3251">
        <v>1</v>
      </c>
      <c r="AB3251" t="s">
        <v>858</v>
      </c>
      <c r="AC3251" t="s">
        <v>858</v>
      </c>
      <c r="AD3251" s="18">
        <v>45825.095516631947</v>
      </c>
      <c r="AE3251" t="s">
        <v>2117</v>
      </c>
    </row>
    <row r="3252" spans="25:31" x14ac:dyDescent="0.35">
      <c r="Y3252">
        <v>17.856999999999999</v>
      </c>
      <c r="Z3252">
        <v>0.873</v>
      </c>
      <c r="AA3252">
        <v>0.95299999999999996</v>
      </c>
      <c r="AB3252">
        <v>0.95699999999999996</v>
      </c>
      <c r="AC3252">
        <v>0.98099999999999998</v>
      </c>
      <c r="AD3252" s="18">
        <v>45825.05756248843</v>
      </c>
      <c r="AE3252" t="s">
        <v>2117</v>
      </c>
    </row>
    <row r="3253" spans="25:31" hidden="1" x14ac:dyDescent="0.35">
      <c r="Y3253">
        <v>1.115</v>
      </c>
      <c r="Z3253">
        <v>0.91300000000000003</v>
      </c>
      <c r="AA3253">
        <v>0.995</v>
      </c>
      <c r="AB3253">
        <v>0.98</v>
      </c>
      <c r="AC3253">
        <v>0.98599999999999999</v>
      </c>
      <c r="AD3253" s="18">
        <v>45825.095830659724</v>
      </c>
      <c r="AE3253" t="s">
        <v>2117</v>
      </c>
    </row>
    <row r="3254" spans="25:31" hidden="1" x14ac:dyDescent="0.35">
      <c r="Y3254" t="s">
        <v>858</v>
      </c>
      <c r="Z3254" t="s">
        <v>858</v>
      </c>
      <c r="AA3254">
        <v>0.92800000000000005</v>
      </c>
      <c r="AB3254" t="s">
        <v>858</v>
      </c>
      <c r="AC3254" t="s">
        <v>858</v>
      </c>
      <c r="AD3254" s="18">
        <v>45825.09605295139</v>
      </c>
      <c r="AE3254" t="s">
        <v>2117</v>
      </c>
    </row>
    <row r="3255" spans="25:31" hidden="1" x14ac:dyDescent="0.35">
      <c r="Y3255" t="s">
        <v>858</v>
      </c>
      <c r="Z3255">
        <v>0.99299999999999999</v>
      </c>
      <c r="AA3255" t="s">
        <v>858</v>
      </c>
      <c r="AB3255" t="s">
        <v>858</v>
      </c>
      <c r="AC3255" t="s">
        <v>858</v>
      </c>
      <c r="AD3255" s="18">
        <v>45825.096260810184</v>
      </c>
      <c r="AE3255" t="s">
        <v>2117</v>
      </c>
    </row>
    <row r="3256" spans="25:31" x14ac:dyDescent="0.35">
      <c r="Y3256">
        <v>34.482999999999997</v>
      </c>
      <c r="Z3256">
        <v>0.92700000000000005</v>
      </c>
      <c r="AA3256">
        <v>0.88</v>
      </c>
      <c r="AB3256">
        <v>0.82</v>
      </c>
      <c r="AC3256">
        <v>0.90700000000000003</v>
      </c>
      <c r="AD3256" s="18">
        <v>45825.099255462963</v>
      </c>
      <c r="AE3256" t="s">
        <v>2117</v>
      </c>
    </row>
    <row r="3257" spans="25:31" hidden="1" x14ac:dyDescent="0.35">
      <c r="Y3257">
        <v>4.1319999999999997</v>
      </c>
      <c r="Z3257">
        <v>0.93100000000000005</v>
      </c>
      <c r="AA3257">
        <v>0.94</v>
      </c>
      <c r="AB3257">
        <v>1</v>
      </c>
      <c r="AC3257">
        <v>0.86699999999999999</v>
      </c>
      <c r="AD3257" s="18">
        <v>45825.096537824073</v>
      </c>
      <c r="AE3257" t="s">
        <v>2117</v>
      </c>
    </row>
    <row r="3258" spans="25:31" x14ac:dyDescent="0.35">
      <c r="Y3258">
        <v>5.556</v>
      </c>
      <c r="Z3258">
        <v>0.626</v>
      </c>
      <c r="AA3258">
        <v>0.73199999999999998</v>
      </c>
      <c r="AB3258">
        <v>0.63500000000000001</v>
      </c>
      <c r="AC3258">
        <v>0.66500000000000004</v>
      </c>
      <c r="AD3258" s="18">
        <v>45824.757866689812</v>
      </c>
      <c r="AE3258" t="s">
        <v>1757</v>
      </c>
    </row>
    <row r="3259" spans="25:31" hidden="1" x14ac:dyDescent="0.35">
      <c r="Y3259">
        <v>1.01</v>
      </c>
      <c r="Z3259">
        <v>0.52</v>
      </c>
      <c r="AA3259">
        <v>0.89600000000000002</v>
      </c>
      <c r="AB3259">
        <v>1</v>
      </c>
      <c r="AC3259">
        <v>0.874</v>
      </c>
      <c r="AD3259" s="18">
        <v>45825.096806851849</v>
      </c>
      <c r="AE3259" t="s">
        <v>2117</v>
      </c>
    </row>
    <row r="3260" spans="25:31" x14ac:dyDescent="0.35">
      <c r="Y3260">
        <v>0.83899999999999997</v>
      </c>
      <c r="Z3260">
        <v>0.93799999999999994</v>
      </c>
      <c r="AA3260">
        <v>0.93400000000000005</v>
      </c>
      <c r="AB3260">
        <v>0.83899999999999997</v>
      </c>
      <c r="AC3260">
        <v>0.95099999999999996</v>
      </c>
      <c r="AD3260" s="18">
        <v>45824.826491655091</v>
      </c>
      <c r="AE3260" t="s">
        <v>1757</v>
      </c>
    </row>
    <row r="3261" spans="25:31" hidden="1" x14ac:dyDescent="0.35">
      <c r="Y3261" t="s">
        <v>858</v>
      </c>
      <c r="Z3261" t="s">
        <v>858</v>
      </c>
      <c r="AA3261" t="s">
        <v>858</v>
      </c>
      <c r="AB3261" t="s">
        <v>858</v>
      </c>
      <c r="AC3261" t="s">
        <v>858</v>
      </c>
      <c r="AD3261" s="18">
        <v>45825.097027326388</v>
      </c>
      <c r="AE3261" t="s">
        <v>2117</v>
      </c>
    </row>
    <row r="3262" spans="25:31" x14ac:dyDescent="0.35">
      <c r="Y3262">
        <v>0.44700000000000001</v>
      </c>
      <c r="Z3262">
        <v>0.89500000000000002</v>
      </c>
      <c r="AA3262">
        <v>0.93799999999999994</v>
      </c>
      <c r="AB3262">
        <v>0.81599999999999995</v>
      </c>
      <c r="AC3262">
        <v>0.94299999999999995</v>
      </c>
      <c r="AD3262" s="18">
        <v>45824.849523171295</v>
      </c>
      <c r="AE3262" t="s">
        <v>1942</v>
      </c>
    </row>
    <row r="3263" spans="25:31" hidden="1" x14ac:dyDescent="0.35">
      <c r="Y3263">
        <v>12.821</v>
      </c>
      <c r="Z3263">
        <v>0.85699999999999998</v>
      </c>
      <c r="AA3263">
        <v>0.90400000000000003</v>
      </c>
      <c r="AB3263">
        <v>0.95599999999999996</v>
      </c>
      <c r="AC3263">
        <v>0.77800000000000002</v>
      </c>
      <c r="AD3263" s="18">
        <v>45825.097337164349</v>
      </c>
      <c r="AE3263" t="s">
        <v>2117</v>
      </c>
    </row>
    <row r="3264" spans="25:31" x14ac:dyDescent="0.35">
      <c r="Y3264">
        <v>4.1319999999999997</v>
      </c>
      <c r="Z3264">
        <v>0.79700000000000004</v>
      </c>
      <c r="AA3264">
        <v>0.996</v>
      </c>
      <c r="AB3264">
        <v>0.98399999999999999</v>
      </c>
      <c r="AC3264">
        <v>0.98899999999999999</v>
      </c>
      <c r="AD3264" s="18">
        <v>45824.897671331019</v>
      </c>
      <c r="AE3264" t="s">
        <v>1942</v>
      </c>
    </row>
    <row r="3265" spans="25:31" hidden="1" x14ac:dyDescent="0.35">
      <c r="Y3265" t="s">
        <v>858</v>
      </c>
      <c r="Z3265" t="s">
        <v>858</v>
      </c>
      <c r="AA3265" t="s">
        <v>858</v>
      </c>
      <c r="AB3265" t="s">
        <v>858</v>
      </c>
      <c r="AC3265" t="s">
        <v>858</v>
      </c>
      <c r="AD3265" s="18">
        <v>45825.097548356483</v>
      </c>
      <c r="AE3265" t="s">
        <v>2117</v>
      </c>
    </row>
    <row r="3266" spans="25:31" x14ac:dyDescent="0.35">
      <c r="Y3266">
        <v>3.65</v>
      </c>
      <c r="Z3266">
        <v>0.98699999999999999</v>
      </c>
      <c r="AA3266">
        <v>0.98499999999999999</v>
      </c>
      <c r="AB3266">
        <v>0.91500000000000004</v>
      </c>
      <c r="AC3266">
        <v>0.99399999999999999</v>
      </c>
      <c r="AD3266" s="18">
        <v>45824.927577465278</v>
      </c>
      <c r="AE3266" t="s">
        <v>2096</v>
      </c>
    </row>
    <row r="3267" spans="25:31" hidden="1" x14ac:dyDescent="0.35">
      <c r="Y3267">
        <v>0.90500000000000003</v>
      </c>
      <c r="Z3267">
        <v>0.80800000000000005</v>
      </c>
      <c r="AA3267">
        <v>0.78300000000000003</v>
      </c>
      <c r="AB3267" t="s">
        <v>858</v>
      </c>
      <c r="AC3267">
        <v>0.878</v>
      </c>
      <c r="AD3267" s="18">
        <v>45825.097770405089</v>
      </c>
      <c r="AE3267" t="s">
        <v>2117</v>
      </c>
    </row>
    <row r="3268" spans="25:31" hidden="1" x14ac:dyDescent="0.35">
      <c r="Y3268" t="s">
        <v>858</v>
      </c>
      <c r="Z3268">
        <v>1</v>
      </c>
      <c r="AA3268" t="s">
        <v>858</v>
      </c>
      <c r="AB3268" t="s">
        <v>858</v>
      </c>
      <c r="AC3268" t="s">
        <v>858</v>
      </c>
      <c r="AD3268" s="18">
        <v>45825.097997256948</v>
      </c>
      <c r="AE3268" t="s">
        <v>2117</v>
      </c>
    </row>
    <row r="3269" spans="25:31" hidden="1" x14ac:dyDescent="0.35">
      <c r="Y3269" t="s">
        <v>858</v>
      </c>
      <c r="Z3269" t="s">
        <v>858</v>
      </c>
      <c r="AA3269" t="s">
        <v>858</v>
      </c>
      <c r="AB3269" t="s">
        <v>858</v>
      </c>
      <c r="AC3269" t="s">
        <v>858</v>
      </c>
      <c r="AD3269" s="18">
        <v>45825.098197962965</v>
      </c>
      <c r="AE3269" t="s">
        <v>2117</v>
      </c>
    </row>
    <row r="3270" spans="25:31" x14ac:dyDescent="0.35">
      <c r="Y3270">
        <v>11.111000000000001</v>
      </c>
      <c r="Z3270">
        <v>0.74099999999999999</v>
      </c>
      <c r="AA3270">
        <v>0.80400000000000005</v>
      </c>
      <c r="AB3270">
        <v>0.91</v>
      </c>
      <c r="AC3270">
        <v>0.78500000000000003</v>
      </c>
      <c r="AD3270" s="18">
        <v>45824.932826249998</v>
      </c>
      <c r="AE3270" t="s">
        <v>2096</v>
      </c>
    </row>
    <row r="3271" spans="25:31" hidden="1" x14ac:dyDescent="0.35">
      <c r="Y3271" t="s">
        <v>858</v>
      </c>
      <c r="Z3271" t="s">
        <v>858</v>
      </c>
      <c r="AA3271" t="s">
        <v>858</v>
      </c>
      <c r="AB3271" t="s">
        <v>858</v>
      </c>
      <c r="AC3271" t="s">
        <v>858</v>
      </c>
      <c r="AD3271" s="18">
        <v>45825.098421481482</v>
      </c>
      <c r="AE3271" t="s">
        <v>2117</v>
      </c>
    </row>
    <row r="3272" spans="25:31" x14ac:dyDescent="0.35">
      <c r="Y3272">
        <v>0.372</v>
      </c>
      <c r="Z3272">
        <v>0.99199999999999999</v>
      </c>
      <c r="AA3272">
        <v>0.999</v>
      </c>
      <c r="AB3272">
        <v>0.99399999999999999</v>
      </c>
      <c r="AC3272">
        <v>0.998</v>
      </c>
      <c r="AD3272" s="18">
        <v>45825.1645130787</v>
      </c>
      <c r="AE3272" t="s">
        <v>2117</v>
      </c>
    </row>
    <row r="3273" spans="25:31" hidden="1" x14ac:dyDescent="0.35">
      <c r="Y3273" t="s">
        <v>858</v>
      </c>
      <c r="Z3273" t="s">
        <v>858</v>
      </c>
      <c r="AA3273">
        <v>1</v>
      </c>
      <c r="AB3273" t="s">
        <v>858</v>
      </c>
      <c r="AC3273" t="s">
        <v>858</v>
      </c>
      <c r="AD3273" s="18">
        <v>45825.098622372687</v>
      </c>
      <c r="AE3273" t="s">
        <v>2117</v>
      </c>
    </row>
    <row r="3274" spans="25:31" x14ac:dyDescent="0.35">
      <c r="Y3274">
        <v>0.97399999999999998</v>
      </c>
      <c r="Z3274">
        <v>0.93500000000000005</v>
      </c>
      <c r="AA3274" s="18">
        <v>0.94099999999999995</v>
      </c>
      <c r="AB3274">
        <v>0.80100000000000005</v>
      </c>
      <c r="AC3274" s="21">
        <v>0.95599999999999996</v>
      </c>
      <c r="AD3274" s="18">
        <v>2.0224537037037037E-2</v>
      </c>
      <c r="AE3274" t="s">
        <v>1092</v>
      </c>
    </row>
    <row r="3275" spans="25:31" hidden="1" x14ac:dyDescent="0.35">
      <c r="Y3275" t="s">
        <v>858</v>
      </c>
      <c r="Z3275" t="s">
        <v>858</v>
      </c>
      <c r="AA3275" t="s">
        <v>858</v>
      </c>
      <c r="AB3275" t="s">
        <v>858</v>
      </c>
      <c r="AC3275" t="s">
        <v>858</v>
      </c>
      <c r="AD3275" s="18">
        <v>45825.098849097223</v>
      </c>
      <c r="AE3275" t="s">
        <v>2117</v>
      </c>
    </row>
    <row r="3276" spans="25:31" x14ac:dyDescent="0.35">
      <c r="Y3276">
        <v>15.872999999999999</v>
      </c>
      <c r="Z3276">
        <v>0.97699999999999998</v>
      </c>
      <c r="AA3276">
        <v>0.95899999999999996</v>
      </c>
      <c r="AB3276">
        <v>0.92900000000000005</v>
      </c>
      <c r="AC3276">
        <v>0.97099999999999997</v>
      </c>
      <c r="AD3276" s="18">
        <v>45824.879581273148</v>
      </c>
      <c r="AE3276" t="s">
        <v>1942</v>
      </c>
    </row>
    <row r="3277" spans="25:31" hidden="1" x14ac:dyDescent="0.35">
      <c r="Y3277" t="s">
        <v>858</v>
      </c>
      <c r="Z3277" t="s">
        <v>858</v>
      </c>
      <c r="AA3277" t="s">
        <v>858</v>
      </c>
      <c r="AB3277" t="s">
        <v>858</v>
      </c>
      <c r="AC3277" t="s">
        <v>858</v>
      </c>
      <c r="AD3277" s="18">
        <v>45825.099055011575</v>
      </c>
      <c r="AE3277" t="s">
        <v>2117</v>
      </c>
    </row>
    <row r="3278" spans="25:31" x14ac:dyDescent="0.35">
      <c r="Y3278">
        <v>1.6919999999999999</v>
      </c>
      <c r="Z3278">
        <v>0.97799999999999998</v>
      </c>
      <c r="AA3278" s="18">
        <v>0.996</v>
      </c>
      <c r="AB3278">
        <v>0.99299999999999999</v>
      </c>
      <c r="AC3278" s="21">
        <v>0.98199999999999998</v>
      </c>
      <c r="AD3278" s="18">
        <v>45825.225842523148</v>
      </c>
      <c r="AE3278" t="s">
        <v>2108</v>
      </c>
    </row>
    <row r="3279" spans="25:31" hidden="1" x14ac:dyDescent="0.35">
      <c r="Y3279" t="s">
        <v>858</v>
      </c>
      <c r="Z3279" t="s">
        <v>858</v>
      </c>
      <c r="AA3279">
        <v>1</v>
      </c>
      <c r="AB3279" t="s">
        <v>858</v>
      </c>
      <c r="AC3279" t="s">
        <v>858</v>
      </c>
      <c r="AD3279" s="18">
        <v>45825.099255497684</v>
      </c>
      <c r="AE3279" t="s">
        <v>2117</v>
      </c>
    </row>
    <row r="3280" spans="25:31" x14ac:dyDescent="0.35">
      <c r="Y3280">
        <v>3.5710000000000002</v>
      </c>
      <c r="Z3280">
        <v>0.95299999999999996</v>
      </c>
      <c r="AA3280">
        <v>0.89900000000000002</v>
      </c>
      <c r="AB3280">
        <v>0.91700000000000004</v>
      </c>
      <c r="AC3280">
        <v>0.92200000000000004</v>
      </c>
      <c r="AD3280" s="18">
        <v>45825.088553240741</v>
      </c>
      <c r="AE3280" t="s">
        <v>2117</v>
      </c>
    </row>
    <row r="3281" spans="25:31" hidden="1" x14ac:dyDescent="0.35">
      <c r="Y3281">
        <v>9.0090000000000003</v>
      </c>
      <c r="Z3281" t="s">
        <v>858</v>
      </c>
      <c r="AA3281">
        <v>1</v>
      </c>
      <c r="AB3281" t="s">
        <v>858</v>
      </c>
      <c r="AC3281">
        <v>1</v>
      </c>
      <c r="AD3281" s="18">
        <v>45825.099479872682</v>
      </c>
      <c r="AE3281" t="s">
        <v>2117</v>
      </c>
    </row>
    <row r="3282" spans="25:31" x14ac:dyDescent="0.35">
      <c r="Y3282">
        <v>5.319</v>
      </c>
      <c r="Z3282">
        <v>0.93300000000000005</v>
      </c>
      <c r="AA3282">
        <v>0.92100000000000004</v>
      </c>
      <c r="AB3282">
        <v>0.92800000000000005</v>
      </c>
      <c r="AC3282">
        <v>0.91500000000000004</v>
      </c>
      <c r="AD3282" s="18">
        <v>45825.122122233799</v>
      </c>
      <c r="AE3282" t="s">
        <v>2117</v>
      </c>
    </row>
    <row r="3283" spans="25:31" hidden="1" x14ac:dyDescent="0.35">
      <c r="Y3283">
        <v>5.2910000000000004</v>
      </c>
      <c r="Z3283">
        <v>0.64800000000000002</v>
      </c>
      <c r="AA3283">
        <v>0.82899999999999996</v>
      </c>
      <c r="AB3283">
        <v>0.8</v>
      </c>
      <c r="AC3283">
        <v>0.61299999999999999</v>
      </c>
      <c r="AD3283" s="18">
        <v>45825.099762187499</v>
      </c>
      <c r="AE3283" t="s">
        <v>2117</v>
      </c>
    </row>
    <row r="3284" spans="25:31" x14ac:dyDescent="0.35">
      <c r="Y3284">
        <v>0.53900000000000003</v>
      </c>
      <c r="Z3284">
        <v>0.96799999999999997</v>
      </c>
      <c r="AA3284">
        <v>0.97799999999999998</v>
      </c>
      <c r="AB3284">
        <v>1</v>
      </c>
      <c r="AC3284">
        <v>0.94899999999999995</v>
      </c>
      <c r="AD3284" s="18">
        <v>45825.1547909375</v>
      </c>
      <c r="AE3284" t="s">
        <v>2117</v>
      </c>
    </row>
    <row r="3285" spans="25:31" hidden="1" x14ac:dyDescent="0.35">
      <c r="Y3285">
        <v>62.5</v>
      </c>
      <c r="Z3285" t="s">
        <v>858</v>
      </c>
      <c r="AA3285">
        <v>0.97599999999999998</v>
      </c>
      <c r="AB3285" t="s">
        <v>858</v>
      </c>
      <c r="AC3285">
        <v>1</v>
      </c>
      <c r="AD3285" s="18">
        <v>45825.099984722219</v>
      </c>
      <c r="AE3285" t="s">
        <v>2117</v>
      </c>
    </row>
    <row r="3286" spans="25:31" x14ac:dyDescent="0.35">
      <c r="Y3286">
        <v>0.90300000000000002</v>
      </c>
      <c r="Z3286">
        <v>0.66300000000000003</v>
      </c>
      <c r="AA3286">
        <v>0.72899999999999998</v>
      </c>
      <c r="AB3286">
        <v>0.89400000000000002</v>
      </c>
      <c r="AC3286">
        <v>0.70399999999999996</v>
      </c>
      <c r="AD3286" s="18">
        <v>45825.169214155096</v>
      </c>
      <c r="AE3286" t="s">
        <v>2117</v>
      </c>
    </row>
    <row r="3287" spans="25:31" hidden="1" x14ac:dyDescent="0.35">
      <c r="Y3287" t="s">
        <v>858</v>
      </c>
      <c r="Z3287" t="s">
        <v>858</v>
      </c>
      <c r="AA3287" t="s">
        <v>858</v>
      </c>
      <c r="AB3287" t="s">
        <v>858</v>
      </c>
      <c r="AC3287" t="s">
        <v>858</v>
      </c>
      <c r="AD3287" s="18">
        <v>45825.100200439818</v>
      </c>
      <c r="AE3287" t="s">
        <v>2117</v>
      </c>
    </row>
    <row r="3288" spans="25:31" x14ac:dyDescent="0.35">
      <c r="Y3288">
        <v>2.2120000000000002</v>
      </c>
      <c r="Z3288">
        <v>0.92</v>
      </c>
      <c r="AA3288" s="18">
        <v>0.95099999999999996</v>
      </c>
      <c r="AB3288">
        <v>0.92100000000000004</v>
      </c>
      <c r="AC3288" s="21">
        <v>0.94099999999999995</v>
      </c>
      <c r="AD3288" s="18">
        <v>1.2591435185185186E-2</v>
      </c>
      <c r="AE3288" t="s">
        <v>1092</v>
      </c>
    </row>
    <row r="3289" spans="25:31" hidden="1" x14ac:dyDescent="0.35">
      <c r="Y3289" t="s">
        <v>858</v>
      </c>
      <c r="Z3289" t="s">
        <v>858</v>
      </c>
      <c r="AA3289" t="s">
        <v>858</v>
      </c>
      <c r="AB3289" t="s">
        <v>858</v>
      </c>
      <c r="AC3289" t="s">
        <v>858</v>
      </c>
      <c r="AD3289" s="18">
        <v>45825.100420185183</v>
      </c>
      <c r="AE3289" t="s">
        <v>2117</v>
      </c>
    </row>
    <row r="3290" spans="25:31" x14ac:dyDescent="0.35">
      <c r="Y3290">
        <v>2.4510000000000001</v>
      </c>
      <c r="Z3290">
        <v>0.98599999999999999</v>
      </c>
      <c r="AA3290">
        <v>0.99</v>
      </c>
      <c r="AB3290">
        <v>0.996</v>
      </c>
      <c r="AC3290">
        <v>0.99199999999999999</v>
      </c>
      <c r="AD3290" s="18">
        <v>45824.932557106484</v>
      </c>
      <c r="AE3290" t="s">
        <v>2096</v>
      </c>
    </row>
    <row r="3291" spans="25:31" hidden="1" x14ac:dyDescent="0.35">
      <c r="Y3291" t="s">
        <v>858</v>
      </c>
      <c r="Z3291" t="s">
        <v>858</v>
      </c>
      <c r="AA3291" t="s">
        <v>858</v>
      </c>
      <c r="AB3291" t="s">
        <v>858</v>
      </c>
      <c r="AC3291" t="s">
        <v>858</v>
      </c>
      <c r="AD3291" s="18">
        <v>45825.100636944444</v>
      </c>
      <c r="AE3291" t="s">
        <v>2117</v>
      </c>
    </row>
    <row r="3292" spans="25:31" x14ac:dyDescent="0.35">
      <c r="Y3292">
        <v>1.03</v>
      </c>
      <c r="Z3292">
        <v>0.88600000000000001</v>
      </c>
      <c r="AA3292">
        <v>0.91600000000000004</v>
      </c>
      <c r="AB3292">
        <v>0</v>
      </c>
      <c r="AC3292">
        <v>0.97799999999999998</v>
      </c>
      <c r="AD3292" s="18">
        <v>45825.256259548609</v>
      </c>
      <c r="AE3292" t="s">
        <v>2106</v>
      </c>
    </row>
    <row r="3293" spans="25:31" hidden="1" x14ac:dyDescent="0.35">
      <c r="Y3293" t="s">
        <v>858</v>
      </c>
      <c r="Z3293" t="s">
        <v>858</v>
      </c>
      <c r="AA3293" t="s">
        <v>858</v>
      </c>
      <c r="AB3293">
        <v>0.75</v>
      </c>
      <c r="AC3293" t="s">
        <v>858</v>
      </c>
      <c r="AD3293" s="18">
        <v>45825.100841504631</v>
      </c>
      <c r="AE3293" t="s">
        <v>2117</v>
      </c>
    </row>
    <row r="3294" spans="25:31" x14ac:dyDescent="0.35">
      <c r="Y3294">
        <v>14.925000000000001</v>
      </c>
      <c r="Z3294">
        <v>0.86299999999999999</v>
      </c>
      <c r="AA3294">
        <v>0.98899999999999999</v>
      </c>
      <c r="AB3294">
        <v>0.53100000000000003</v>
      </c>
      <c r="AC3294">
        <v>0.93500000000000005</v>
      </c>
      <c r="AD3294" s="18">
        <v>45825.18162466435</v>
      </c>
      <c r="AE3294" t="s">
        <v>2116</v>
      </c>
    </row>
    <row r="3295" spans="25:31" hidden="1" x14ac:dyDescent="0.35">
      <c r="Y3295">
        <v>0.55100000000000005</v>
      </c>
      <c r="Z3295">
        <v>0.75</v>
      </c>
      <c r="AA3295">
        <v>0.81799999999999995</v>
      </c>
      <c r="AB3295" t="s">
        <v>858</v>
      </c>
      <c r="AC3295">
        <v>0.90700000000000003</v>
      </c>
      <c r="AD3295" s="18">
        <v>45825.101082673609</v>
      </c>
      <c r="AE3295" t="s">
        <v>2117</v>
      </c>
    </row>
    <row r="3296" spans="25:31" x14ac:dyDescent="0.35">
      <c r="Y3296">
        <v>30.303000000000001</v>
      </c>
      <c r="Z3296">
        <v>0.71399999999999997</v>
      </c>
      <c r="AA3296">
        <v>0.82399999999999995</v>
      </c>
      <c r="AB3296">
        <v>0.83699999999999997</v>
      </c>
      <c r="AC3296">
        <v>0.95799999999999996</v>
      </c>
      <c r="AD3296" s="18">
        <v>45825.155009722221</v>
      </c>
      <c r="AE3296" t="s">
        <v>2117</v>
      </c>
    </row>
    <row r="3297" spans="25:31" hidden="1" x14ac:dyDescent="0.35">
      <c r="Y3297" t="s">
        <v>858</v>
      </c>
      <c r="Z3297" t="s">
        <v>858</v>
      </c>
      <c r="AA3297">
        <v>1</v>
      </c>
      <c r="AB3297" t="s">
        <v>858</v>
      </c>
      <c r="AC3297" t="s">
        <v>858</v>
      </c>
      <c r="AD3297" s="18">
        <v>45825.101305057869</v>
      </c>
      <c r="AE3297" t="s">
        <v>2117</v>
      </c>
    </row>
    <row r="3298" spans="25:31" x14ac:dyDescent="0.35">
      <c r="Y3298">
        <v>1.5649999999999999</v>
      </c>
      <c r="Z3298">
        <v>0.97099999999999997</v>
      </c>
      <c r="AA3298" s="18">
        <v>0.77300000000000002</v>
      </c>
      <c r="AB3298">
        <v>0.92200000000000004</v>
      </c>
      <c r="AC3298" s="21">
        <v>0.98</v>
      </c>
      <c r="AD3298" s="18">
        <v>2.3506944444444445E-2</v>
      </c>
      <c r="AE3298" t="s">
        <v>1092</v>
      </c>
    </row>
    <row r="3299" spans="25:31" hidden="1" x14ac:dyDescent="0.35">
      <c r="Y3299">
        <v>5.2359999999999998</v>
      </c>
      <c r="Z3299">
        <v>0.94899999999999995</v>
      </c>
      <c r="AA3299">
        <v>0.79300000000000004</v>
      </c>
      <c r="AB3299" t="s">
        <v>858</v>
      </c>
      <c r="AC3299">
        <v>0.79400000000000004</v>
      </c>
      <c r="AD3299" s="18">
        <v>45825.101523634257</v>
      </c>
      <c r="AE3299" t="s">
        <v>2117</v>
      </c>
    </row>
    <row r="3300" spans="25:31" x14ac:dyDescent="0.35">
      <c r="Y3300">
        <v>7.2460000000000004</v>
      </c>
      <c r="Z3300">
        <v>0.94099999999999995</v>
      </c>
      <c r="AA3300">
        <v>0.95499999999999996</v>
      </c>
      <c r="AB3300">
        <v>0.64500000000000002</v>
      </c>
      <c r="AC3300">
        <v>0.63400000000000001</v>
      </c>
      <c r="AD3300" s="18">
        <v>45824.8923262963</v>
      </c>
      <c r="AE3300" t="s">
        <v>1942</v>
      </c>
    </row>
    <row r="3301" spans="25:31" hidden="1" x14ac:dyDescent="0.35">
      <c r="Y3301" t="s">
        <v>858</v>
      </c>
      <c r="Z3301" t="s">
        <v>858</v>
      </c>
      <c r="AA3301" t="s">
        <v>858</v>
      </c>
      <c r="AB3301" t="s">
        <v>858</v>
      </c>
      <c r="AC3301" t="s">
        <v>858</v>
      </c>
      <c r="AD3301" s="18">
        <v>45825.101743287036</v>
      </c>
      <c r="AE3301" t="s">
        <v>2117</v>
      </c>
    </row>
    <row r="3302" spans="25:31" x14ac:dyDescent="0.35">
      <c r="Y3302">
        <v>5.6820000000000004</v>
      </c>
      <c r="Z3302">
        <v>0.85</v>
      </c>
      <c r="AA3302">
        <v>0.73</v>
      </c>
      <c r="AB3302">
        <v>0.63</v>
      </c>
      <c r="AC3302">
        <v>0.66100000000000003</v>
      </c>
      <c r="AD3302" s="18">
        <v>45825.053248657408</v>
      </c>
      <c r="AE3302" t="s">
        <v>2117</v>
      </c>
    </row>
    <row r="3303" spans="25:31" hidden="1" x14ac:dyDescent="0.35">
      <c r="Y3303">
        <v>6.4939999999999998</v>
      </c>
      <c r="Z3303">
        <v>0.625</v>
      </c>
      <c r="AA3303" t="s">
        <v>858</v>
      </c>
      <c r="AB3303" t="s">
        <v>858</v>
      </c>
      <c r="AC3303">
        <v>0.65500000000000003</v>
      </c>
      <c r="AD3303" s="18">
        <v>45825.101972673612</v>
      </c>
      <c r="AE3303" t="s">
        <v>2117</v>
      </c>
    </row>
    <row r="3304" spans="25:31" x14ac:dyDescent="0.35">
      <c r="Y3304">
        <v>14.493</v>
      </c>
      <c r="Z3304">
        <v>0.91200000000000003</v>
      </c>
      <c r="AA3304">
        <v>0.89900000000000002</v>
      </c>
      <c r="AB3304">
        <v>0.91100000000000003</v>
      </c>
      <c r="AC3304">
        <v>0.97099999999999997</v>
      </c>
      <c r="AD3304" s="18">
        <v>45825.094303506943</v>
      </c>
      <c r="AE3304" t="s">
        <v>2117</v>
      </c>
    </row>
    <row r="3305" spans="25:31" hidden="1" x14ac:dyDescent="0.35">
      <c r="Y3305" t="s">
        <v>858</v>
      </c>
      <c r="Z3305" t="s">
        <v>858</v>
      </c>
      <c r="AA3305" t="s">
        <v>858</v>
      </c>
      <c r="AB3305" t="s">
        <v>858</v>
      </c>
      <c r="AC3305" t="s">
        <v>858</v>
      </c>
      <c r="AD3305" s="18">
        <v>45825.102175995373</v>
      </c>
      <c r="AE3305" t="s">
        <v>2117</v>
      </c>
    </row>
    <row r="3306" spans="25:31" x14ac:dyDescent="0.35">
      <c r="Y3306">
        <v>3.1850000000000001</v>
      </c>
      <c r="Z3306">
        <v>0.88800000000000001</v>
      </c>
      <c r="AA3306" s="18">
        <v>0.95799999999999996</v>
      </c>
      <c r="AB3306">
        <v>0.90900000000000003</v>
      </c>
      <c r="AC3306" s="21">
        <v>0.98499999999999999</v>
      </c>
      <c r="AD3306" s="18">
        <v>2.0714120370370372E-2</v>
      </c>
      <c r="AE3306" t="s">
        <v>1092</v>
      </c>
    </row>
    <row r="3307" spans="25:31" hidden="1" x14ac:dyDescent="0.35">
      <c r="Y3307" t="s">
        <v>858</v>
      </c>
      <c r="Z3307" t="s">
        <v>858</v>
      </c>
      <c r="AA3307" t="s">
        <v>858</v>
      </c>
      <c r="AB3307" t="s">
        <v>858</v>
      </c>
      <c r="AC3307" t="s">
        <v>858</v>
      </c>
      <c r="AD3307" s="18">
        <v>45825.10238128472</v>
      </c>
      <c r="AE3307" t="s">
        <v>2117</v>
      </c>
    </row>
    <row r="3308" spans="25:31" x14ac:dyDescent="0.35">
      <c r="Y3308">
        <v>27.777999999999999</v>
      </c>
      <c r="Z3308">
        <v>0.85299999999999998</v>
      </c>
      <c r="AA3308">
        <v>0.92100000000000004</v>
      </c>
      <c r="AB3308">
        <v>0.99199999999999999</v>
      </c>
      <c r="AC3308">
        <v>0.89</v>
      </c>
      <c r="AD3308" s="18">
        <v>45824.802896041663</v>
      </c>
      <c r="AE3308" t="s">
        <v>1757</v>
      </c>
    </row>
    <row r="3309" spans="25:31" hidden="1" x14ac:dyDescent="0.35">
      <c r="Y3309">
        <v>8.2639999999999993</v>
      </c>
      <c r="Z3309">
        <v>0.66300000000000003</v>
      </c>
      <c r="AA3309">
        <v>0.752</v>
      </c>
      <c r="AB3309">
        <v>1</v>
      </c>
      <c r="AC3309">
        <v>0.88800000000000001</v>
      </c>
      <c r="AD3309" s="18">
        <v>45825.102654513888</v>
      </c>
      <c r="AE3309" t="s">
        <v>2117</v>
      </c>
    </row>
    <row r="3310" spans="25:31" x14ac:dyDescent="0.35">
      <c r="Y3310">
        <v>27.777999999999999</v>
      </c>
      <c r="Z3310">
        <v>0</v>
      </c>
      <c r="AA3310">
        <v>0.97599999999999998</v>
      </c>
      <c r="AB3310">
        <v>0.91400000000000003</v>
      </c>
      <c r="AC3310">
        <v>0.92100000000000004</v>
      </c>
      <c r="AD3310" s="18">
        <v>45824.833759652778</v>
      </c>
      <c r="AE3310" t="s">
        <v>1757</v>
      </c>
    </row>
    <row r="3311" spans="25:31" hidden="1" x14ac:dyDescent="0.35">
      <c r="Y3311">
        <v>10.753</v>
      </c>
      <c r="Z3311">
        <v>1</v>
      </c>
      <c r="AA3311">
        <v>0.56799999999999995</v>
      </c>
      <c r="AB3311" t="s">
        <v>858</v>
      </c>
      <c r="AC3311">
        <v>0.67100000000000004</v>
      </c>
      <c r="AD3311" s="18">
        <v>45825.102873460652</v>
      </c>
      <c r="AE3311" t="s">
        <v>2117</v>
      </c>
    </row>
    <row r="3312" spans="25:31" x14ac:dyDescent="0.35">
      <c r="Y3312">
        <v>1.149</v>
      </c>
      <c r="Z3312">
        <v>0.93500000000000005</v>
      </c>
      <c r="AA3312" s="18">
        <v>0.91</v>
      </c>
      <c r="AB3312">
        <v>0.93200000000000005</v>
      </c>
      <c r="AC3312" s="21">
        <v>0.94399999999999995</v>
      </c>
      <c r="AD3312" s="18">
        <v>45825.234511400464</v>
      </c>
      <c r="AE3312" t="s">
        <v>2107</v>
      </c>
    </row>
    <row r="3313" spans="25:31" hidden="1" x14ac:dyDescent="0.35">
      <c r="Y3313" t="s">
        <v>858</v>
      </c>
      <c r="Z3313" t="s">
        <v>858</v>
      </c>
      <c r="AA3313" t="s">
        <v>858</v>
      </c>
      <c r="AB3313">
        <v>1</v>
      </c>
      <c r="AC3313" t="s">
        <v>858</v>
      </c>
      <c r="AD3313" s="18">
        <v>45825.103075300925</v>
      </c>
      <c r="AE3313" t="s">
        <v>2117</v>
      </c>
    </row>
    <row r="3314" spans="25:31" x14ac:dyDescent="0.35">
      <c r="Y3314">
        <v>13.888999999999999</v>
      </c>
      <c r="Z3314">
        <v>0.75900000000000001</v>
      </c>
      <c r="AA3314">
        <v>0.82199999999999995</v>
      </c>
      <c r="AB3314">
        <v>0.88900000000000001</v>
      </c>
      <c r="AC3314">
        <v>0.85899999999999999</v>
      </c>
      <c r="AD3314" s="18">
        <v>45825.14493195602</v>
      </c>
      <c r="AE3314" t="s">
        <v>2117</v>
      </c>
    </row>
    <row r="3315" spans="25:31" hidden="1" x14ac:dyDescent="0.35">
      <c r="Y3315">
        <v>7.2990000000000004</v>
      </c>
      <c r="Z3315">
        <v>0.93200000000000005</v>
      </c>
      <c r="AA3315">
        <v>0.82599999999999996</v>
      </c>
      <c r="AB3315" t="s">
        <v>858</v>
      </c>
      <c r="AC3315">
        <v>0.88300000000000001</v>
      </c>
      <c r="AD3315" s="18">
        <v>45825.103300752315</v>
      </c>
      <c r="AE3315" t="s">
        <v>2117</v>
      </c>
    </row>
    <row r="3316" spans="25:31" x14ac:dyDescent="0.35">
      <c r="Y3316">
        <v>0.29099999999999998</v>
      </c>
      <c r="Z3316">
        <v>0.996</v>
      </c>
      <c r="AA3316" s="18">
        <v>0</v>
      </c>
      <c r="AB3316">
        <v>0</v>
      </c>
      <c r="AC3316" s="21">
        <v>0.99399999999999999</v>
      </c>
      <c r="AD3316" s="18">
        <v>2.460416666666667E-2</v>
      </c>
      <c r="AE3316" t="s">
        <v>1092</v>
      </c>
    </row>
    <row r="3317" spans="25:31" hidden="1" x14ac:dyDescent="0.35">
      <c r="Y3317" t="s">
        <v>858</v>
      </c>
      <c r="Z3317" t="s">
        <v>858</v>
      </c>
      <c r="AA3317">
        <v>1</v>
      </c>
      <c r="AB3317" t="s">
        <v>858</v>
      </c>
      <c r="AC3317" t="s">
        <v>858</v>
      </c>
      <c r="AD3317" s="18">
        <v>45825.103505219908</v>
      </c>
      <c r="AE3317" t="s">
        <v>2117</v>
      </c>
    </row>
    <row r="3318" spans="25:31" x14ac:dyDescent="0.35">
      <c r="Y3318">
        <v>3.8759999999999999</v>
      </c>
      <c r="Z3318">
        <v>0.98</v>
      </c>
      <c r="AA3318">
        <v>0.875</v>
      </c>
      <c r="AB3318">
        <v>0.89900000000000002</v>
      </c>
      <c r="AC3318">
        <v>0.95899999999999996</v>
      </c>
      <c r="AD3318" s="18">
        <v>45824.853298553244</v>
      </c>
      <c r="AE3318" t="s">
        <v>1942</v>
      </c>
    </row>
    <row r="3319" spans="25:31" hidden="1" x14ac:dyDescent="0.35">
      <c r="Y3319" t="s">
        <v>858</v>
      </c>
      <c r="Z3319">
        <v>1</v>
      </c>
      <c r="AA3319">
        <v>0.82</v>
      </c>
      <c r="AB3319">
        <v>0.6</v>
      </c>
      <c r="AC3319" t="s">
        <v>858</v>
      </c>
      <c r="AD3319" s="18">
        <v>45825.10372525463</v>
      </c>
      <c r="AE3319" t="s">
        <v>2117</v>
      </c>
    </row>
    <row r="3320" spans="25:31" x14ac:dyDescent="0.35">
      <c r="Y3320">
        <v>8.85</v>
      </c>
      <c r="Z3320">
        <v>0.95199999999999996</v>
      </c>
      <c r="AA3320">
        <v>0.98299999999999998</v>
      </c>
      <c r="AB3320">
        <v>0.95499999999999996</v>
      </c>
      <c r="AC3320">
        <v>0.98399999999999999</v>
      </c>
      <c r="AD3320" s="18">
        <v>45824.857551168985</v>
      </c>
      <c r="AE3320" t="s">
        <v>1942</v>
      </c>
    </row>
    <row r="3321" spans="25:31" hidden="1" x14ac:dyDescent="0.35">
      <c r="Y3321">
        <v>47.619</v>
      </c>
      <c r="Z3321" t="s">
        <v>858</v>
      </c>
      <c r="AA3321" t="s">
        <v>858</v>
      </c>
      <c r="AB3321" t="s">
        <v>858</v>
      </c>
      <c r="AC3321">
        <v>0.80400000000000005</v>
      </c>
      <c r="AD3321" s="18">
        <v>45825.103943680559</v>
      </c>
      <c r="AE3321" t="s">
        <v>2117</v>
      </c>
    </row>
    <row r="3322" spans="25:31" x14ac:dyDescent="0.35">
      <c r="Y3322">
        <v>13.157999999999999</v>
      </c>
      <c r="Z3322">
        <v>0.83199999999999996</v>
      </c>
      <c r="AA3322">
        <v>0.88300000000000001</v>
      </c>
      <c r="AB3322">
        <v>0</v>
      </c>
      <c r="AC3322">
        <v>0.86799999999999999</v>
      </c>
      <c r="AD3322" s="18">
        <v>45824.930717291667</v>
      </c>
      <c r="AE3322" t="s">
        <v>2096</v>
      </c>
    </row>
    <row r="3323" spans="25:31" hidden="1" x14ac:dyDescent="0.35">
      <c r="Y3323" t="s">
        <v>858</v>
      </c>
      <c r="Z3323" t="s">
        <v>858</v>
      </c>
      <c r="AA3323">
        <v>1</v>
      </c>
      <c r="AB3323" t="s">
        <v>858</v>
      </c>
      <c r="AC3323" t="s">
        <v>858</v>
      </c>
      <c r="AD3323" s="18">
        <v>45825.104157997688</v>
      </c>
      <c r="AE3323" t="s">
        <v>2117</v>
      </c>
    </row>
    <row r="3324" spans="25:31" x14ac:dyDescent="0.35">
      <c r="Y3324">
        <v>26.315999999999999</v>
      </c>
      <c r="Z3324">
        <v>0.98099999999999998</v>
      </c>
      <c r="AA3324">
        <v>0.995</v>
      </c>
      <c r="AB3324">
        <v>0.97799999999999998</v>
      </c>
      <c r="AC3324">
        <v>0.995</v>
      </c>
      <c r="AD3324" s="18">
        <v>45825.102873356482</v>
      </c>
      <c r="AE3324" t="s">
        <v>2117</v>
      </c>
    </row>
    <row r="3325" spans="25:31" hidden="1" x14ac:dyDescent="0.35">
      <c r="Y3325" t="s">
        <v>858</v>
      </c>
      <c r="Z3325" t="s">
        <v>858</v>
      </c>
      <c r="AA3325" t="s">
        <v>858</v>
      </c>
      <c r="AB3325" t="s">
        <v>858</v>
      </c>
      <c r="AC3325" t="s">
        <v>858</v>
      </c>
      <c r="AD3325" s="18">
        <v>45825.104351585651</v>
      </c>
      <c r="AE3325" t="s">
        <v>2117</v>
      </c>
    </row>
    <row r="3326" spans="25:31" x14ac:dyDescent="0.35">
      <c r="Y3326">
        <v>0.76100000000000001</v>
      </c>
      <c r="Z3326">
        <v>0.999</v>
      </c>
      <c r="AA3326" s="18">
        <v>0.96899999999999997</v>
      </c>
      <c r="AB3326">
        <v>0.98899999999999999</v>
      </c>
      <c r="AC3326" s="21">
        <v>0.996</v>
      </c>
      <c r="AD3326" s="18">
        <v>3.0031249999999999E-2</v>
      </c>
      <c r="AE3326" t="s">
        <v>1092</v>
      </c>
    </row>
    <row r="3327" spans="25:31" hidden="1" x14ac:dyDescent="0.35">
      <c r="Y3327">
        <v>33.332999999999998</v>
      </c>
      <c r="Z3327" t="s">
        <v>858</v>
      </c>
      <c r="AA3327">
        <v>0.871</v>
      </c>
      <c r="AB3327">
        <v>0.82099999999999995</v>
      </c>
      <c r="AC3327">
        <v>0.77600000000000002</v>
      </c>
      <c r="AD3327" s="18">
        <v>45825.104572939817</v>
      </c>
      <c r="AE3327" t="s">
        <v>2117</v>
      </c>
    </row>
    <row r="3328" spans="25:31" x14ac:dyDescent="0.35">
      <c r="Y3328">
        <v>0.219</v>
      </c>
      <c r="Z3328">
        <v>0.61499999999999999</v>
      </c>
      <c r="AA3328">
        <v>0.89300000000000002</v>
      </c>
      <c r="AB3328">
        <v>0.875</v>
      </c>
      <c r="AC3328">
        <v>0.86699999999999999</v>
      </c>
      <c r="AD3328" s="18">
        <v>45824.815628518518</v>
      </c>
      <c r="AE3328" t="s">
        <v>1757</v>
      </c>
    </row>
    <row r="3329" spans="25:31" hidden="1" x14ac:dyDescent="0.35">
      <c r="Y3329">
        <v>3.2050000000000001</v>
      </c>
      <c r="Z3329">
        <v>0.94199999999999995</v>
      </c>
      <c r="AA3329">
        <v>0.96499999999999997</v>
      </c>
      <c r="AB3329">
        <v>0.93500000000000005</v>
      </c>
      <c r="AC3329">
        <v>0.92100000000000004</v>
      </c>
      <c r="AD3329" s="18">
        <v>45825.104899756945</v>
      </c>
      <c r="AE3329" t="s">
        <v>2117</v>
      </c>
    </row>
    <row r="3330" spans="25:31" x14ac:dyDescent="0.35">
      <c r="Y3330">
        <v>1.742</v>
      </c>
      <c r="Z3330">
        <v>0.877</v>
      </c>
      <c r="AA3330">
        <v>0.95099999999999996</v>
      </c>
      <c r="AB3330">
        <v>0</v>
      </c>
      <c r="AC3330">
        <v>0.91200000000000003</v>
      </c>
      <c r="AD3330" s="18">
        <v>45825.1833821412</v>
      </c>
      <c r="AE3330" t="s">
        <v>2116</v>
      </c>
    </row>
    <row r="3331" spans="25:31" hidden="1" x14ac:dyDescent="0.35">
      <c r="Y3331">
        <v>3.597</v>
      </c>
      <c r="Z3331">
        <v>0.86399999999999999</v>
      </c>
      <c r="AA3331">
        <v>0.89900000000000002</v>
      </c>
      <c r="AB3331">
        <v>0.75</v>
      </c>
      <c r="AC3331">
        <v>0.84199999999999997</v>
      </c>
      <c r="AD3331" s="18">
        <v>45825.105174340279</v>
      </c>
      <c r="AE3331" t="s">
        <v>2117</v>
      </c>
    </row>
    <row r="3332" spans="25:31" x14ac:dyDescent="0.35">
      <c r="Y3332">
        <v>25.640999999999998</v>
      </c>
      <c r="Z3332">
        <v>0.96899999999999997</v>
      </c>
      <c r="AA3332">
        <v>0.95</v>
      </c>
      <c r="AB3332">
        <v>0.92200000000000004</v>
      </c>
      <c r="AC3332">
        <v>0.95299999999999996</v>
      </c>
      <c r="AD3332" s="18">
        <v>45825.076511423613</v>
      </c>
      <c r="AE3332" t="s">
        <v>2117</v>
      </c>
    </row>
    <row r="3333" spans="25:31" hidden="1" x14ac:dyDescent="0.35">
      <c r="Y3333" t="s">
        <v>858</v>
      </c>
      <c r="Z3333" t="s">
        <v>858</v>
      </c>
      <c r="AA3333" t="s">
        <v>858</v>
      </c>
      <c r="AB3333" t="s">
        <v>858</v>
      </c>
      <c r="AC3333" t="s">
        <v>858</v>
      </c>
      <c r="AD3333" s="18">
        <v>45825.105392662037</v>
      </c>
      <c r="AE3333" t="s">
        <v>2117</v>
      </c>
    </row>
    <row r="3334" spans="25:31" x14ac:dyDescent="0.35">
      <c r="Y3334">
        <v>3.6230000000000002</v>
      </c>
      <c r="Z3334">
        <v>0.94199999999999995</v>
      </c>
      <c r="AA3334" s="18">
        <v>0.7</v>
      </c>
      <c r="AB3334">
        <v>0.95599999999999996</v>
      </c>
      <c r="AC3334" s="21">
        <v>0.89800000000000002</v>
      </c>
      <c r="AD3334" s="18">
        <v>1.670138888888889E-3</v>
      </c>
      <c r="AE3334" t="s">
        <v>1092</v>
      </c>
    </row>
    <row r="3335" spans="25:31" hidden="1" x14ac:dyDescent="0.35">
      <c r="Y3335">
        <v>4.4050000000000002</v>
      </c>
      <c r="Z3335">
        <v>1</v>
      </c>
      <c r="AA3335">
        <v>0.70299999999999996</v>
      </c>
      <c r="AB3335">
        <v>0.98099999999999998</v>
      </c>
      <c r="AC3335">
        <v>0.90900000000000003</v>
      </c>
      <c r="AD3335" s="18">
        <v>45825.105662986112</v>
      </c>
      <c r="AE3335" t="s">
        <v>2117</v>
      </c>
    </row>
    <row r="3336" spans="25:31" x14ac:dyDescent="0.35">
      <c r="Y3336">
        <v>0.65400000000000003</v>
      </c>
      <c r="Z3336">
        <v>0.997</v>
      </c>
      <c r="AA3336" s="18">
        <v>0.997</v>
      </c>
      <c r="AB3336">
        <v>0.99</v>
      </c>
      <c r="AC3336" s="21">
        <v>0.999</v>
      </c>
      <c r="AD3336" s="18">
        <v>2.460648148148148E-3</v>
      </c>
      <c r="AE3336" t="s">
        <v>1092</v>
      </c>
    </row>
    <row r="3337" spans="25:31" hidden="1" x14ac:dyDescent="0.35">
      <c r="Y3337">
        <v>83.332999999999998</v>
      </c>
      <c r="Z3337">
        <v>1</v>
      </c>
      <c r="AA3337">
        <v>0.97399999999999998</v>
      </c>
      <c r="AB3337" t="s">
        <v>858</v>
      </c>
      <c r="AC3337">
        <v>1</v>
      </c>
      <c r="AD3337" s="18">
        <v>45825.105889988423</v>
      </c>
      <c r="AE3337" t="s">
        <v>2117</v>
      </c>
    </row>
    <row r="3338" spans="25:31" x14ac:dyDescent="0.35">
      <c r="Y3338">
        <v>1.5409999999999999</v>
      </c>
      <c r="Z3338">
        <v>0.82499999999999996</v>
      </c>
      <c r="AA3338">
        <v>0.82699999999999996</v>
      </c>
      <c r="AB3338">
        <v>0.83899999999999997</v>
      </c>
      <c r="AC3338">
        <v>0.78400000000000003</v>
      </c>
      <c r="AD3338" s="18">
        <v>45824.82691708333</v>
      </c>
      <c r="AE3338" t="s">
        <v>1757</v>
      </c>
    </row>
    <row r="3339" spans="25:31" hidden="1" x14ac:dyDescent="0.35">
      <c r="Y3339" t="s">
        <v>858</v>
      </c>
      <c r="Z3339" t="s">
        <v>858</v>
      </c>
      <c r="AA3339" t="s">
        <v>858</v>
      </c>
      <c r="AB3339" t="s">
        <v>858</v>
      </c>
      <c r="AC3339" t="s">
        <v>858</v>
      </c>
      <c r="AD3339" s="18">
        <v>45825.1061112963</v>
      </c>
      <c r="AE3339" t="s">
        <v>2117</v>
      </c>
    </row>
    <row r="3340" spans="25:31" x14ac:dyDescent="0.35">
      <c r="Y3340">
        <v>6.25</v>
      </c>
      <c r="Z3340">
        <v>0.78500000000000003</v>
      </c>
      <c r="AA3340">
        <v>0.89700000000000002</v>
      </c>
      <c r="AB3340">
        <v>0.96</v>
      </c>
      <c r="AC3340">
        <v>0.85499999999999998</v>
      </c>
      <c r="AD3340" s="18">
        <v>45824.904685578702</v>
      </c>
      <c r="AE3340" t="s">
        <v>1958</v>
      </c>
    </row>
    <row r="3341" spans="25:31" hidden="1" x14ac:dyDescent="0.35">
      <c r="Y3341">
        <v>5.6820000000000004</v>
      </c>
      <c r="Z3341">
        <v>0.94599999999999995</v>
      </c>
      <c r="AA3341">
        <v>1</v>
      </c>
      <c r="AB3341" t="s">
        <v>858</v>
      </c>
      <c r="AC3341">
        <v>0.42899999999999999</v>
      </c>
      <c r="AD3341" s="18">
        <v>45825.106333958334</v>
      </c>
      <c r="AE3341" t="s">
        <v>2117</v>
      </c>
    </row>
    <row r="3342" spans="25:31" x14ac:dyDescent="0.35">
      <c r="Y3342">
        <v>0.624</v>
      </c>
      <c r="Z3342">
        <v>0.96499999999999997</v>
      </c>
      <c r="AA3342">
        <v>0.92400000000000004</v>
      </c>
      <c r="AB3342">
        <v>0.95499999999999996</v>
      </c>
      <c r="AC3342">
        <v>0.96599999999999997</v>
      </c>
      <c r="AD3342" s="18">
        <v>45825.238238877311</v>
      </c>
      <c r="AE3342" t="s">
        <v>2106</v>
      </c>
    </row>
    <row r="3343" spans="25:31" hidden="1" x14ac:dyDescent="0.35">
      <c r="Y3343">
        <v>14.286</v>
      </c>
      <c r="Z3343">
        <v>1</v>
      </c>
      <c r="AA3343">
        <v>0.81799999999999995</v>
      </c>
      <c r="AB3343">
        <v>0.6</v>
      </c>
      <c r="AC3343">
        <v>0.77</v>
      </c>
      <c r="AD3343" s="18">
        <v>45825.10660511574</v>
      </c>
      <c r="AE3343" t="s">
        <v>2117</v>
      </c>
    </row>
    <row r="3344" spans="25:31" x14ac:dyDescent="0.35">
      <c r="Y3344">
        <v>8.3330000000000002</v>
      </c>
      <c r="Z3344">
        <v>0.89900000000000002</v>
      </c>
      <c r="AA3344">
        <v>0.93700000000000006</v>
      </c>
      <c r="AB3344">
        <v>0.94799999999999995</v>
      </c>
      <c r="AC3344">
        <v>0.92900000000000005</v>
      </c>
      <c r="AD3344" s="18">
        <v>45825.107329432867</v>
      </c>
      <c r="AE3344" t="s">
        <v>2117</v>
      </c>
    </row>
    <row r="3345" spans="25:31" hidden="1" x14ac:dyDescent="0.35">
      <c r="Y3345">
        <v>8</v>
      </c>
      <c r="Z3345" t="s">
        <v>858</v>
      </c>
      <c r="AA3345" t="s">
        <v>858</v>
      </c>
      <c r="AB3345" t="s">
        <v>858</v>
      </c>
      <c r="AC3345">
        <v>1</v>
      </c>
      <c r="AD3345" s="18">
        <v>45825.106822349539</v>
      </c>
      <c r="AE3345" t="s">
        <v>2117</v>
      </c>
    </row>
    <row r="3346" spans="25:31" x14ac:dyDescent="0.35">
      <c r="Y3346">
        <v>12.5</v>
      </c>
      <c r="Z3346">
        <v>0.97899999999999998</v>
      </c>
      <c r="AA3346" s="18">
        <v>0.92200000000000004</v>
      </c>
      <c r="AB3346">
        <v>0.93799999999999994</v>
      </c>
      <c r="AC3346" s="21">
        <v>0.95899999999999996</v>
      </c>
      <c r="AD3346" s="18">
        <v>1.5681712962962963E-2</v>
      </c>
      <c r="AE3346" t="s">
        <v>1092</v>
      </c>
    </row>
    <row r="3347" spans="25:31" hidden="1" x14ac:dyDescent="0.35">
      <c r="Y3347">
        <v>1.9610000000000001</v>
      </c>
      <c r="Z3347">
        <v>0.97199999999999998</v>
      </c>
      <c r="AA3347">
        <v>0.97699999999999998</v>
      </c>
      <c r="AB3347">
        <v>0.92600000000000005</v>
      </c>
      <c r="AC3347">
        <v>0.94199999999999995</v>
      </c>
      <c r="AD3347" s="18">
        <v>45825.107112916667</v>
      </c>
      <c r="AE3347" t="s">
        <v>2117</v>
      </c>
    </row>
    <row r="3348" spans="25:31" x14ac:dyDescent="0.35">
      <c r="Y3348">
        <v>3.5459999999999998</v>
      </c>
      <c r="Z3348">
        <v>0.95</v>
      </c>
      <c r="AA3348" s="18">
        <v>0.96099999999999997</v>
      </c>
      <c r="AB3348">
        <v>0.71499999999999997</v>
      </c>
      <c r="AC3348" s="21">
        <v>0.94099999999999995</v>
      </c>
      <c r="AD3348" s="18">
        <v>2.630787037037037E-2</v>
      </c>
      <c r="AE3348" t="s">
        <v>1092</v>
      </c>
    </row>
    <row r="3349" spans="25:31" hidden="1" x14ac:dyDescent="0.35">
      <c r="Y3349">
        <v>0.4</v>
      </c>
      <c r="Z3349" t="s">
        <v>858</v>
      </c>
      <c r="AA3349">
        <v>0.75</v>
      </c>
      <c r="AB3349" t="s">
        <v>858</v>
      </c>
      <c r="AC3349">
        <v>0.5</v>
      </c>
      <c r="AD3349" s="18">
        <v>45825.107329479164</v>
      </c>
      <c r="AE3349" t="s">
        <v>2117</v>
      </c>
    </row>
    <row r="3350" spans="25:31" x14ac:dyDescent="0.35">
      <c r="Y3350">
        <v>7.6920000000000002</v>
      </c>
      <c r="Z3350">
        <v>0.83</v>
      </c>
      <c r="AA3350">
        <v>0.95199999999999996</v>
      </c>
      <c r="AB3350">
        <v>0.97599999999999998</v>
      </c>
      <c r="AC3350">
        <v>0.91200000000000003</v>
      </c>
      <c r="AD3350" s="18">
        <v>45825.281762569444</v>
      </c>
      <c r="AE3350" t="s">
        <v>2106</v>
      </c>
    </row>
    <row r="3351" spans="25:31" hidden="1" x14ac:dyDescent="0.35">
      <c r="Y3351" t="s">
        <v>858</v>
      </c>
      <c r="Z3351" t="s">
        <v>858</v>
      </c>
      <c r="AA3351" t="s">
        <v>858</v>
      </c>
      <c r="AB3351" t="s">
        <v>858</v>
      </c>
      <c r="AC3351" t="s">
        <v>858</v>
      </c>
      <c r="AD3351" s="18">
        <v>45825.107551250003</v>
      </c>
      <c r="AE3351" t="s">
        <v>2117</v>
      </c>
    </row>
    <row r="3352" spans="25:31" x14ac:dyDescent="0.35">
      <c r="Y3352">
        <v>23.81</v>
      </c>
      <c r="Z3352">
        <v>0.9</v>
      </c>
      <c r="AA3352">
        <v>0.91500000000000004</v>
      </c>
      <c r="AB3352">
        <v>0.6</v>
      </c>
      <c r="AC3352">
        <v>0.72499999999999998</v>
      </c>
      <c r="AD3352" s="18">
        <v>45825.167278900466</v>
      </c>
      <c r="AE3352" t="s">
        <v>2117</v>
      </c>
    </row>
    <row r="3353" spans="25:31" hidden="1" x14ac:dyDescent="0.35">
      <c r="Y3353">
        <v>10.204000000000001</v>
      </c>
      <c r="Z3353">
        <v>1</v>
      </c>
      <c r="AA3353">
        <v>0.92800000000000005</v>
      </c>
      <c r="AB3353">
        <v>1</v>
      </c>
      <c r="AC3353">
        <v>0.74399999999999999</v>
      </c>
      <c r="AD3353" s="18">
        <v>45825.107823715276</v>
      </c>
      <c r="AE3353" t="s">
        <v>2117</v>
      </c>
    </row>
    <row r="3354" spans="25:31" x14ac:dyDescent="0.35">
      <c r="Y3354">
        <v>11.628</v>
      </c>
      <c r="Z3354">
        <v>0.81100000000000005</v>
      </c>
      <c r="AA3354">
        <v>0.98099999999999998</v>
      </c>
      <c r="AB3354">
        <v>0.95599999999999996</v>
      </c>
      <c r="AC3354">
        <v>0.96799999999999997</v>
      </c>
      <c r="AD3354" s="18">
        <v>45825.174198761575</v>
      </c>
      <c r="AE3354" t="s">
        <v>2117</v>
      </c>
    </row>
    <row r="3355" spans="25:31" hidden="1" x14ac:dyDescent="0.35">
      <c r="Y3355">
        <v>16.129000000000001</v>
      </c>
      <c r="Z3355" t="s">
        <v>858</v>
      </c>
      <c r="AA3355">
        <v>0.75</v>
      </c>
      <c r="AB3355">
        <v>0.73199999999999998</v>
      </c>
      <c r="AC3355">
        <v>0.76</v>
      </c>
      <c r="AD3355" s="18">
        <v>45825.108042002314</v>
      </c>
      <c r="AE3355" t="s">
        <v>2117</v>
      </c>
    </row>
    <row r="3356" spans="25:31" x14ac:dyDescent="0.35">
      <c r="Y3356">
        <v>7.407</v>
      </c>
      <c r="Z3356">
        <v>0.83499999999999996</v>
      </c>
      <c r="AA3356">
        <v>0.97499999999999998</v>
      </c>
      <c r="AB3356">
        <v>0.83099999999999996</v>
      </c>
      <c r="AC3356">
        <v>0.88100000000000001</v>
      </c>
      <c r="AD3356" s="18">
        <v>45824.919042083333</v>
      </c>
      <c r="AE3356" t="s">
        <v>2096</v>
      </c>
    </row>
    <row r="3357" spans="25:31" hidden="1" x14ac:dyDescent="0.35">
      <c r="Y3357" t="s">
        <v>858</v>
      </c>
      <c r="Z3357" t="s">
        <v>858</v>
      </c>
      <c r="AA3357" t="s">
        <v>858</v>
      </c>
      <c r="AB3357" t="s">
        <v>858</v>
      </c>
      <c r="AC3357" t="s">
        <v>858</v>
      </c>
      <c r="AD3357" s="18">
        <v>45825.108259687499</v>
      </c>
      <c r="AE3357" t="s">
        <v>2117</v>
      </c>
    </row>
    <row r="3358" spans="25:31" hidden="1" x14ac:dyDescent="0.35">
      <c r="Y3358" t="s">
        <v>858</v>
      </c>
      <c r="Z3358" t="s">
        <v>858</v>
      </c>
      <c r="AA3358" t="s">
        <v>858</v>
      </c>
      <c r="AB3358" t="s">
        <v>858</v>
      </c>
      <c r="AC3358" t="s">
        <v>858</v>
      </c>
      <c r="AD3358" s="18">
        <v>45825.108454629626</v>
      </c>
      <c r="AE3358" t="s">
        <v>2117</v>
      </c>
    </row>
    <row r="3359" spans="25:31" hidden="1" x14ac:dyDescent="0.35">
      <c r="Y3359">
        <v>18.518999999999998</v>
      </c>
      <c r="Z3359" t="s">
        <v>858</v>
      </c>
      <c r="AA3359">
        <v>0.873</v>
      </c>
      <c r="AB3359">
        <v>0</v>
      </c>
      <c r="AC3359">
        <v>0.75</v>
      </c>
      <c r="AD3359" s="18">
        <v>45825.10867898148</v>
      </c>
      <c r="AE3359" t="s">
        <v>2117</v>
      </c>
    </row>
    <row r="3360" spans="25:31" x14ac:dyDescent="0.35">
      <c r="Y3360">
        <v>11.236000000000001</v>
      </c>
      <c r="Z3360">
        <v>0.88</v>
      </c>
      <c r="AA3360">
        <v>0.92700000000000005</v>
      </c>
      <c r="AB3360">
        <v>0.95899999999999996</v>
      </c>
      <c r="AC3360">
        <v>0.91900000000000004</v>
      </c>
      <c r="AD3360" s="18">
        <v>45825.306930567131</v>
      </c>
      <c r="AE3360" t="s">
        <v>2102</v>
      </c>
    </row>
    <row r="3361" spans="25:31" hidden="1" x14ac:dyDescent="0.35">
      <c r="Y3361" t="s">
        <v>858</v>
      </c>
      <c r="Z3361" t="s">
        <v>858</v>
      </c>
      <c r="AA3361">
        <v>0.82699999999999996</v>
      </c>
      <c r="AB3361" t="s">
        <v>858</v>
      </c>
      <c r="AC3361" t="s">
        <v>858</v>
      </c>
      <c r="AD3361" s="18">
        <v>45825.10888010417</v>
      </c>
      <c r="AE3361" t="s">
        <v>2117</v>
      </c>
    </row>
    <row r="3362" spans="25:31" x14ac:dyDescent="0.35">
      <c r="Y3362">
        <v>0.73499999999999999</v>
      </c>
      <c r="Z3362">
        <v>0.9</v>
      </c>
      <c r="AA3362">
        <v>0.98399999999999999</v>
      </c>
      <c r="AB3362">
        <v>0.872</v>
      </c>
      <c r="AC3362">
        <v>0.90300000000000002</v>
      </c>
      <c r="AD3362" s="18">
        <v>45825.272560150464</v>
      </c>
      <c r="AE3362" t="s">
        <v>2106</v>
      </c>
    </row>
    <row r="3363" spans="25:31" hidden="1" x14ac:dyDescent="0.35">
      <c r="Y3363">
        <v>10.308999999999999</v>
      </c>
      <c r="Z3363" t="s">
        <v>858</v>
      </c>
      <c r="AA3363">
        <v>0.82899999999999996</v>
      </c>
      <c r="AB3363">
        <v>0.59299999999999997</v>
      </c>
      <c r="AC3363">
        <v>0.84</v>
      </c>
      <c r="AD3363" s="18">
        <v>45825.109169421296</v>
      </c>
      <c r="AE3363" t="s">
        <v>2117</v>
      </c>
    </row>
    <row r="3364" spans="25:31" hidden="1" x14ac:dyDescent="0.35">
      <c r="Y3364">
        <v>13.333</v>
      </c>
      <c r="Z3364">
        <v>1</v>
      </c>
      <c r="AA3364">
        <v>0.92700000000000005</v>
      </c>
      <c r="AB3364" t="s">
        <v>858</v>
      </c>
      <c r="AC3364">
        <v>0.55600000000000005</v>
      </c>
      <c r="AD3364" s="18">
        <v>45825.109391967591</v>
      </c>
      <c r="AE3364" t="s">
        <v>2117</v>
      </c>
    </row>
    <row r="3365" spans="25:31" hidden="1" x14ac:dyDescent="0.35">
      <c r="Y3365" t="s">
        <v>858</v>
      </c>
      <c r="Z3365" t="s">
        <v>858</v>
      </c>
      <c r="AA3365" t="s">
        <v>858</v>
      </c>
      <c r="AB3365" t="s">
        <v>858</v>
      </c>
      <c r="AC3365" t="s">
        <v>858</v>
      </c>
      <c r="AD3365" s="18">
        <v>45825.109614155095</v>
      </c>
      <c r="AE3365" t="s">
        <v>2117</v>
      </c>
    </row>
    <row r="3366" spans="25:31" x14ac:dyDescent="0.35">
      <c r="Y3366">
        <v>4.3479999999999999</v>
      </c>
      <c r="Z3366">
        <v>0.95299999999999996</v>
      </c>
      <c r="AA3366">
        <v>0.98599999999999999</v>
      </c>
      <c r="AB3366">
        <v>0.995</v>
      </c>
      <c r="AC3366">
        <v>0.99099999999999999</v>
      </c>
      <c r="AD3366" s="18">
        <v>45825.310167164353</v>
      </c>
      <c r="AE3366" t="s">
        <v>2102</v>
      </c>
    </row>
    <row r="3367" spans="25:31" hidden="1" x14ac:dyDescent="0.35">
      <c r="Y3367">
        <v>13.513999999999999</v>
      </c>
      <c r="Z3367">
        <v>0.77700000000000002</v>
      </c>
      <c r="AA3367">
        <v>0.871</v>
      </c>
      <c r="AB3367" t="s">
        <v>858</v>
      </c>
      <c r="AC3367">
        <v>0.78700000000000003</v>
      </c>
      <c r="AD3367" s="18">
        <v>45825.109833692128</v>
      </c>
      <c r="AE3367" t="s">
        <v>2117</v>
      </c>
    </row>
    <row r="3368" spans="25:31" hidden="1" x14ac:dyDescent="0.35">
      <c r="Y3368" t="s">
        <v>858</v>
      </c>
      <c r="Z3368" t="s">
        <v>858</v>
      </c>
      <c r="AA3368" t="s">
        <v>858</v>
      </c>
      <c r="AB3368">
        <v>0.59299999999999997</v>
      </c>
      <c r="AC3368" t="s">
        <v>858</v>
      </c>
      <c r="AD3368" s="18">
        <v>45825.110058981481</v>
      </c>
      <c r="AE3368" t="s">
        <v>2117</v>
      </c>
    </row>
    <row r="3369" spans="25:31" hidden="1" x14ac:dyDescent="0.35">
      <c r="Y3369" t="s">
        <v>858</v>
      </c>
      <c r="Z3369">
        <v>1</v>
      </c>
      <c r="AA3369" t="s">
        <v>858</v>
      </c>
      <c r="AB3369" t="s">
        <v>858</v>
      </c>
      <c r="AC3369" t="s">
        <v>858</v>
      </c>
      <c r="AD3369" s="18">
        <v>45825.110263680559</v>
      </c>
      <c r="AE3369" t="s">
        <v>2117</v>
      </c>
    </row>
    <row r="3370" spans="25:31" x14ac:dyDescent="0.35">
      <c r="Y3370">
        <v>4.2370000000000001</v>
      </c>
      <c r="Z3370">
        <v>0.93300000000000005</v>
      </c>
      <c r="AA3370">
        <v>0.88400000000000001</v>
      </c>
      <c r="AB3370">
        <v>0.96699999999999997</v>
      </c>
      <c r="AC3370">
        <v>0.92100000000000004</v>
      </c>
      <c r="AD3370" s="18">
        <v>45825.252487800928</v>
      </c>
      <c r="AE3370" t="s">
        <v>2106</v>
      </c>
    </row>
    <row r="3371" spans="25:31" hidden="1" x14ac:dyDescent="0.35">
      <c r="Y3371">
        <v>22.222000000000001</v>
      </c>
      <c r="Z3371" t="s">
        <v>858</v>
      </c>
      <c r="AA3371" t="s">
        <v>858</v>
      </c>
      <c r="AB3371" t="s">
        <v>858</v>
      </c>
      <c r="AC3371">
        <v>1</v>
      </c>
      <c r="AD3371" s="18">
        <v>45825.110477268521</v>
      </c>
      <c r="AE3371" t="s">
        <v>2117</v>
      </c>
    </row>
    <row r="3372" spans="25:31" x14ac:dyDescent="0.35">
      <c r="Y3372">
        <v>0.33700000000000002</v>
      </c>
      <c r="Z3372">
        <v>0.95399999999999996</v>
      </c>
      <c r="AA3372">
        <v>0.97899999999999998</v>
      </c>
      <c r="AB3372">
        <v>0.98599999999999999</v>
      </c>
      <c r="AC3372">
        <v>0.99099999999999999</v>
      </c>
      <c r="AD3372" s="18">
        <v>45825.275962754633</v>
      </c>
      <c r="AE3372" t="s">
        <v>2106</v>
      </c>
    </row>
    <row r="3373" spans="25:31" hidden="1" x14ac:dyDescent="0.35">
      <c r="Y3373" t="s">
        <v>858</v>
      </c>
      <c r="Z3373" t="s">
        <v>858</v>
      </c>
      <c r="AA3373" t="s">
        <v>858</v>
      </c>
      <c r="AB3373" t="s">
        <v>858</v>
      </c>
      <c r="AC3373" t="s">
        <v>858</v>
      </c>
      <c r="AD3373" s="18">
        <v>45825.110678263889</v>
      </c>
      <c r="AE3373" t="s">
        <v>2117</v>
      </c>
    </row>
    <row r="3374" spans="25:31" x14ac:dyDescent="0.35">
      <c r="Y3374">
        <v>0.91600000000000004</v>
      </c>
      <c r="Z3374">
        <v>0.998</v>
      </c>
      <c r="AA3374" s="18">
        <v>0.98499999999999999</v>
      </c>
      <c r="AB3374">
        <v>0.995</v>
      </c>
      <c r="AC3374" s="21">
        <v>0.996</v>
      </c>
      <c r="AD3374" s="18">
        <v>45825.212924513886</v>
      </c>
      <c r="AE3374" t="s">
        <v>2111</v>
      </c>
    </row>
    <row r="3375" spans="25:31" hidden="1" x14ac:dyDescent="0.35">
      <c r="Y3375">
        <v>14.085000000000001</v>
      </c>
      <c r="Z3375" t="s">
        <v>858</v>
      </c>
      <c r="AA3375">
        <v>1</v>
      </c>
      <c r="AB3375" t="s">
        <v>858</v>
      </c>
      <c r="AC3375">
        <v>0.81499999999999995</v>
      </c>
      <c r="AD3375" s="18">
        <v>45825.110901446758</v>
      </c>
      <c r="AE3375" t="s">
        <v>2117</v>
      </c>
    </row>
    <row r="3376" spans="25:31" x14ac:dyDescent="0.35">
      <c r="Y3376">
        <v>21.277000000000001</v>
      </c>
      <c r="Z3376">
        <v>0.98499999999999999</v>
      </c>
      <c r="AA3376">
        <v>0.99199999999999999</v>
      </c>
      <c r="AB3376">
        <v>0.94499999999999995</v>
      </c>
      <c r="AC3376">
        <v>0.98799999999999999</v>
      </c>
      <c r="AD3376" s="18">
        <v>45825.104572835648</v>
      </c>
      <c r="AE3376" t="s">
        <v>2117</v>
      </c>
    </row>
    <row r="3377" spans="25:31" hidden="1" x14ac:dyDescent="0.35">
      <c r="Y3377">
        <v>13.513999999999999</v>
      </c>
      <c r="Z3377">
        <v>0.997</v>
      </c>
      <c r="AA3377">
        <v>0.88200000000000001</v>
      </c>
      <c r="AB3377">
        <v>0.90700000000000003</v>
      </c>
      <c r="AC3377">
        <v>0.83799999999999997</v>
      </c>
      <c r="AD3377" s="18">
        <v>45825.111180555556</v>
      </c>
      <c r="AE3377" t="s">
        <v>2117</v>
      </c>
    </row>
    <row r="3378" spans="25:31" x14ac:dyDescent="0.35">
      <c r="Y3378">
        <v>2.3260000000000001</v>
      </c>
      <c r="Z3378">
        <v>0.90700000000000003</v>
      </c>
      <c r="AA3378">
        <v>0.91</v>
      </c>
      <c r="AB3378">
        <v>0.96799999999999997</v>
      </c>
      <c r="AC3378">
        <v>0.88100000000000001</v>
      </c>
      <c r="AD3378" s="18">
        <v>45825.104847708331</v>
      </c>
      <c r="AE3378" t="s">
        <v>2117</v>
      </c>
    </row>
    <row r="3379" spans="25:31" hidden="1" x14ac:dyDescent="0.35">
      <c r="Y3379" t="s">
        <v>858</v>
      </c>
      <c r="Z3379">
        <v>1</v>
      </c>
      <c r="AA3379">
        <v>0.95399999999999996</v>
      </c>
      <c r="AB3379" t="s">
        <v>858</v>
      </c>
      <c r="AC3379" t="s">
        <v>858</v>
      </c>
      <c r="AD3379" s="18">
        <v>45825.1114084375</v>
      </c>
      <c r="AE3379" t="s">
        <v>2117</v>
      </c>
    </row>
    <row r="3380" spans="25:31" hidden="1" x14ac:dyDescent="0.35">
      <c r="Y3380" t="s">
        <v>858</v>
      </c>
      <c r="Z3380" t="s">
        <v>858</v>
      </c>
      <c r="AA3380" t="s">
        <v>858</v>
      </c>
      <c r="AB3380" t="s">
        <v>858</v>
      </c>
      <c r="AC3380" t="s">
        <v>858</v>
      </c>
      <c r="AD3380" s="18">
        <v>45825.111645185185</v>
      </c>
      <c r="AE3380" t="s">
        <v>2117</v>
      </c>
    </row>
    <row r="3381" spans="25:31" hidden="1" x14ac:dyDescent="0.35">
      <c r="Y3381">
        <v>5.9880000000000004</v>
      </c>
      <c r="Z3381" t="s">
        <v>858</v>
      </c>
      <c r="AA3381">
        <v>0.78300000000000003</v>
      </c>
      <c r="AB3381" t="s">
        <v>858</v>
      </c>
      <c r="AC3381">
        <v>0.75</v>
      </c>
      <c r="AD3381" s="18">
        <v>45825.111910173611</v>
      </c>
      <c r="AE3381" t="s">
        <v>2117</v>
      </c>
    </row>
    <row r="3382" spans="25:31" x14ac:dyDescent="0.35">
      <c r="Y3382">
        <v>3.46</v>
      </c>
      <c r="Z3382">
        <v>0.92300000000000004</v>
      </c>
      <c r="AA3382">
        <v>0.96</v>
      </c>
      <c r="AB3382">
        <v>1</v>
      </c>
      <c r="AC3382">
        <v>0.89600000000000002</v>
      </c>
      <c r="AD3382" s="18">
        <v>45824.939756018517</v>
      </c>
      <c r="AE3382" t="s">
        <v>2096</v>
      </c>
    </row>
    <row r="3383" spans="25:31" hidden="1" x14ac:dyDescent="0.35">
      <c r="Y3383" t="s">
        <v>858</v>
      </c>
      <c r="Z3383" t="s">
        <v>858</v>
      </c>
      <c r="AA3383" t="s">
        <v>858</v>
      </c>
      <c r="AB3383" t="s">
        <v>858</v>
      </c>
      <c r="AC3383" t="s">
        <v>858</v>
      </c>
      <c r="AD3383" s="18">
        <v>45825.112155983799</v>
      </c>
      <c r="AE3383" t="s">
        <v>2117</v>
      </c>
    </row>
    <row r="3384" spans="25:31" x14ac:dyDescent="0.35">
      <c r="Y3384">
        <v>6.3689999999999998</v>
      </c>
      <c r="Z3384">
        <v>0.86</v>
      </c>
      <c r="AA3384">
        <v>0.88600000000000001</v>
      </c>
      <c r="AB3384">
        <v>0.96099999999999997</v>
      </c>
      <c r="AC3384">
        <v>0.89100000000000001</v>
      </c>
      <c r="AD3384" s="18">
        <v>45824.91299084491</v>
      </c>
      <c r="AE3384" t="s">
        <v>2096</v>
      </c>
    </row>
    <row r="3385" spans="25:31" hidden="1" x14ac:dyDescent="0.35">
      <c r="Y3385" t="s">
        <v>858</v>
      </c>
      <c r="Z3385">
        <v>0.6</v>
      </c>
      <c r="AA3385" t="s">
        <v>858</v>
      </c>
      <c r="AB3385" t="s">
        <v>858</v>
      </c>
      <c r="AC3385" t="s">
        <v>858</v>
      </c>
      <c r="AD3385" s="18">
        <v>45825.112404282409</v>
      </c>
      <c r="AE3385" t="s">
        <v>2117</v>
      </c>
    </row>
    <row r="3386" spans="25:31" x14ac:dyDescent="0.35">
      <c r="Y3386">
        <v>6.41</v>
      </c>
      <c r="Z3386">
        <v>0.97299999999999998</v>
      </c>
      <c r="AA3386">
        <v>0.91200000000000003</v>
      </c>
      <c r="AB3386">
        <v>0.77900000000000003</v>
      </c>
      <c r="AC3386">
        <v>0.96899999999999997</v>
      </c>
      <c r="AD3386" s="18">
        <v>45825.180231759259</v>
      </c>
      <c r="AE3386" t="s">
        <v>2116</v>
      </c>
    </row>
    <row r="3387" spans="25:31" hidden="1" x14ac:dyDescent="0.35">
      <c r="Y3387" t="s">
        <v>858</v>
      </c>
      <c r="Z3387" t="s">
        <v>858</v>
      </c>
      <c r="AA3387" t="s">
        <v>858</v>
      </c>
      <c r="AB3387" t="s">
        <v>858</v>
      </c>
      <c r="AC3387" t="s">
        <v>858</v>
      </c>
      <c r="AD3387" s="18">
        <v>45825.112607083334</v>
      </c>
      <c r="AE3387" t="s">
        <v>2117</v>
      </c>
    </row>
    <row r="3388" spans="25:31" hidden="1" x14ac:dyDescent="0.35">
      <c r="Y3388" t="s">
        <v>858</v>
      </c>
      <c r="Z3388">
        <v>0.70499999999999996</v>
      </c>
      <c r="AA3388">
        <v>0.98799999999999999</v>
      </c>
      <c r="AB3388">
        <v>1</v>
      </c>
      <c r="AC3388" t="s">
        <v>858</v>
      </c>
      <c r="AD3388" s="18">
        <v>45825.112837627312</v>
      </c>
      <c r="AE3388" t="s">
        <v>2117</v>
      </c>
    </row>
    <row r="3389" spans="25:31" hidden="1" x14ac:dyDescent="0.35">
      <c r="Y3389" t="s">
        <v>858</v>
      </c>
      <c r="Z3389" t="s">
        <v>858</v>
      </c>
      <c r="AA3389" t="s">
        <v>858</v>
      </c>
      <c r="AB3389" t="s">
        <v>858</v>
      </c>
      <c r="AC3389" t="s">
        <v>858</v>
      </c>
      <c r="AD3389" s="18">
        <v>45825.113052708337</v>
      </c>
      <c r="AE3389" t="s">
        <v>2117</v>
      </c>
    </row>
    <row r="3390" spans="25:31" x14ac:dyDescent="0.35">
      <c r="Y3390">
        <v>1.075</v>
      </c>
      <c r="Z3390">
        <v>0.96099999999999997</v>
      </c>
      <c r="AA3390" s="18">
        <v>0.92600000000000005</v>
      </c>
      <c r="AB3390">
        <v>0.98099999999999998</v>
      </c>
      <c r="AC3390" s="21">
        <v>0.93100000000000005</v>
      </c>
      <c r="AD3390" s="18">
        <v>2.2468749999999999E-2</v>
      </c>
      <c r="AE3390" t="s">
        <v>1092</v>
      </c>
    </row>
    <row r="3391" spans="25:31" hidden="1" x14ac:dyDescent="0.35">
      <c r="Y3391" t="s">
        <v>858</v>
      </c>
      <c r="Z3391">
        <v>1</v>
      </c>
      <c r="AA3391">
        <v>0.75800000000000001</v>
      </c>
      <c r="AB3391">
        <v>0.68300000000000005</v>
      </c>
      <c r="AC3391" t="s">
        <v>858</v>
      </c>
      <c r="AD3391" s="18">
        <v>45825.11327267361</v>
      </c>
      <c r="AE3391" t="s">
        <v>2117</v>
      </c>
    </row>
    <row r="3392" spans="25:31" x14ac:dyDescent="0.35">
      <c r="Y3392">
        <v>19.231000000000002</v>
      </c>
      <c r="Z3392">
        <v>0.93500000000000005</v>
      </c>
      <c r="AA3392" s="18">
        <v>0.95099999999999996</v>
      </c>
      <c r="AB3392">
        <v>0.96799999999999997</v>
      </c>
      <c r="AC3392" s="21">
        <v>0.93700000000000006</v>
      </c>
      <c r="AD3392" s="18">
        <v>3.2670138888888887E-2</v>
      </c>
      <c r="AE3392" t="s">
        <v>1092</v>
      </c>
    </row>
    <row r="3393" spans="25:31" hidden="1" x14ac:dyDescent="0.35">
      <c r="Y3393" t="s">
        <v>858</v>
      </c>
      <c r="Z3393" t="s">
        <v>858</v>
      </c>
      <c r="AA3393">
        <v>1</v>
      </c>
      <c r="AB3393">
        <v>0</v>
      </c>
      <c r="AC3393" t="s">
        <v>858</v>
      </c>
      <c r="AD3393" s="18">
        <v>45825.113470219905</v>
      </c>
      <c r="AE3393" t="s">
        <v>2117</v>
      </c>
    </row>
    <row r="3394" spans="25:31" x14ac:dyDescent="0.35">
      <c r="Y3394">
        <v>17.856999999999999</v>
      </c>
      <c r="Z3394">
        <v>0.91</v>
      </c>
      <c r="AA3394">
        <v>0.93</v>
      </c>
      <c r="AB3394">
        <v>1</v>
      </c>
      <c r="AC3394">
        <v>0.88400000000000001</v>
      </c>
      <c r="AD3394" s="18">
        <v>45824.861560347221</v>
      </c>
      <c r="AE3394" t="s">
        <v>1942</v>
      </c>
    </row>
    <row r="3395" spans="25:31" hidden="1" x14ac:dyDescent="0.35">
      <c r="Y3395" t="s">
        <v>858</v>
      </c>
      <c r="Z3395" t="s">
        <v>858</v>
      </c>
      <c r="AA3395" t="s">
        <v>858</v>
      </c>
      <c r="AB3395" t="s">
        <v>858</v>
      </c>
      <c r="AC3395" t="s">
        <v>858</v>
      </c>
      <c r="AD3395" s="18">
        <v>45825.113679166665</v>
      </c>
      <c r="AE3395" t="s">
        <v>2117</v>
      </c>
    </row>
    <row r="3396" spans="25:31" x14ac:dyDescent="0.35">
      <c r="Y3396">
        <v>2.0579999999999998</v>
      </c>
      <c r="Z3396">
        <v>0.95699999999999996</v>
      </c>
      <c r="AA3396">
        <v>0.86599999999999999</v>
      </c>
      <c r="AB3396">
        <v>0.85199999999999998</v>
      </c>
      <c r="AC3396">
        <v>0.92900000000000005</v>
      </c>
      <c r="AD3396" s="18">
        <v>45824.934228275466</v>
      </c>
      <c r="AE3396" t="s">
        <v>2096</v>
      </c>
    </row>
    <row r="3397" spans="25:31" hidden="1" x14ac:dyDescent="0.35">
      <c r="Y3397">
        <v>4</v>
      </c>
      <c r="Z3397" t="s">
        <v>858</v>
      </c>
      <c r="AA3397" t="s">
        <v>858</v>
      </c>
      <c r="AB3397" t="s">
        <v>858</v>
      </c>
      <c r="AC3397">
        <v>1</v>
      </c>
      <c r="AD3397" s="18">
        <v>45825.113897395837</v>
      </c>
      <c r="AE3397" t="s">
        <v>2117</v>
      </c>
    </row>
    <row r="3398" spans="25:31" x14ac:dyDescent="0.35">
      <c r="Y3398">
        <v>9.2590000000000003</v>
      </c>
      <c r="Z3398">
        <v>0.996</v>
      </c>
      <c r="AA3398">
        <v>0.95299999999999996</v>
      </c>
      <c r="AB3398">
        <v>0.96</v>
      </c>
      <c r="AC3398">
        <v>0.998</v>
      </c>
      <c r="AD3398" s="18">
        <v>45825.306700127316</v>
      </c>
      <c r="AE3398" t="s">
        <v>2102</v>
      </c>
    </row>
    <row r="3399" spans="25:31" hidden="1" x14ac:dyDescent="0.35">
      <c r="Y3399">
        <v>71.429000000000002</v>
      </c>
      <c r="Z3399">
        <v>1</v>
      </c>
      <c r="AA3399">
        <v>0.97199999999999998</v>
      </c>
      <c r="AB3399">
        <v>1</v>
      </c>
      <c r="AC3399">
        <v>1</v>
      </c>
      <c r="AD3399" s="18">
        <v>45825.114210023145</v>
      </c>
      <c r="AE3399" t="s">
        <v>2117</v>
      </c>
    </row>
    <row r="3400" spans="25:31" x14ac:dyDescent="0.35">
      <c r="Y3400">
        <v>0.495</v>
      </c>
      <c r="Z3400">
        <v>0.872</v>
      </c>
      <c r="AA3400" s="18">
        <v>0.83599999999999997</v>
      </c>
      <c r="AB3400">
        <v>0.92800000000000005</v>
      </c>
      <c r="AC3400" s="21">
        <v>0.96</v>
      </c>
      <c r="AD3400" s="18">
        <v>45825.233156909722</v>
      </c>
      <c r="AE3400" t="s">
        <v>2107</v>
      </c>
    </row>
    <row r="3401" spans="25:31" hidden="1" x14ac:dyDescent="0.35">
      <c r="Y3401" t="s">
        <v>858</v>
      </c>
      <c r="Z3401" t="s">
        <v>858</v>
      </c>
      <c r="AA3401" t="s">
        <v>858</v>
      </c>
      <c r="AB3401" t="s">
        <v>858</v>
      </c>
      <c r="AC3401" t="s">
        <v>858</v>
      </c>
      <c r="AD3401" s="18">
        <v>45825.11441775463</v>
      </c>
      <c r="AE3401" t="s">
        <v>2117</v>
      </c>
    </row>
    <row r="3402" spans="25:31" x14ac:dyDescent="0.35">
      <c r="Y3402">
        <v>2.262</v>
      </c>
      <c r="Z3402">
        <v>0.95399999999999996</v>
      </c>
      <c r="AA3402" s="18">
        <v>0.77800000000000002</v>
      </c>
      <c r="AB3402">
        <v>0.81499999999999995</v>
      </c>
      <c r="AC3402" s="21">
        <v>0.88200000000000001</v>
      </c>
      <c r="AD3402" s="18">
        <v>4.1662037037037039E-2</v>
      </c>
      <c r="AE3402" t="s">
        <v>1092</v>
      </c>
    </row>
    <row r="3403" spans="25:31" hidden="1" x14ac:dyDescent="0.35">
      <c r="Y3403" t="s">
        <v>858</v>
      </c>
      <c r="Z3403" t="s">
        <v>858</v>
      </c>
      <c r="AA3403">
        <v>0.76500000000000001</v>
      </c>
      <c r="AB3403" t="s">
        <v>858</v>
      </c>
      <c r="AC3403" t="s">
        <v>858</v>
      </c>
      <c r="AD3403" s="18">
        <v>45825.114637638886</v>
      </c>
      <c r="AE3403" t="s">
        <v>2117</v>
      </c>
    </row>
    <row r="3404" spans="25:31" x14ac:dyDescent="0.35">
      <c r="Y3404">
        <v>5.78</v>
      </c>
      <c r="Z3404">
        <v>0.93899999999999995</v>
      </c>
      <c r="AA3404">
        <v>0.92200000000000004</v>
      </c>
      <c r="AB3404">
        <v>0.94399999999999995</v>
      </c>
      <c r="AC3404">
        <v>0.92600000000000005</v>
      </c>
      <c r="AD3404" s="18">
        <v>45824.76876042824</v>
      </c>
      <c r="AE3404" t="s">
        <v>1757</v>
      </c>
    </row>
    <row r="3405" spans="25:31" hidden="1" x14ac:dyDescent="0.35">
      <c r="Y3405" t="s">
        <v>858</v>
      </c>
      <c r="Z3405" t="s">
        <v>858</v>
      </c>
      <c r="AA3405" t="s">
        <v>858</v>
      </c>
      <c r="AB3405" t="s">
        <v>858</v>
      </c>
      <c r="AC3405" t="s">
        <v>858</v>
      </c>
      <c r="AD3405" s="18">
        <v>45825.114843750001</v>
      </c>
      <c r="AE3405" t="s">
        <v>2117</v>
      </c>
    </row>
    <row r="3406" spans="25:31" x14ac:dyDescent="0.35">
      <c r="Y3406">
        <v>16.667000000000002</v>
      </c>
      <c r="Z3406">
        <v>0.87</v>
      </c>
      <c r="AA3406">
        <v>0.97499999999999998</v>
      </c>
      <c r="AB3406">
        <v>0.71399999999999997</v>
      </c>
      <c r="AC3406">
        <v>0.98899999999999999</v>
      </c>
      <c r="AD3406" s="18">
        <v>45824.869954872687</v>
      </c>
      <c r="AE3406" t="s">
        <v>1942</v>
      </c>
    </row>
    <row r="3407" spans="25:31" hidden="1" x14ac:dyDescent="0.35">
      <c r="Y3407" t="s">
        <v>858</v>
      </c>
      <c r="Z3407" t="s">
        <v>858</v>
      </c>
      <c r="AA3407" t="s">
        <v>858</v>
      </c>
      <c r="AB3407" t="s">
        <v>858</v>
      </c>
      <c r="AC3407" t="s">
        <v>858</v>
      </c>
      <c r="AD3407" s="18">
        <v>45825.115047384257</v>
      </c>
      <c r="AE3407" t="s">
        <v>2117</v>
      </c>
    </row>
    <row r="3408" spans="25:31" x14ac:dyDescent="0.35">
      <c r="Y3408">
        <v>1.466</v>
      </c>
      <c r="Z3408">
        <v>0.89100000000000001</v>
      </c>
      <c r="AA3408">
        <v>0.97899999999999998</v>
      </c>
      <c r="AB3408">
        <v>0.71299999999999997</v>
      </c>
      <c r="AC3408">
        <v>0.96499999999999997</v>
      </c>
      <c r="AD3408" s="18">
        <v>45825.042458402779</v>
      </c>
      <c r="AE3408" t="s">
        <v>1750</v>
      </c>
    </row>
    <row r="3409" spans="25:31" hidden="1" x14ac:dyDescent="0.35">
      <c r="Y3409">
        <v>1.4990000000000001</v>
      </c>
      <c r="Z3409" t="s">
        <v>858</v>
      </c>
      <c r="AA3409" t="s">
        <v>858</v>
      </c>
      <c r="AB3409" t="s">
        <v>858</v>
      </c>
      <c r="AC3409">
        <v>0.6</v>
      </c>
      <c r="AD3409" s="18">
        <v>45825.115267361114</v>
      </c>
      <c r="AE3409" t="s">
        <v>2117</v>
      </c>
    </row>
    <row r="3410" spans="25:31" x14ac:dyDescent="0.35">
      <c r="Y3410">
        <v>16.129000000000001</v>
      </c>
      <c r="Z3410">
        <v>0.96199999999999997</v>
      </c>
      <c r="AA3410">
        <v>0.93600000000000005</v>
      </c>
      <c r="AB3410">
        <v>0.88500000000000001</v>
      </c>
      <c r="AC3410">
        <v>0.94199999999999995</v>
      </c>
      <c r="AD3410" s="18">
        <v>45825.150138668978</v>
      </c>
      <c r="AE3410" t="s">
        <v>2117</v>
      </c>
    </row>
    <row r="3411" spans="25:31" hidden="1" x14ac:dyDescent="0.35">
      <c r="Y3411" t="s">
        <v>858</v>
      </c>
      <c r="Z3411" t="s">
        <v>858</v>
      </c>
      <c r="AA3411" t="s">
        <v>858</v>
      </c>
      <c r="AB3411" t="s">
        <v>858</v>
      </c>
      <c r="AC3411" t="s">
        <v>858</v>
      </c>
      <c r="AD3411" s="18">
        <v>45825.115494062498</v>
      </c>
      <c r="AE3411" t="s">
        <v>2117</v>
      </c>
    </row>
    <row r="3412" spans="25:31" x14ac:dyDescent="0.35">
      <c r="Y3412">
        <v>15.625</v>
      </c>
      <c r="Z3412">
        <v>0.95799999999999996</v>
      </c>
      <c r="AA3412">
        <v>0.95199999999999996</v>
      </c>
      <c r="AB3412">
        <v>0.92600000000000005</v>
      </c>
      <c r="AC3412">
        <v>0.91700000000000004</v>
      </c>
      <c r="AD3412" s="18">
        <v>45824.87568135417</v>
      </c>
      <c r="AE3412" t="s">
        <v>1942</v>
      </c>
    </row>
    <row r="3413" spans="25:31" hidden="1" x14ac:dyDescent="0.35">
      <c r="Y3413">
        <v>52.631999999999998</v>
      </c>
      <c r="Z3413" t="s">
        <v>858</v>
      </c>
      <c r="AA3413">
        <v>1</v>
      </c>
      <c r="AB3413" t="s">
        <v>858</v>
      </c>
      <c r="AC3413">
        <v>0.75900000000000001</v>
      </c>
      <c r="AD3413" s="18">
        <v>45825.115723090275</v>
      </c>
      <c r="AE3413" t="s">
        <v>2117</v>
      </c>
    </row>
    <row r="3414" spans="25:31" x14ac:dyDescent="0.35">
      <c r="Y3414">
        <v>4.673</v>
      </c>
      <c r="Z3414">
        <v>0.53700000000000003</v>
      </c>
      <c r="AA3414">
        <v>0.56100000000000005</v>
      </c>
      <c r="AB3414">
        <v>0.64300000000000002</v>
      </c>
      <c r="AC3414">
        <v>0.53600000000000003</v>
      </c>
      <c r="AD3414" s="18">
        <v>45824.760522858793</v>
      </c>
      <c r="AE3414" t="s">
        <v>1757</v>
      </c>
    </row>
    <row r="3415" spans="25:31" hidden="1" x14ac:dyDescent="0.35">
      <c r="Y3415">
        <v>1</v>
      </c>
      <c r="Z3415" t="s">
        <v>858</v>
      </c>
      <c r="AA3415" t="s">
        <v>858</v>
      </c>
      <c r="AB3415" t="s">
        <v>858</v>
      </c>
      <c r="AC3415">
        <v>1</v>
      </c>
      <c r="AD3415" s="18">
        <v>45825.11593565972</v>
      </c>
      <c r="AE3415" t="s">
        <v>2117</v>
      </c>
    </row>
    <row r="3416" spans="25:31" hidden="1" x14ac:dyDescent="0.35">
      <c r="Y3416" t="s">
        <v>858</v>
      </c>
      <c r="Z3416" t="s">
        <v>858</v>
      </c>
      <c r="AA3416">
        <v>0.97099999999999997</v>
      </c>
      <c r="AB3416">
        <v>1</v>
      </c>
      <c r="AC3416" t="s">
        <v>858</v>
      </c>
      <c r="AD3416" s="18">
        <v>45825.116155173608</v>
      </c>
      <c r="AE3416" t="s">
        <v>2117</v>
      </c>
    </row>
    <row r="3417" spans="25:31" hidden="1" x14ac:dyDescent="0.35">
      <c r="Y3417">
        <v>0.308</v>
      </c>
      <c r="Z3417" t="s">
        <v>858</v>
      </c>
      <c r="AA3417" t="s">
        <v>858</v>
      </c>
      <c r="AB3417">
        <v>0.15</v>
      </c>
      <c r="AC3417">
        <v>0.214</v>
      </c>
      <c r="AD3417" s="18">
        <v>45825.116367743052</v>
      </c>
      <c r="AE3417" t="s">
        <v>2117</v>
      </c>
    </row>
    <row r="3418" spans="25:31" x14ac:dyDescent="0.35">
      <c r="Y3418">
        <v>1.7509999999999999</v>
      </c>
      <c r="Z3418">
        <v>0.995</v>
      </c>
      <c r="AA3418">
        <v>0.98499999999999999</v>
      </c>
      <c r="AB3418">
        <v>0.91900000000000004</v>
      </c>
      <c r="AC3418">
        <v>0.97699999999999998</v>
      </c>
      <c r="AD3418" s="18">
        <v>45824.812249768518</v>
      </c>
      <c r="AE3418" t="s">
        <v>1757</v>
      </c>
    </row>
    <row r="3419" spans="25:31" hidden="1" x14ac:dyDescent="0.35">
      <c r="Y3419">
        <v>0.77600000000000002</v>
      </c>
      <c r="Z3419">
        <v>0.98199999999999998</v>
      </c>
      <c r="AA3419">
        <v>0.995</v>
      </c>
      <c r="AB3419">
        <v>0.95299999999999996</v>
      </c>
      <c r="AC3419">
        <v>0.98299999999999998</v>
      </c>
      <c r="AD3419" s="18">
        <v>45825.11671613426</v>
      </c>
      <c r="AE3419" t="s">
        <v>2117</v>
      </c>
    </row>
    <row r="3420" spans="25:31" x14ac:dyDescent="0.35">
      <c r="Y3420">
        <v>7.3529999999999998</v>
      </c>
      <c r="Z3420">
        <v>0.71699999999999997</v>
      </c>
      <c r="AA3420">
        <v>0.92600000000000005</v>
      </c>
      <c r="AB3420">
        <v>0.91600000000000004</v>
      </c>
      <c r="AC3420">
        <v>0.92500000000000004</v>
      </c>
      <c r="AD3420" s="18">
        <v>45824.859816053242</v>
      </c>
      <c r="AE3420" t="s">
        <v>1942</v>
      </c>
    </row>
    <row r="3421" spans="25:31" hidden="1" x14ac:dyDescent="0.35">
      <c r="Y3421" t="s">
        <v>858</v>
      </c>
      <c r="Z3421" t="s">
        <v>858</v>
      </c>
      <c r="AA3421" t="s">
        <v>858</v>
      </c>
      <c r="AB3421" t="s">
        <v>858</v>
      </c>
      <c r="AC3421" t="s">
        <v>858</v>
      </c>
      <c r="AD3421" s="18">
        <v>45825.116919814813</v>
      </c>
      <c r="AE3421" t="s">
        <v>2117</v>
      </c>
    </row>
    <row r="3422" spans="25:31" hidden="1" x14ac:dyDescent="0.35">
      <c r="Y3422">
        <v>1.9610000000000001</v>
      </c>
      <c r="Z3422" t="s">
        <v>858</v>
      </c>
      <c r="AA3422">
        <v>0.77900000000000003</v>
      </c>
      <c r="AB3422">
        <v>1</v>
      </c>
      <c r="AC3422">
        <v>0.84499999999999997</v>
      </c>
      <c r="AD3422" s="18">
        <v>45825.117145763892</v>
      </c>
      <c r="AE3422" t="s">
        <v>2117</v>
      </c>
    </row>
    <row r="3423" spans="25:31" hidden="1" x14ac:dyDescent="0.35">
      <c r="Y3423" t="s">
        <v>858</v>
      </c>
      <c r="Z3423" t="s">
        <v>858</v>
      </c>
      <c r="AA3423" t="s">
        <v>858</v>
      </c>
      <c r="AB3423" t="s">
        <v>858</v>
      </c>
      <c r="AC3423" t="s">
        <v>858</v>
      </c>
      <c r="AD3423" s="18">
        <v>45825.117346053237</v>
      </c>
      <c r="AE3423" t="s">
        <v>2117</v>
      </c>
    </row>
    <row r="3424" spans="25:31" x14ac:dyDescent="0.35">
      <c r="Y3424">
        <v>0.55600000000000005</v>
      </c>
      <c r="Z3424">
        <v>0.84799999999999998</v>
      </c>
      <c r="AA3424">
        <v>0.81799999999999995</v>
      </c>
      <c r="AB3424">
        <v>0.88700000000000001</v>
      </c>
      <c r="AC3424">
        <v>0.84599999999999997</v>
      </c>
      <c r="AD3424" s="18">
        <v>45824.920094062501</v>
      </c>
      <c r="AE3424" t="s">
        <v>2096</v>
      </c>
    </row>
    <row r="3425" spans="25:31" hidden="1" x14ac:dyDescent="0.35">
      <c r="Y3425" t="s">
        <v>858</v>
      </c>
      <c r="Z3425" t="s">
        <v>858</v>
      </c>
      <c r="AA3425">
        <v>0.93200000000000005</v>
      </c>
      <c r="AB3425">
        <v>0.3</v>
      </c>
      <c r="AC3425" t="s">
        <v>858</v>
      </c>
      <c r="AD3425" s="18">
        <v>45825.117572962961</v>
      </c>
      <c r="AE3425" t="s">
        <v>2117</v>
      </c>
    </row>
    <row r="3426" spans="25:31" x14ac:dyDescent="0.35">
      <c r="Y3426">
        <v>4.63</v>
      </c>
      <c r="Z3426">
        <v>0.89500000000000002</v>
      </c>
      <c r="AA3426">
        <v>0.83199999999999996</v>
      </c>
      <c r="AB3426">
        <v>0.89700000000000002</v>
      </c>
      <c r="AC3426">
        <v>0.89300000000000002</v>
      </c>
      <c r="AD3426" s="18">
        <v>45824.94413747685</v>
      </c>
      <c r="AE3426" t="s">
        <v>2096</v>
      </c>
    </row>
    <row r="3427" spans="25:31" hidden="1" x14ac:dyDescent="0.35">
      <c r="Y3427">
        <v>1.0669999999999999</v>
      </c>
      <c r="Z3427">
        <v>0.63100000000000001</v>
      </c>
      <c r="AA3427">
        <v>0.77500000000000002</v>
      </c>
      <c r="AB3427">
        <v>0.77300000000000002</v>
      </c>
      <c r="AC3427">
        <v>0.81</v>
      </c>
      <c r="AD3427" s="18">
        <v>45825.117880150465</v>
      </c>
      <c r="AE3427" t="s">
        <v>2117</v>
      </c>
    </row>
    <row r="3428" spans="25:31" x14ac:dyDescent="0.35">
      <c r="Y3428">
        <v>1.996</v>
      </c>
      <c r="Z3428">
        <v>0.96199999999999997</v>
      </c>
      <c r="AA3428">
        <v>0.995</v>
      </c>
      <c r="AB3428">
        <v>0.99299999999999999</v>
      </c>
      <c r="AC3428">
        <v>0.98199999999999998</v>
      </c>
      <c r="AD3428" s="18">
        <v>45825.044750358793</v>
      </c>
      <c r="AE3428" t="s">
        <v>1750</v>
      </c>
    </row>
    <row r="3429" spans="25:31" hidden="1" x14ac:dyDescent="0.35">
      <c r="Y3429" t="s">
        <v>858</v>
      </c>
      <c r="Z3429" t="s">
        <v>858</v>
      </c>
      <c r="AA3429">
        <v>0.94899999999999995</v>
      </c>
      <c r="AB3429" t="s">
        <v>858</v>
      </c>
      <c r="AC3429" t="s">
        <v>858</v>
      </c>
      <c r="AD3429" s="18">
        <v>45825.118093032404</v>
      </c>
      <c r="AE3429" t="s">
        <v>2117</v>
      </c>
    </row>
    <row r="3430" spans="25:31" x14ac:dyDescent="0.35">
      <c r="Y3430">
        <v>3.39</v>
      </c>
      <c r="Z3430">
        <v>0.94599999999999995</v>
      </c>
      <c r="AA3430">
        <v>0.93200000000000005</v>
      </c>
      <c r="AB3430">
        <v>0.96899999999999997</v>
      </c>
      <c r="AC3430">
        <v>0.93600000000000005</v>
      </c>
      <c r="AD3430" s="18">
        <v>45824.758305416668</v>
      </c>
      <c r="AE3430" t="s">
        <v>1757</v>
      </c>
    </row>
    <row r="3431" spans="25:31" hidden="1" x14ac:dyDescent="0.35">
      <c r="Y3431">
        <v>10.308999999999999</v>
      </c>
      <c r="Z3431">
        <v>0.876</v>
      </c>
      <c r="AA3431" t="s">
        <v>858</v>
      </c>
      <c r="AB3431">
        <v>0.75</v>
      </c>
      <c r="AC3431">
        <v>0.84199999999999997</v>
      </c>
      <c r="AD3431" s="18">
        <v>45825.118312824074</v>
      </c>
      <c r="AE3431" t="s">
        <v>2117</v>
      </c>
    </row>
    <row r="3432" spans="25:31" x14ac:dyDescent="0.35">
      <c r="Y3432">
        <v>13.157999999999999</v>
      </c>
      <c r="Z3432">
        <v>0.94299999999999995</v>
      </c>
      <c r="AA3432">
        <v>0.93400000000000005</v>
      </c>
      <c r="AB3432">
        <v>0.95799999999999996</v>
      </c>
      <c r="AC3432">
        <v>0.91</v>
      </c>
      <c r="AD3432" s="18">
        <v>45825.254876793981</v>
      </c>
      <c r="AE3432" t="s">
        <v>2106</v>
      </c>
    </row>
    <row r="3433" spans="25:31" hidden="1" x14ac:dyDescent="0.35">
      <c r="Y3433">
        <v>4.673</v>
      </c>
      <c r="Z3433" t="s">
        <v>858</v>
      </c>
      <c r="AA3433">
        <v>0.96799999999999997</v>
      </c>
      <c r="AB3433" t="s">
        <v>858</v>
      </c>
      <c r="AC3433">
        <v>0.75</v>
      </c>
      <c r="AD3433" s="18">
        <v>45825.11853954861</v>
      </c>
      <c r="AE3433" t="s">
        <v>2117</v>
      </c>
    </row>
    <row r="3434" spans="25:31" x14ac:dyDescent="0.35">
      <c r="Y3434">
        <v>0.91700000000000004</v>
      </c>
      <c r="Z3434">
        <v>0</v>
      </c>
      <c r="AA3434" s="18">
        <v>0.99099999999999999</v>
      </c>
      <c r="AB3434">
        <v>0.95899999999999996</v>
      </c>
      <c r="AC3434" s="21">
        <v>0.96099999999999997</v>
      </c>
      <c r="AD3434" s="18">
        <v>45825.218037430554</v>
      </c>
      <c r="AE3434" t="s">
        <v>2109</v>
      </c>
    </row>
    <row r="3435" spans="25:31" hidden="1" x14ac:dyDescent="0.35">
      <c r="Y3435" t="s">
        <v>858</v>
      </c>
      <c r="Z3435" t="s">
        <v>858</v>
      </c>
      <c r="AA3435">
        <v>0.75</v>
      </c>
      <c r="AB3435" t="s">
        <v>858</v>
      </c>
      <c r="AC3435" t="s">
        <v>858</v>
      </c>
      <c r="AD3435" s="18">
        <v>45825.118746435182</v>
      </c>
      <c r="AE3435" t="s">
        <v>2117</v>
      </c>
    </row>
    <row r="3436" spans="25:31" x14ac:dyDescent="0.35">
      <c r="Y3436">
        <v>1.8759999999999999</v>
      </c>
      <c r="Z3436">
        <v>0.874</v>
      </c>
      <c r="AA3436">
        <v>0.93100000000000005</v>
      </c>
      <c r="AB3436">
        <v>0.79800000000000004</v>
      </c>
      <c r="AC3436">
        <v>0.91700000000000004</v>
      </c>
      <c r="AD3436" s="18">
        <v>45825.067785092593</v>
      </c>
      <c r="AE3436" t="s">
        <v>2117</v>
      </c>
    </row>
    <row r="3437" spans="25:31" hidden="1" x14ac:dyDescent="0.35">
      <c r="Y3437">
        <v>14.493</v>
      </c>
      <c r="Z3437" t="s">
        <v>858</v>
      </c>
      <c r="AA3437">
        <v>0.747</v>
      </c>
      <c r="AB3437" t="s">
        <v>858</v>
      </c>
      <c r="AC3437">
        <v>1</v>
      </c>
      <c r="AD3437" s="18">
        <v>45825.118963275461</v>
      </c>
      <c r="AE3437" t="s">
        <v>2117</v>
      </c>
    </row>
    <row r="3438" spans="25:31" x14ac:dyDescent="0.35">
      <c r="Y3438">
        <v>4.4249999999999998</v>
      </c>
      <c r="Z3438">
        <v>0.98699999999999999</v>
      </c>
      <c r="AA3438">
        <v>0.95499999999999996</v>
      </c>
      <c r="AB3438">
        <v>0.92300000000000004</v>
      </c>
      <c r="AC3438">
        <v>0.97799999999999998</v>
      </c>
      <c r="AD3438" s="18">
        <v>45825.094935914349</v>
      </c>
      <c r="AE3438" t="s">
        <v>2117</v>
      </c>
    </row>
    <row r="3439" spans="25:31" hidden="1" x14ac:dyDescent="0.35">
      <c r="Y3439">
        <v>9.3460000000000001</v>
      </c>
      <c r="Z3439">
        <v>1</v>
      </c>
      <c r="AA3439">
        <v>0.93899999999999995</v>
      </c>
      <c r="AB3439">
        <v>0.82599999999999996</v>
      </c>
      <c r="AC3439">
        <v>0.75</v>
      </c>
      <c r="AD3439" s="18">
        <v>45825.119245983798</v>
      </c>
      <c r="AE3439" t="s">
        <v>2117</v>
      </c>
    </row>
    <row r="3440" spans="25:31" x14ac:dyDescent="0.35">
      <c r="Y3440">
        <v>3.3</v>
      </c>
      <c r="Z3440">
        <v>0.997</v>
      </c>
      <c r="AA3440" s="18">
        <v>0.84599999999999997</v>
      </c>
      <c r="AB3440">
        <v>0.98599999999999999</v>
      </c>
      <c r="AC3440" s="21">
        <v>0.99</v>
      </c>
      <c r="AD3440" s="18">
        <v>3.3799768518518521E-2</v>
      </c>
      <c r="AE3440" t="s">
        <v>1092</v>
      </c>
    </row>
    <row r="3441" spans="25:31" hidden="1" x14ac:dyDescent="0.35">
      <c r="Y3441" t="s">
        <v>858</v>
      </c>
      <c r="Z3441" t="s">
        <v>858</v>
      </c>
      <c r="AA3441" t="s">
        <v>858</v>
      </c>
      <c r="AB3441" t="s">
        <v>858</v>
      </c>
      <c r="AC3441" t="s">
        <v>858</v>
      </c>
      <c r="AD3441" s="18">
        <v>45825.119471574071</v>
      </c>
      <c r="AE3441" t="s">
        <v>2117</v>
      </c>
    </row>
    <row r="3442" spans="25:31" x14ac:dyDescent="0.35">
      <c r="Y3442">
        <v>1.214</v>
      </c>
      <c r="Z3442">
        <v>0.89100000000000001</v>
      </c>
      <c r="AA3442">
        <v>0.95699999999999996</v>
      </c>
      <c r="AB3442">
        <v>0.83</v>
      </c>
      <c r="AC3442">
        <v>0.96899999999999997</v>
      </c>
      <c r="AD3442" s="18">
        <v>45825.237785277779</v>
      </c>
      <c r="AE3442" t="s">
        <v>2106</v>
      </c>
    </row>
    <row r="3443" spans="25:31" hidden="1" x14ac:dyDescent="0.35">
      <c r="Y3443">
        <v>1.8149999999999999</v>
      </c>
      <c r="Z3443">
        <v>0.81399999999999995</v>
      </c>
      <c r="AA3443">
        <v>0.94</v>
      </c>
      <c r="AB3443">
        <v>0.74099999999999999</v>
      </c>
      <c r="AC3443">
        <v>0.58099999999999996</v>
      </c>
      <c r="AD3443" s="18">
        <v>45825.119783217589</v>
      </c>
      <c r="AE3443" t="s">
        <v>2117</v>
      </c>
    </row>
    <row r="3444" spans="25:31" x14ac:dyDescent="0.35">
      <c r="Y3444">
        <v>3.03</v>
      </c>
      <c r="Z3444">
        <v>0.97199999999999998</v>
      </c>
      <c r="AA3444">
        <v>0.97799999999999998</v>
      </c>
      <c r="AB3444">
        <v>0.99399999999999999</v>
      </c>
      <c r="AC3444">
        <v>0.97399999999999998</v>
      </c>
      <c r="AD3444" s="18">
        <v>45825.260510219909</v>
      </c>
      <c r="AE3444" t="s">
        <v>2106</v>
      </c>
    </row>
    <row r="3445" spans="25:31" hidden="1" x14ac:dyDescent="0.35">
      <c r="Y3445">
        <v>6.8490000000000002</v>
      </c>
      <c r="Z3445">
        <v>0.97399999999999998</v>
      </c>
      <c r="AA3445">
        <v>0.98399999999999999</v>
      </c>
      <c r="AB3445">
        <v>0.96399999999999997</v>
      </c>
      <c r="AC3445">
        <v>0.86199999999999999</v>
      </c>
      <c r="AD3445" s="18">
        <v>45825.120079745371</v>
      </c>
      <c r="AE3445" t="s">
        <v>2117</v>
      </c>
    </row>
    <row r="3446" spans="25:31" x14ac:dyDescent="0.35">
      <c r="Y3446">
        <v>6.024</v>
      </c>
      <c r="Z3446">
        <v>0.86499999999999999</v>
      </c>
      <c r="AA3446">
        <v>0.97</v>
      </c>
      <c r="AB3446">
        <v>0.90800000000000003</v>
      </c>
      <c r="AC3446">
        <v>0.95199999999999996</v>
      </c>
      <c r="AD3446" s="18">
        <v>45825.099711863426</v>
      </c>
      <c r="AE3446" t="s">
        <v>2117</v>
      </c>
    </row>
    <row r="3447" spans="25:31" hidden="1" x14ac:dyDescent="0.35">
      <c r="Y3447">
        <v>3.984</v>
      </c>
      <c r="Z3447">
        <v>0.94099999999999995</v>
      </c>
      <c r="AA3447">
        <v>0.92800000000000005</v>
      </c>
      <c r="AB3447">
        <v>0.72299999999999998</v>
      </c>
      <c r="AC3447">
        <v>0.85</v>
      </c>
      <c r="AD3447" s="18">
        <v>45825.120369131946</v>
      </c>
      <c r="AE3447" t="s">
        <v>2117</v>
      </c>
    </row>
    <row r="3448" spans="25:31" hidden="1" x14ac:dyDescent="0.35">
      <c r="Y3448">
        <v>2.2989999999999999</v>
      </c>
      <c r="Z3448">
        <v>0.97899999999999998</v>
      </c>
      <c r="AA3448">
        <v>0.91500000000000004</v>
      </c>
      <c r="AB3448">
        <v>0.73399999999999999</v>
      </c>
      <c r="AC3448">
        <v>0.89700000000000002</v>
      </c>
      <c r="AD3448" s="18">
        <v>45825.120702546294</v>
      </c>
      <c r="AE3448" t="s">
        <v>2117</v>
      </c>
    </row>
    <row r="3449" spans="25:31" hidden="1" x14ac:dyDescent="0.35">
      <c r="Y3449" t="s">
        <v>858</v>
      </c>
      <c r="Z3449" t="s">
        <v>858</v>
      </c>
      <c r="AA3449">
        <v>1</v>
      </c>
      <c r="AB3449" t="s">
        <v>858</v>
      </c>
      <c r="AC3449" t="s">
        <v>858</v>
      </c>
      <c r="AD3449" s="18">
        <v>45825.12090371528</v>
      </c>
      <c r="AE3449" t="s">
        <v>2117</v>
      </c>
    </row>
    <row r="3450" spans="25:31" x14ac:dyDescent="0.35">
      <c r="Y3450">
        <v>0.23599999999999999</v>
      </c>
      <c r="Z3450">
        <v>0.98299999999999998</v>
      </c>
      <c r="AA3450">
        <v>0.93300000000000005</v>
      </c>
      <c r="AB3450">
        <v>0.92400000000000004</v>
      </c>
      <c r="AC3450">
        <v>0.96799999999999997</v>
      </c>
      <c r="AD3450" s="18">
        <v>45825.128918738425</v>
      </c>
      <c r="AE3450" t="s">
        <v>2117</v>
      </c>
    </row>
    <row r="3451" spans="25:31" hidden="1" x14ac:dyDescent="0.35">
      <c r="Y3451">
        <v>1.1519999999999999</v>
      </c>
      <c r="Z3451">
        <v>0.872</v>
      </c>
      <c r="AA3451">
        <v>0.99299999999999999</v>
      </c>
      <c r="AB3451">
        <v>0.97199999999999998</v>
      </c>
      <c r="AC3451">
        <v>0.95599999999999996</v>
      </c>
      <c r="AD3451" s="18">
        <v>45825.121252777775</v>
      </c>
      <c r="AE3451" t="s">
        <v>2117</v>
      </c>
    </row>
    <row r="3452" spans="25:31" x14ac:dyDescent="0.35">
      <c r="Y3452">
        <v>0.70599999999999996</v>
      </c>
      <c r="Z3452">
        <v>0.874</v>
      </c>
      <c r="AA3452">
        <v>0.98399999999999999</v>
      </c>
      <c r="AB3452">
        <v>0.54600000000000004</v>
      </c>
      <c r="AC3452">
        <v>0.89600000000000002</v>
      </c>
      <c r="AD3452" s="18">
        <v>45824.938833333334</v>
      </c>
      <c r="AE3452" t="s">
        <v>2096</v>
      </c>
    </row>
    <row r="3453" spans="25:31" hidden="1" x14ac:dyDescent="0.35">
      <c r="Y3453">
        <v>0.66700000000000004</v>
      </c>
      <c r="Z3453">
        <v>1</v>
      </c>
      <c r="AA3453" t="s">
        <v>858</v>
      </c>
      <c r="AB3453" t="s">
        <v>858</v>
      </c>
      <c r="AC3453">
        <v>0.75</v>
      </c>
      <c r="AD3453" s="18">
        <v>45825.121471516206</v>
      </c>
      <c r="AE3453" t="s">
        <v>2117</v>
      </c>
    </row>
    <row r="3454" spans="25:31" x14ac:dyDescent="0.35">
      <c r="Y3454">
        <v>3.7309999999999999</v>
      </c>
      <c r="Z3454">
        <v>0.82799999999999996</v>
      </c>
      <c r="AA3454">
        <v>0.85099999999999998</v>
      </c>
      <c r="AB3454">
        <v>0.875</v>
      </c>
      <c r="AC3454">
        <v>0.86799999999999999</v>
      </c>
      <c r="AD3454" s="18">
        <v>45825.123047858797</v>
      </c>
      <c r="AE3454" t="s">
        <v>2117</v>
      </c>
    </row>
    <row r="3455" spans="25:31" hidden="1" x14ac:dyDescent="0.35">
      <c r="Y3455" t="s">
        <v>858</v>
      </c>
      <c r="Z3455" t="s">
        <v>858</v>
      </c>
      <c r="AA3455" t="s">
        <v>858</v>
      </c>
      <c r="AB3455" t="s">
        <v>858</v>
      </c>
      <c r="AC3455" t="s">
        <v>858</v>
      </c>
      <c r="AD3455" s="18">
        <v>45825.121674016205</v>
      </c>
      <c r="AE3455" t="s">
        <v>2117</v>
      </c>
    </row>
    <row r="3456" spans="25:31" x14ac:dyDescent="0.35">
      <c r="Y3456">
        <v>10.638</v>
      </c>
      <c r="Z3456">
        <v>0.93100000000000005</v>
      </c>
      <c r="AA3456">
        <v>0.98699999999999999</v>
      </c>
      <c r="AB3456">
        <v>0.92300000000000004</v>
      </c>
      <c r="AC3456">
        <v>0.96799999999999997</v>
      </c>
      <c r="AD3456" s="18">
        <v>45825.140029456015</v>
      </c>
      <c r="AE3456" t="s">
        <v>2117</v>
      </c>
    </row>
    <row r="3457" spans="25:31" hidden="1" x14ac:dyDescent="0.35">
      <c r="Y3457" t="s">
        <v>858</v>
      </c>
      <c r="Z3457" t="s">
        <v>858</v>
      </c>
      <c r="AA3457" t="s">
        <v>858</v>
      </c>
      <c r="AB3457" t="s">
        <v>858</v>
      </c>
      <c r="AC3457" t="s">
        <v>858</v>
      </c>
      <c r="AD3457" s="18">
        <v>45825.121892164352</v>
      </c>
      <c r="AE3457" t="s">
        <v>2117</v>
      </c>
    </row>
    <row r="3458" spans="25:31" x14ac:dyDescent="0.35">
      <c r="Y3458">
        <v>10.638</v>
      </c>
      <c r="Z3458">
        <v>0.93500000000000005</v>
      </c>
      <c r="AA3458" s="18">
        <v>0.96199999999999997</v>
      </c>
      <c r="AB3458">
        <v>0.97799999999999998</v>
      </c>
      <c r="AC3458" s="21">
        <v>0.94599999999999995</v>
      </c>
      <c r="AD3458" s="18">
        <v>7.5949074074074079E-3</v>
      </c>
      <c r="AE3458" t="s">
        <v>1092</v>
      </c>
    </row>
    <row r="3459" spans="25:31" hidden="1" x14ac:dyDescent="0.35">
      <c r="Y3459" t="s">
        <v>858</v>
      </c>
      <c r="Z3459" t="s">
        <v>858</v>
      </c>
      <c r="AA3459" t="s">
        <v>858</v>
      </c>
      <c r="AB3459" t="s">
        <v>858</v>
      </c>
      <c r="AC3459" t="s">
        <v>858</v>
      </c>
      <c r="AD3459" s="18">
        <v>45825.122122337962</v>
      </c>
      <c r="AE3459" t="s">
        <v>2117</v>
      </c>
    </row>
    <row r="3460" spans="25:31" x14ac:dyDescent="0.35">
      <c r="Y3460">
        <v>2.137</v>
      </c>
      <c r="Z3460">
        <v>0.97199999999999998</v>
      </c>
      <c r="AA3460" s="18">
        <v>0.92700000000000005</v>
      </c>
      <c r="AB3460">
        <v>0.98</v>
      </c>
      <c r="AC3460" s="21">
        <v>0.94499999999999995</v>
      </c>
      <c r="AD3460" s="18">
        <v>2.0489583333333332E-2</v>
      </c>
      <c r="AE3460" t="s">
        <v>1092</v>
      </c>
    </row>
    <row r="3461" spans="25:31" hidden="1" x14ac:dyDescent="0.35">
      <c r="Y3461">
        <v>5.4640000000000004</v>
      </c>
      <c r="Z3461">
        <v>1</v>
      </c>
      <c r="AA3461">
        <v>0.92200000000000004</v>
      </c>
      <c r="AB3461">
        <v>0.93799999999999994</v>
      </c>
      <c r="AC3461">
        <v>0.84299999999999997</v>
      </c>
      <c r="AD3461" s="18">
        <v>45825.122399537038</v>
      </c>
      <c r="AE3461" t="s">
        <v>2117</v>
      </c>
    </row>
    <row r="3462" spans="25:31" x14ac:dyDescent="0.35">
      <c r="Y3462">
        <v>10.308999999999999</v>
      </c>
      <c r="Z3462">
        <v>0.98499999999999999</v>
      </c>
      <c r="AA3462" s="18">
        <v>0.91200000000000003</v>
      </c>
      <c r="AB3462">
        <v>0.86499999999999999</v>
      </c>
      <c r="AC3462" s="21">
        <v>0.97499999999999998</v>
      </c>
      <c r="AD3462" s="18">
        <v>2.8151620370370372E-2</v>
      </c>
      <c r="AE3462" t="s">
        <v>1092</v>
      </c>
    </row>
    <row r="3463" spans="25:31" hidden="1" x14ac:dyDescent="0.35">
      <c r="Y3463" t="s">
        <v>858</v>
      </c>
      <c r="Z3463" t="s">
        <v>858</v>
      </c>
      <c r="AA3463" t="s">
        <v>858</v>
      </c>
      <c r="AB3463" t="s">
        <v>858</v>
      </c>
      <c r="AC3463" t="s">
        <v>858</v>
      </c>
      <c r="AD3463" s="18">
        <v>45825.122616099536</v>
      </c>
      <c r="AE3463" t="s">
        <v>2117</v>
      </c>
    </row>
    <row r="3464" spans="25:31" x14ac:dyDescent="0.35">
      <c r="Y3464">
        <v>2.4039999999999999</v>
      </c>
      <c r="Z3464">
        <v>0.93500000000000005</v>
      </c>
      <c r="AA3464" s="18">
        <v>0.89500000000000002</v>
      </c>
      <c r="AB3464">
        <v>0.92</v>
      </c>
      <c r="AC3464" s="21">
        <v>0.91600000000000004</v>
      </c>
      <c r="AD3464" s="18">
        <v>3.0885416666666665E-2</v>
      </c>
      <c r="AE3464" t="s">
        <v>1092</v>
      </c>
    </row>
    <row r="3465" spans="25:31" hidden="1" x14ac:dyDescent="0.35">
      <c r="Y3465" t="s">
        <v>858</v>
      </c>
      <c r="Z3465" t="s">
        <v>858</v>
      </c>
      <c r="AA3465" t="s">
        <v>858</v>
      </c>
      <c r="AB3465" t="s">
        <v>858</v>
      </c>
      <c r="AC3465" t="s">
        <v>858</v>
      </c>
      <c r="AD3465" s="18">
        <v>45825.12281828704</v>
      </c>
      <c r="AE3465" t="s">
        <v>2117</v>
      </c>
    </row>
    <row r="3466" spans="25:31" x14ac:dyDescent="0.35">
      <c r="Y3466">
        <v>9.0090000000000003</v>
      </c>
      <c r="Z3466">
        <v>0.98899999999999999</v>
      </c>
      <c r="AA3466">
        <v>0.88700000000000001</v>
      </c>
      <c r="AB3466">
        <v>0.86499999999999999</v>
      </c>
      <c r="AC3466">
        <v>0.98499999999999999</v>
      </c>
      <c r="AD3466" s="18">
        <v>45825.276446018521</v>
      </c>
      <c r="AE3466" t="s">
        <v>2106</v>
      </c>
    </row>
    <row r="3467" spans="25:31" hidden="1" x14ac:dyDescent="0.35">
      <c r="Y3467" t="s">
        <v>858</v>
      </c>
      <c r="Z3467" t="s">
        <v>858</v>
      </c>
      <c r="AA3467" t="s">
        <v>858</v>
      </c>
      <c r="AB3467" t="s">
        <v>858</v>
      </c>
      <c r="AC3467" t="s">
        <v>858</v>
      </c>
      <c r="AD3467" s="18">
        <v>45825.12304791667</v>
      </c>
      <c r="AE3467" t="s">
        <v>2117</v>
      </c>
    </row>
    <row r="3468" spans="25:31" x14ac:dyDescent="0.35">
      <c r="Y3468">
        <v>1.282</v>
      </c>
      <c r="Z3468">
        <v>0.997</v>
      </c>
      <c r="AA3468">
        <v>0.99099999999999999</v>
      </c>
      <c r="AB3468">
        <v>0.90200000000000002</v>
      </c>
      <c r="AC3468">
        <v>0.99399999999999999</v>
      </c>
      <c r="AD3468" s="18">
        <v>45824.928960914353</v>
      </c>
      <c r="AE3468" t="s">
        <v>2096</v>
      </c>
    </row>
    <row r="3469" spans="25:31" hidden="1" x14ac:dyDescent="0.35">
      <c r="Y3469" t="s">
        <v>858</v>
      </c>
      <c r="Z3469">
        <v>1</v>
      </c>
      <c r="AA3469" t="s">
        <v>858</v>
      </c>
      <c r="AB3469" t="s">
        <v>858</v>
      </c>
      <c r="AC3469" t="s">
        <v>858</v>
      </c>
      <c r="AD3469" s="18">
        <v>45825.123253171296</v>
      </c>
      <c r="AE3469" t="s">
        <v>2117</v>
      </c>
    </row>
    <row r="3470" spans="25:31" x14ac:dyDescent="0.35">
      <c r="Y3470">
        <v>0.69599999999999995</v>
      </c>
      <c r="Z3470">
        <v>0.96399999999999997</v>
      </c>
      <c r="AA3470">
        <v>0.996</v>
      </c>
      <c r="AB3470">
        <v>0.99299999999999999</v>
      </c>
      <c r="AC3470">
        <v>0.99299999999999999</v>
      </c>
      <c r="AD3470" s="18">
        <v>45824.760032650462</v>
      </c>
      <c r="AE3470" t="s">
        <v>1757</v>
      </c>
    </row>
    <row r="3471" spans="25:31" hidden="1" x14ac:dyDescent="0.35">
      <c r="Y3471" t="s">
        <v>858</v>
      </c>
      <c r="Z3471" t="s">
        <v>858</v>
      </c>
      <c r="AA3471" t="s">
        <v>858</v>
      </c>
      <c r="AB3471" t="s">
        <v>858</v>
      </c>
      <c r="AC3471" t="s">
        <v>858</v>
      </c>
      <c r="AD3471" s="18">
        <v>45825.123458773145</v>
      </c>
      <c r="AE3471" t="s">
        <v>2117</v>
      </c>
    </row>
    <row r="3472" spans="25:31" x14ac:dyDescent="0.35">
      <c r="Y3472">
        <v>2.6040000000000001</v>
      </c>
      <c r="Z3472">
        <v>0.90900000000000003</v>
      </c>
      <c r="AA3472">
        <v>0.92800000000000005</v>
      </c>
      <c r="AB3472">
        <v>0.82899999999999996</v>
      </c>
      <c r="AC3472">
        <v>0.88200000000000001</v>
      </c>
      <c r="AD3472" s="18">
        <v>45824.76904673611</v>
      </c>
      <c r="AE3472" t="s">
        <v>1757</v>
      </c>
    </row>
    <row r="3473" spans="25:31" hidden="1" x14ac:dyDescent="0.35">
      <c r="Y3473">
        <v>26.315999999999999</v>
      </c>
      <c r="Z3473">
        <v>0.93400000000000005</v>
      </c>
      <c r="AA3473">
        <v>0.94199999999999995</v>
      </c>
      <c r="AB3473" t="s">
        <v>858</v>
      </c>
      <c r="AC3473">
        <v>0.89300000000000002</v>
      </c>
      <c r="AD3473" s="18">
        <v>45825.123678935182</v>
      </c>
      <c r="AE3473" t="s">
        <v>2117</v>
      </c>
    </row>
    <row r="3474" spans="25:31" x14ac:dyDescent="0.35">
      <c r="Y3474">
        <v>4.8780000000000001</v>
      </c>
      <c r="Z3474">
        <v>0.84399999999999997</v>
      </c>
      <c r="AA3474">
        <v>0.94799999999999995</v>
      </c>
      <c r="AB3474">
        <v>0.91</v>
      </c>
      <c r="AC3474">
        <v>0.96399999999999997</v>
      </c>
      <c r="AD3474" s="18">
        <v>45824.785150578704</v>
      </c>
      <c r="AE3474" t="s">
        <v>1757</v>
      </c>
    </row>
    <row r="3475" spans="25:31" hidden="1" x14ac:dyDescent="0.35">
      <c r="Y3475">
        <v>2</v>
      </c>
      <c r="Z3475" t="s">
        <v>858</v>
      </c>
      <c r="AA3475">
        <v>0.90900000000000003</v>
      </c>
      <c r="AB3475" t="s">
        <v>858</v>
      </c>
      <c r="AC3475">
        <v>1</v>
      </c>
      <c r="AD3475" s="18">
        <v>45825.123896921294</v>
      </c>
      <c r="AE3475" t="s">
        <v>2117</v>
      </c>
    </row>
    <row r="3476" spans="25:31" x14ac:dyDescent="0.35">
      <c r="Y3476">
        <v>1.3120000000000001</v>
      </c>
      <c r="Z3476">
        <v>0.93</v>
      </c>
      <c r="AA3476">
        <v>0.93400000000000005</v>
      </c>
      <c r="AB3476">
        <v>0.48599999999999999</v>
      </c>
      <c r="AC3476">
        <v>0.91800000000000004</v>
      </c>
      <c r="AD3476" s="18">
        <v>45824.908410995369</v>
      </c>
      <c r="AE3476" t="s">
        <v>2096</v>
      </c>
    </row>
    <row r="3477" spans="25:31" hidden="1" x14ac:dyDescent="0.35">
      <c r="Y3477">
        <v>1.931</v>
      </c>
      <c r="Z3477">
        <v>0.68400000000000005</v>
      </c>
      <c r="AA3477">
        <v>0.98499999999999999</v>
      </c>
      <c r="AB3477">
        <v>0.91</v>
      </c>
      <c r="AC3477">
        <v>0.95699999999999996</v>
      </c>
      <c r="AD3477" s="18">
        <v>45825.124189756942</v>
      </c>
      <c r="AE3477" t="s">
        <v>2117</v>
      </c>
    </row>
    <row r="3478" spans="25:31" x14ac:dyDescent="0.35">
      <c r="Y3478">
        <v>5.4349999999999996</v>
      </c>
      <c r="Z3478">
        <v>0.91200000000000003</v>
      </c>
      <c r="AA3478">
        <v>0.97299999999999998</v>
      </c>
      <c r="AB3478">
        <v>0.97</v>
      </c>
      <c r="AC3478">
        <v>0.95099999999999996</v>
      </c>
      <c r="AD3478" s="18">
        <v>45824.923967141207</v>
      </c>
      <c r="AE3478" t="s">
        <v>2096</v>
      </c>
    </row>
    <row r="3479" spans="25:31" hidden="1" x14ac:dyDescent="0.35">
      <c r="Y3479" t="s">
        <v>858</v>
      </c>
      <c r="Z3479" t="s">
        <v>858</v>
      </c>
      <c r="AA3479" t="s">
        <v>858</v>
      </c>
      <c r="AB3479" t="s">
        <v>858</v>
      </c>
      <c r="AC3479" t="s">
        <v>858</v>
      </c>
      <c r="AD3479" s="18">
        <v>45825.124397453706</v>
      </c>
      <c r="AE3479" t="s">
        <v>2117</v>
      </c>
    </row>
    <row r="3480" spans="25:31" x14ac:dyDescent="0.35">
      <c r="Y3480">
        <v>2</v>
      </c>
      <c r="Z3480">
        <v>0.90200000000000002</v>
      </c>
      <c r="AA3480">
        <v>0.83099999999999996</v>
      </c>
      <c r="AB3480">
        <v>0.85499999999999998</v>
      </c>
      <c r="AC3480">
        <v>0.90200000000000002</v>
      </c>
      <c r="AD3480" s="18">
        <v>45825.261288993053</v>
      </c>
      <c r="AE3480" t="s">
        <v>2106</v>
      </c>
    </row>
    <row r="3481" spans="25:31" hidden="1" x14ac:dyDescent="0.35">
      <c r="Y3481">
        <v>34.482999999999997</v>
      </c>
      <c r="Z3481" t="s">
        <v>858</v>
      </c>
      <c r="AA3481">
        <v>1</v>
      </c>
      <c r="AB3481" t="s">
        <v>858</v>
      </c>
      <c r="AC3481">
        <v>1</v>
      </c>
      <c r="AD3481" s="18">
        <v>45825.124620590279</v>
      </c>
      <c r="AE3481" t="s">
        <v>2117</v>
      </c>
    </row>
    <row r="3482" spans="25:31" hidden="1" x14ac:dyDescent="0.35">
      <c r="Y3482" t="s">
        <v>858</v>
      </c>
      <c r="Z3482" t="s">
        <v>858</v>
      </c>
      <c r="AA3482" t="s">
        <v>858</v>
      </c>
      <c r="AB3482" t="s">
        <v>858</v>
      </c>
      <c r="AC3482" t="s">
        <v>858</v>
      </c>
      <c r="AD3482" s="18">
        <v>45825.124818750002</v>
      </c>
      <c r="AE3482" t="s">
        <v>2117</v>
      </c>
    </row>
    <row r="3483" spans="25:31" hidden="1" x14ac:dyDescent="0.35">
      <c r="Y3483">
        <v>16.129000000000001</v>
      </c>
      <c r="Z3483" t="s">
        <v>858</v>
      </c>
      <c r="AA3483" t="s">
        <v>858</v>
      </c>
      <c r="AB3483" t="s">
        <v>858</v>
      </c>
      <c r="AC3483">
        <v>0.78</v>
      </c>
      <c r="AD3483" s="18">
        <v>45825.125044351851</v>
      </c>
      <c r="AE3483" t="s">
        <v>2117</v>
      </c>
    </row>
    <row r="3484" spans="25:31" x14ac:dyDescent="0.35">
      <c r="Y3484">
        <v>3.3330000000000002</v>
      </c>
      <c r="Z3484">
        <v>0.97099999999999997</v>
      </c>
      <c r="AA3484" s="18">
        <v>0.95899999999999996</v>
      </c>
      <c r="AB3484">
        <v>0.98699999999999999</v>
      </c>
      <c r="AC3484" s="21">
        <v>0.96499999999999997</v>
      </c>
      <c r="AD3484" s="18">
        <v>3.8657407407407407E-4</v>
      </c>
      <c r="AE3484" t="s">
        <v>1092</v>
      </c>
    </row>
    <row r="3485" spans="25:31" hidden="1" x14ac:dyDescent="0.35">
      <c r="Y3485">
        <v>5.2359999999999998</v>
      </c>
      <c r="Z3485" t="s">
        <v>858</v>
      </c>
      <c r="AA3485">
        <v>0.96199999999999997</v>
      </c>
      <c r="AB3485" t="s">
        <v>858</v>
      </c>
      <c r="AC3485">
        <v>0.95799999999999996</v>
      </c>
      <c r="AD3485" s="18">
        <v>45825.125268483796</v>
      </c>
      <c r="AE3485" t="s">
        <v>2117</v>
      </c>
    </row>
    <row r="3486" spans="25:31" x14ac:dyDescent="0.35">
      <c r="Y3486">
        <v>4.2370000000000001</v>
      </c>
      <c r="Z3486">
        <v>0.96899999999999997</v>
      </c>
      <c r="AA3486">
        <v>0.98299999999999998</v>
      </c>
      <c r="AB3486">
        <v>0.96599999999999997</v>
      </c>
      <c r="AC3486">
        <v>0.95899999999999996</v>
      </c>
      <c r="AD3486" s="18">
        <v>45824.757634803238</v>
      </c>
      <c r="AE3486" t="s">
        <v>1757</v>
      </c>
    </row>
    <row r="3487" spans="25:31" hidden="1" x14ac:dyDescent="0.35">
      <c r="Y3487">
        <v>10</v>
      </c>
      <c r="Z3487" t="s">
        <v>858</v>
      </c>
      <c r="AA3487">
        <v>1</v>
      </c>
      <c r="AB3487" t="s">
        <v>858</v>
      </c>
      <c r="AC3487">
        <v>1</v>
      </c>
      <c r="AD3487" s="18">
        <v>45825.125486481484</v>
      </c>
      <c r="AE3487" t="s">
        <v>2117</v>
      </c>
    </row>
    <row r="3488" spans="25:31" x14ac:dyDescent="0.35">
      <c r="Y3488">
        <v>10.308999999999999</v>
      </c>
      <c r="Z3488">
        <v>0.81</v>
      </c>
      <c r="AA3488">
        <v>0.76200000000000001</v>
      </c>
      <c r="AB3488">
        <v>0.76200000000000001</v>
      </c>
      <c r="AC3488">
        <v>0.80500000000000005</v>
      </c>
      <c r="AD3488" s="18">
        <v>45824.781847256942</v>
      </c>
      <c r="AE3488" t="s">
        <v>1757</v>
      </c>
    </row>
    <row r="3489" spans="25:31" hidden="1" x14ac:dyDescent="0.35">
      <c r="Y3489" t="s">
        <v>858</v>
      </c>
      <c r="Z3489" t="s">
        <v>858</v>
      </c>
      <c r="AA3489" t="s">
        <v>858</v>
      </c>
      <c r="AB3489" t="s">
        <v>858</v>
      </c>
      <c r="AC3489" t="s">
        <v>858</v>
      </c>
      <c r="AD3489" s="18">
        <v>45825.12568636574</v>
      </c>
      <c r="AE3489" t="s">
        <v>2117</v>
      </c>
    </row>
    <row r="3490" spans="25:31" x14ac:dyDescent="0.35">
      <c r="Y3490">
        <v>47.619</v>
      </c>
      <c r="Z3490">
        <v>0.90100000000000002</v>
      </c>
      <c r="AA3490">
        <v>0.88</v>
      </c>
      <c r="AB3490">
        <v>0.89100000000000001</v>
      </c>
      <c r="AC3490">
        <v>0.89700000000000002</v>
      </c>
      <c r="AD3490" s="18">
        <v>45824.797544305555</v>
      </c>
      <c r="AE3490" t="s">
        <v>1757</v>
      </c>
    </row>
    <row r="3491" spans="25:31" hidden="1" x14ac:dyDescent="0.35">
      <c r="Y3491">
        <v>4.3479999999999999</v>
      </c>
      <c r="Z3491">
        <v>0.94699999999999995</v>
      </c>
      <c r="AA3491">
        <v>0.85</v>
      </c>
      <c r="AB3491">
        <v>0.75</v>
      </c>
      <c r="AC3491">
        <v>0.93200000000000005</v>
      </c>
      <c r="AD3491" s="18">
        <v>45825.125993657406</v>
      </c>
      <c r="AE3491" t="s">
        <v>2117</v>
      </c>
    </row>
    <row r="3492" spans="25:31" x14ac:dyDescent="0.35">
      <c r="Y3492">
        <v>76.923000000000002</v>
      </c>
      <c r="Z3492">
        <v>0.92200000000000004</v>
      </c>
      <c r="AA3492">
        <v>0.96599999999999997</v>
      </c>
      <c r="AB3492">
        <v>0.84499999999999997</v>
      </c>
      <c r="AC3492">
        <v>0.95499999999999996</v>
      </c>
      <c r="AD3492" s="18">
        <v>45824.83135479167</v>
      </c>
      <c r="AE3492" t="s">
        <v>1757</v>
      </c>
    </row>
    <row r="3493" spans="25:31" hidden="1" x14ac:dyDescent="0.35">
      <c r="Y3493">
        <v>15.151999999999999</v>
      </c>
      <c r="Z3493" t="s">
        <v>858</v>
      </c>
      <c r="AA3493">
        <v>0.92200000000000004</v>
      </c>
      <c r="AB3493" t="s">
        <v>858</v>
      </c>
      <c r="AC3493">
        <v>0.85899999999999999</v>
      </c>
      <c r="AD3493" s="18">
        <v>45825.126227372682</v>
      </c>
      <c r="AE3493" t="s">
        <v>2117</v>
      </c>
    </row>
    <row r="3494" spans="25:31" x14ac:dyDescent="0.35">
      <c r="Y3494">
        <v>34.482999999999997</v>
      </c>
      <c r="Z3494">
        <v>0.93400000000000005</v>
      </c>
      <c r="AA3494">
        <v>0.80900000000000005</v>
      </c>
      <c r="AB3494">
        <v>0.71699999999999997</v>
      </c>
      <c r="AC3494">
        <v>0.94299999999999995</v>
      </c>
      <c r="AD3494" s="18">
        <v>45824.877826643518</v>
      </c>
      <c r="AE3494" t="s">
        <v>1942</v>
      </c>
    </row>
    <row r="3495" spans="25:31" hidden="1" x14ac:dyDescent="0.35">
      <c r="Y3495" t="s">
        <v>858</v>
      </c>
      <c r="Z3495" t="s">
        <v>858</v>
      </c>
      <c r="AA3495">
        <v>1</v>
      </c>
      <c r="AB3495" t="s">
        <v>858</v>
      </c>
      <c r="AC3495" t="s">
        <v>858</v>
      </c>
      <c r="AD3495" s="18">
        <v>45825.126428900461</v>
      </c>
      <c r="AE3495" t="s">
        <v>2117</v>
      </c>
    </row>
    <row r="3496" spans="25:31" x14ac:dyDescent="0.35">
      <c r="Y3496">
        <v>71.429000000000002</v>
      </c>
      <c r="Z3496">
        <v>0.92700000000000005</v>
      </c>
      <c r="AA3496">
        <v>0.92900000000000005</v>
      </c>
      <c r="AB3496">
        <v>0</v>
      </c>
      <c r="AC3496">
        <v>0.88600000000000001</v>
      </c>
      <c r="AD3496" s="18">
        <v>45824.887494120369</v>
      </c>
      <c r="AE3496" t="s">
        <v>1942</v>
      </c>
    </row>
    <row r="3497" spans="25:31" hidden="1" x14ac:dyDescent="0.35">
      <c r="Y3497" t="s">
        <v>858</v>
      </c>
      <c r="Z3497" t="s">
        <v>858</v>
      </c>
      <c r="AA3497" t="s">
        <v>858</v>
      </c>
      <c r="AB3497" t="s">
        <v>858</v>
      </c>
      <c r="AC3497" t="s">
        <v>858</v>
      </c>
      <c r="AD3497" s="18">
        <v>45825.126629432867</v>
      </c>
      <c r="AE3497" t="s">
        <v>2117</v>
      </c>
    </row>
    <row r="3498" spans="25:31" x14ac:dyDescent="0.35">
      <c r="Y3498">
        <v>100</v>
      </c>
      <c r="Z3498">
        <v>0.95</v>
      </c>
      <c r="AA3498">
        <v>0.91200000000000003</v>
      </c>
      <c r="AB3498">
        <v>0.88</v>
      </c>
      <c r="AC3498">
        <v>0.92400000000000004</v>
      </c>
      <c r="AD3498" s="18">
        <v>45824.888166608798</v>
      </c>
      <c r="AE3498" t="s">
        <v>1942</v>
      </c>
    </row>
    <row r="3499" spans="25:31" hidden="1" x14ac:dyDescent="0.35">
      <c r="Y3499">
        <v>3.3</v>
      </c>
      <c r="Z3499" t="s">
        <v>858</v>
      </c>
      <c r="AA3499">
        <v>0.97099999999999997</v>
      </c>
      <c r="AB3499">
        <v>1</v>
      </c>
      <c r="AC3499">
        <v>0.95099999999999996</v>
      </c>
      <c r="AD3499" s="18">
        <v>45825.126881145836</v>
      </c>
      <c r="AE3499" t="s">
        <v>2117</v>
      </c>
    </row>
    <row r="3500" spans="25:31" x14ac:dyDescent="0.35">
      <c r="Y3500">
        <v>22.727</v>
      </c>
      <c r="Z3500">
        <v>0.70199999999999996</v>
      </c>
      <c r="AA3500">
        <v>0.88400000000000001</v>
      </c>
      <c r="AB3500">
        <v>0.94099999999999995</v>
      </c>
      <c r="AC3500">
        <v>0.88300000000000001</v>
      </c>
      <c r="AD3500" s="18">
        <v>45824.895809120368</v>
      </c>
      <c r="AE3500" t="s">
        <v>1942</v>
      </c>
    </row>
    <row r="3501" spans="25:31" hidden="1" x14ac:dyDescent="0.35">
      <c r="Y3501" t="s">
        <v>858</v>
      </c>
      <c r="Z3501" t="s">
        <v>858</v>
      </c>
      <c r="AA3501" t="s">
        <v>858</v>
      </c>
      <c r="AB3501" t="s">
        <v>858</v>
      </c>
      <c r="AC3501" t="s">
        <v>858</v>
      </c>
      <c r="AD3501" s="18">
        <v>45825.127085844906</v>
      </c>
      <c r="AE3501" t="s">
        <v>2117</v>
      </c>
    </row>
    <row r="3502" spans="25:31" x14ac:dyDescent="0.35">
      <c r="Y3502">
        <v>4.9020000000000001</v>
      </c>
      <c r="Z3502">
        <v>0.80900000000000005</v>
      </c>
      <c r="AA3502">
        <v>0.95399999999999996</v>
      </c>
      <c r="AB3502">
        <v>0.52600000000000002</v>
      </c>
      <c r="AC3502">
        <v>0.871</v>
      </c>
      <c r="AD3502" s="18">
        <v>45824.93476491898</v>
      </c>
      <c r="AE3502" t="s">
        <v>2096</v>
      </c>
    </row>
    <row r="3503" spans="25:31" hidden="1" x14ac:dyDescent="0.35">
      <c r="Y3503">
        <v>45.454999999999998</v>
      </c>
      <c r="Z3503" t="s">
        <v>858</v>
      </c>
      <c r="AA3503">
        <v>0.85099999999999998</v>
      </c>
      <c r="AB3503" t="s">
        <v>858</v>
      </c>
      <c r="AC3503">
        <v>1</v>
      </c>
      <c r="AD3503" s="18">
        <v>45825.12731984954</v>
      </c>
      <c r="AE3503" t="s">
        <v>2117</v>
      </c>
    </row>
    <row r="3504" spans="25:31" x14ac:dyDescent="0.35">
      <c r="Y3504">
        <v>83.332999999999998</v>
      </c>
      <c r="Z3504">
        <v>0.78300000000000003</v>
      </c>
      <c r="AA3504">
        <v>0.76200000000000001</v>
      </c>
      <c r="AB3504">
        <v>0.66800000000000004</v>
      </c>
      <c r="AC3504">
        <v>0.76600000000000001</v>
      </c>
      <c r="AD3504" s="18">
        <v>45824.942158935184</v>
      </c>
      <c r="AE3504" t="s">
        <v>2096</v>
      </c>
    </row>
    <row r="3505" spans="25:31" hidden="1" x14ac:dyDescent="0.35">
      <c r="Y3505">
        <v>1.901</v>
      </c>
      <c r="Z3505">
        <v>0.72599999999999998</v>
      </c>
      <c r="AA3505">
        <v>0.93400000000000005</v>
      </c>
      <c r="AB3505">
        <v>0.82799999999999996</v>
      </c>
      <c r="AC3505">
        <v>0.92300000000000004</v>
      </c>
      <c r="AD3505" s="18">
        <v>45825.12762146991</v>
      </c>
      <c r="AE3505" t="s">
        <v>2117</v>
      </c>
    </row>
    <row r="3506" spans="25:31" x14ac:dyDescent="0.35">
      <c r="Y3506">
        <v>17.241</v>
      </c>
      <c r="Z3506">
        <v>0.94799999999999995</v>
      </c>
      <c r="AA3506">
        <v>0.88900000000000001</v>
      </c>
      <c r="AB3506">
        <v>0.84699999999999998</v>
      </c>
      <c r="AC3506">
        <v>0.96199999999999997</v>
      </c>
      <c r="AD3506" s="18">
        <v>45825.267094664348</v>
      </c>
      <c r="AE3506" t="s">
        <v>2106</v>
      </c>
    </row>
    <row r="3507" spans="25:31" hidden="1" x14ac:dyDescent="0.35">
      <c r="Y3507">
        <v>0.29899999999999999</v>
      </c>
      <c r="Z3507">
        <v>0.97</v>
      </c>
      <c r="AA3507">
        <v>0.99299999999999999</v>
      </c>
      <c r="AB3507">
        <v>0.97</v>
      </c>
      <c r="AC3507">
        <v>0.99399999999999999</v>
      </c>
      <c r="AD3507" s="18">
        <v>45825.127920185187</v>
      </c>
      <c r="AE3507" t="s">
        <v>2117</v>
      </c>
    </row>
    <row r="3508" spans="25:31" x14ac:dyDescent="0.35">
      <c r="Y3508">
        <v>111.111</v>
      </c>
      <c r="Z3508">
        <v>0.95499999999999996</v>
      </c>
      <c r="AA3508">
        <v>0.94199999999999995</v>
      </c>
      <c r="AB3508">
        <v>0.72699999999999998</v>
      </c>
      <c r="AC3508">
        <v>0.92700000000000005</v>
      </c>
      <c r="AD3508" s="18">
        <v>45825.278008182868</v>
      </c>
      <c r="AE3508" t="s">
        <v>2106</v>
      </c>
    </row>
    <row r="3509" spans="25:31" hidden="1" x14ac:dyDescent="0.35">
      <c r="Y3509" t="s">
        <v>858</v>
      </c>
      <c r="Z3509" t="s">
        <v>858</v>
      </c>
      <c r="AA3509" t="s">
        <v>858</v>
      </c>
      <c r="AB3509" t="s">
        <v>858</v>
      </c>
      <c r="AC3509" t="s">
        <v>858</v>
      </c>
      <c r="AD3509" s="18">
        <v>45825.128115300926</v>
      </c>
      <c r="AE3509" t="s">
        <v>2117</v>
      </c>
    </row>
    <row r="3510" spans="25:31" x14ac:dyDescent="0.35">
      <c r="Y3510">
        <v>21.739000000000001</v>
      </c>
      <c r="Z3510">
        <v>0.83899999999999997</v>
      </c>
      <c r="AA3510" s="18">
        <v>0.90500000000000003</v>
      </c>
      <c r="AB3510">
        <v>0.93600000000000005</v>
      </c>
      <c r="AC3510" s="21">
        <v>0.82499999999999996</v>
      </c>
      <c r="AD3510" s="18">
        <v>45825.230810972222</v>
      </c>
      <c r="AE3510" t="s">
        <v>2107</v>
      </c>
    </row>
    <row r="3511" spans="25:31" hidden="1" x14ac:dyDescent="0.35">
      <c r="Y3511">
        <v>4.4050000000000002</v>
      </c>
      <c r="Z3511" t="s">
        <v>858</v>
      </c>
      <c r="AA3511">
        <v>0.93300000000000005</v>
      </c>
      <c r="AB3511" t="s">
        <v>858</v>
      </c>
      <c r="AC3511">
        <v>0.63200000000000001</v>
      </c>
      <c r="AD3511" s="18">
        <v>45825.128342048614</v>
      </c>
      <c r="AE3511" t="s">
        <v>2117</v>
      </c>
    </row>
    <row r="3512" spans="25:31" x14ac:dyDescent="0.35">
      <c r="Y3512">
        <v>5.8479999999999999</v>
      </c>
      <c r="Z3512">
        <v>0.95099999999999996</v>
      </c>
      <c r="AA3512" s="18">
        <v>0.96799999999999997</v>
      </c>
      <c r="AB3512">
        <v>0.89700000000000002</v>
      </c>
      <c r="AC3512" s="21">
        <v>0.93100000000000005</v>
      </c>
      <c r="AD3512" s="18">
        <v>45825.211764027779</v>
      </c>
      <c r="AE3512" t="s">
        <v>2111</v>
      </c>
    </row>
    <row r="3513" spans="25:31" hidden="1" x14ac:dyDescent="0.35">
      <c r="Y3513">
        <v>4</v>
      </c>
      <c r="Z3513">
        <v>1</v>
      </c>
      <c r="AA3513" t="s">
        <v>858</v>
      </c>
      <c r="AB3513" t="s">
        <v>858</v>
      </c>
      <c r="AC3513">
        <v>0.75</v>
      </c>
      <c r="AD3513" s="18">
        <v>45825.128563645834</v>
      </c>
      <c r="AE3513" t="s">
        <v>2117</v>
      </c>
    </row>
    <row r="3514" spans="25:31" x14ac:dyDescent="0.35">
      <c r="Y3514">
        <v>9.4339999999999993</v>
      </c>
      <c r="Z3514">
        <v>0.82199999999999995</v>
      </c>
      <c r="AA3514" s="18">
        <v>0.84699999999999998</v>
      </c>
      <c r="AB3514">
        <v>0.88100000000000001</v>
      </c>
      <c r="AC3514" s="21">
        <v>0.84599999999999997</v>
      </c>
      <c r="AD3514" s="18">
        <v>45825.208590856484</v>
      </c>
      <c r="AE3514" t="s">
        <v>2112</v>
      </c>
    </row>
    <row r="3515" spans="25:31" hidden="1" x14ac:dyDescent="0.35">
      <c r="Y3515">
        <v>0.33800000000000002</v>
      </c>
      <c r="Z3515">
        <v>0.98199999999999998</v>
      </c>
      <c r="AA3515">
        <v>0.97899999999999998</v>
      </c>
      <c r="AB3515">
        <v>0.98199999999999998</v>
      </c>
      <c r="AC3515">
        <v>0.99399999999999999</v>
      </c>
      <c r="AD3515" s="18">
        <v>45825.128972534723</v>
      </c>
      <c r="AE3515" t="s">
        <v>2117</v>
      </c>
    </row>
    <row r="3516" spans="25:31" x14ac:dyDescent="0.35">
      <c r="Y3516">
        <v>2.8490000000000002</v>
      </c>
      <c r="Z3516">
        <v>0.91</v>
      </c>
      <c r="AA3516">
        <v>0.92200000000000004</v>
      </c>
      <c r="AB3516">
        <v>0.95299999999999996</v>
      </c>
      <c r="AC3516">
        <v>0.96799999999999997</v>
      </c>
      <c r="AD3516" s="18">
        <v>45825.051532650461</v>
      </c>
      <c r="AE3516" t="s">
        <v>2117</v>
      </c>
    </row>
    <row r="3517" spans="25:31" hidden="1" x14ac:dyDescent="0.35">
      <c r="Y3517" t="s">
        <v>858</v>
      </c>
      <c r="Z3517">
        <v>1</v>
      </c>
      <c r="AA3517" t="s">
        <v>858</v>
      </c>
      <c r="AB3517" t="s">
        <v>858</v>
      </c>
      <c r="AC3517" t="s">
        <v>858</v>
      </c>
      <c r="AD3517" s="18">
        <v>45825.129196886577</v>
      </c>
      <c r="AE3517" t="s">
        <v>2117</v>
      </c>
    </row>
    <row r="3518" spans="25:31" x14ac:dyDescent="0.35">
      <c r="Y3518">
        <v>19.608000000000001</v>
      </c>
      <c r="Z3518">
        <v>0.99299999999999999</v>
      </c>
      <c r="AA3518">
        <v>0</v>
      </c>
      <c r="AB3518">
        <v>0.91500000000000004</v>
      </c>
      <c r="AC3518">
        <v>0.99299999999999999</v>
      </c>
      <c r="AD3518" s="18">
        <v>45825.085347037035</v>
      </c>
      <c r="AE3518" t="s">
        <v>2117</v>
      </c>
    </row>
    <row r="3519" spans="25:31" hidden="1" x14ac:dyDescent="0.35">
      <c r="Y3519" t="s">
        <v>858</v>
      </c>
      <c r="Z3519" t="s">
        <v>858</v>
      </c>
      <c r="AA3519" t="s">
        <v>858</v>
      </c>
      <c r="AB3519" t="s">
        <v>858</v>
      </c>
      <c r="AC3519" t="s">
        <v>858</v>
      </c>
      <c r="AD3519" s="18">
        <v>45825.12939130787</v>
      </c>
      <c r="AE3519" t="s">
        <v>2117</v>
      </c>
    </row>
    <row r="3520" spans="25:31" x14ac:dyDescent="0.35">
      <c r="Y3520">
        <v>83.332999999999998</v>
      </c>
      <c r="Z3520">
        <v>0.84099999999999997</v>
      </c>
      <c r="AA3520">
        <v>0.95099999999999996</v>
      </c>
      <c r="AB3520">
        <v>0.88100000000000001</v>
      </c>
      <c r="AC3520">
        <v>0.97199999999999998</v>
      </c>
      <c r="AD3520" s="18">
        <v>45825.100200347224</v>
      </c>
      <c r="AE3520" t="s">
        <v>2117</v>
      </c>
    </row>
    <row r="3521" spans="25:31" hidden="1" x14ac:dyDescent="0.35">
      <c r="Y3521">
        <v>1.4159999999999999</v>
      </c>
      <c r="Z3521">
        <v>0.97199999999999998</v>
      </c>
      <c r="AA3521">
        <v>0.97699999999999998</v>
      </c>
      <c r="AB3521">
        <v>0.92100000000000004</v>
      </c>
      <c r="AC3521">
        <v>0.98499999999999999</v>
      </c>
      <c r="AD3521" s="18">
        <v>45825.129738136573</v>
      </c>
      <c r="AE3521" t="s">
        <v>2117</v>
      </c>
    </row>
    <row r="3522" spans="25:31" x14ac:dyDescent="0.35">
      <c r="Y3522">
        <v>166.667</v>
      </c>
      <c r="Z3522">
        <v>0.83399999999999996</v>
      </c>
      <c r="AA3522">
        <v>0.93899999999999995</v>
      </c>
      <c r="AB3522">
        <v>0.88500000000000001</v>
      </c>
      <c r="AC3522">
        <v>0.95399999999999996</v>
      </c>
      <c r="AD3522" s="18">
        <v>45825.101743263891</v>
      </c>
      <c r="AE3522" t="s">
        <v>2117</v>
      </c>
    </row>
    <row r="3523" spans="25:31" hidden="1" x14ac:dyDescent="0.35">
      <c r="Y3523" t="s">
        <v>858</v>
      </c>
      <c r="Z3523" t="s">
        <v>858</v>
      </c>
      <c r="AA3523" t="s">
        <v>858</v>
      </c>
      <c r="AB3523">
        <v>0.75</v>
      </c>
      <c r="AC3523" t="s">
        <v>858</v>
      </c>
      <c r="AD3523" s="18">
        <v>45825.12994677083</v>
      </c>
      <c r="AE3523" t="s">
        <v>2117</v>
      </c>
    </row>
    <row r="3524" spans="25:31" x14ac:dyDescent="0.35">
      <c r="Y3524">
        <v>83.332999999999998</v>
      </c>
      <c r="Z3524">
        <v>0.81699999999999995</v>
      </c>
      <c r="AA3524">
        <v>0.94499999999999995</v>
      </c>
      <c r="AB3524">
        <v>0.91</v>
      </c>
      <c r="AC3524">
        <v>0.81200000000000006</v>
      </c>
      <c r="AD3524" s="18">
        <v>45825.102175902779</v>
      </c>
      <c r="AE3524" t="s">
        <v>2117</v>
      </c>
    </row>
    <row r="3525" spans="25:31" hidden="1" x14ac:dyDescent="0.35">
      <c r="Y3525">
        <v>10.526</v>
      </c>
      <c r="Z3525">
        <v>0.90800000000000003</v>
      </c>
      <c r="AA3525">
        <v>0.84299999999999997</v>
      </c>
      <c r="AB3525" t="s">
        <v>858</v>
      </c>
      <c r="AC3525">
        <v>0.88500000000000001</v>
      </c>
      <c r="AD3525" s="18">
        <v>45825.130164097223</v>
      </c>
      <c r="AE3525" t="s">
        <v>2117</v>
      </c>
    </row>
    <row r="3526" spans="25:31" x14ac:dyDescent="0.35">
      <c r="Y3526">
        <v>55.555999999999997</v>
      </c>
      <c r="Z3526">
        <v>0.875</v>
      </c>
      <c r="AA3526">
        <v>0.96099999999999997</v>
      </c>
      <c r="AB3526">
        <v>0.96899999999999997</v>
      </c>
      <c r="AC3526">
        <v>0.93200000000000005</v>
      </c>
      <c r="AD3526" s="18">
        <v>45825.10372515046</v>
      </c>
      <c r="AE3526" t="s">
        <v>2117</v>
      </c>
    </row>
    <row r="3527" spans="25:31" hidden="1" x14ac:dyDescent="0.35">
      <c r="Y3527">
        <v>0.25</v>
      </c>
      <c r="Z3527">
        <v>0.97899999999999998</v>
      </c>
      <c r="AA3527">
        <v>0.995</v>
      </c>
      <c r="AB3527">
        <v>0.99</v>
      </c>
      <c r="AC3527">
        <v>0.998</v>
      </c>
      <c r="AD3527" s="18">
        <v>45825.130543425927</v>
      </c>
      <c r="AE3527" t="s">
        <v>2117</v>
      </c>
    </row>
    <row r="3528" spans="25:31" x14ac:dyDescent="0.35">
      <c r="Y3528">
        <v>90.909000000000006</v>
      </c>
      <c r="Z3528">
        <v>0.93600000000000005</v>
      </c>
      <c r="AA3528">
        <v>0.94499999999999995</v>
      </c>
      <c r="AB3528">
        <v>0.91500000000000004</v>
      </c>
      <c r="AC3528">
        <v>0.85299999999999998</v>
      </c>
      <c r="AD3528" s="18">
        <v>45825.106111215275</v>
      </c>
      <c r="AE3528" t="s">
        <v>2117</v>
      </c>
    </row>
    <row r="3529" spans="25:31" hidden="1" x14ac:dyDescent="0.35">
      <c r="Y3529" t="s">
        <v>858</v>
      </c>
      <c r="Z3529" t="s">
        <v>858</v>
      </c>
      <c r="AA3529">
        <v>0.879</v>
      </c>
      <c r="AB3529" t="s">
        <v>858</v>
      </c>
      <c r="AC3529" t="s">
        <v>858</v>
      </c>
      <c r="AD3529" s="18">
        <v>45825.130743530091</v>
      </c>
      <c r="AE3529" t="s">
        <v>2117</v>
      </c>
    </row>
    <row r="3530" spans="25:31" x14ac:dyDescent="0.35">
      <c r="Y3530">
        <v>45.454999999999998</v>
      </c>
      <c r="Z3530">
        <v>0.95099999999999996</v>
      </c>
      <c r="AA3530">
        <v>0.82099999999999995</v>
      </c>
      <c r="AB3530">
        <v>0.86299999999999999</v>
      </c>
      <c r="AC3530">
        <v>0.91200000000000003</v>
      </c>
      <c r="AD3530" s="18">
        <v>45825.107551215275</v>
      </c>
      <c r="AE3530" t="s">
        <v>2117</v>
      </c>
    </row>
    <row r="3531" spans="25:31" hidden="1" x14ac:dyDescent="0.35">
      <c r="Y3531">
        <v>5.1020000000000003</v>
      </c>
      <c r="Z3531">
        <v>0.95399999999999996</v>
      </c>
      <c r="AA3531">
        <v>0.98599999999999999</v>
      </c>
      <c r="AB3531">
        <v>0.91500000000000004</v>
      </c>
      <c r="AC3531">
        <v>0.93700000000000006</v>
      </c>
      <c r="AD3531" s="18">
        <v>45825.131015937499</v>
      </c>
      <c r="AE3531" t="s">
        <v>2117</v>
      </c>
    </row>
    <row r="3532" spans="25:31" x14ac:dyDescent="0.35">
      <c r="Y3532">
        <v>58.823999999999998</v>
      </c>
      <c r="Z3532">
        <v>0.92500000000000004</v>
      </c>
      <c r="AA3532">
        <v>0.95599999999999996</v>
      </c>
      <c r="AB3532">
        <v>0.875</v>
      </c>
      <c r="AC3532">
        <v>0.89200000000000002</v>
      </c>
      <c r="AD3532" s="18">
        <v>45825.109614062501</v>
      </c>
      <c r="AE3532" t="s">
        <v>2117</v>
      </c>
    </row>
    <row r="3533" spans="25:31" hidden="1" x14ac:dyDescent="0.35">
      <c r="Y3533" t="s">
        <v>858</v>
      </c>
      <c r="Z3533" t="s">
        <v>858</v>
      </c>
      <c r="AA3533" t="s">
        <v>858</v>
      </c>
      <c r="AB3533" t="s">
        <v>858</v>
      </c>
      <c r="AC3533" t="s">
        <v>858</v>
      </c>
      <c r="AD3533" s="18">
        <v>45825.131219687501</v>
      </c>
      <c r="AE3533" t="s">
        <v>2117</v>
      </c>
    </row>
    <row r="3534" spans="25:31" x14ac:dyDescent="0.35">
      <c r="Y3534">
        <v>333.33300000000003</v>
      </c>
      <c r="Z3534">
        <v>0.90700000000000003</v>
      </c>
      <c r="AA3534">
        <v>0.88500000000000001</v>
      </c>
      <c r="AB3534">
        <v>0.64900000000000002</v>
      </c>
      <c r="AC3534">
        <v>0.89900000000000002</v>
      </c>
      <c r="AD3534" s="18">
        <v>45825.110477175927</v>
      </c>
      <c r="AE3534" t="s">
        <v>2117</v>
      </c>
    </row>
    <row r="3535" spans="25:31" hidden="1" x14ac:dyDescent="0.35">
      <c r="Y3535">
        <v>0.64900000000000002</v>
      </c>
      <c r="Z3535">
        <v>0.99399999999999999</v>
      </c>
      <c r="AA3535">
        <v>0.96199999999999997</v>
      </c>
      <c r="AB3535">
        <v>0.94399999999999995</v>
      </c>
      <c r="AC3535">
        <v>0.79700000000000004</v>
      </c>
      <c r="AD3535" s="18">
        <v>45825.131518981485</v>
      </c>
      <c r="AE3535" t="s">
        <v>2117</v>
      </c>
    </row>
    <row r="3536" spans="25:31" hidden="1" x14ac:dyDescent="0.35">
      <c r="Y3536" t="s">
        <v>858</v>
      </c>
      <c r="Z3536">
        <v>0</v>
      </c>
      <c r="AA3536" t="s">
        <v>858</v>
      </c>
      <c r="AB3536" t="s">
        <v>858</v>
      </c>
      <c r="AC3536" t="s">
        <v>858</v>
      </c>
      <c r="AD3536" s="18">
        <v>45825.131707430555</v>
      </c>
      <c r="AE3536" t="s">
        <v>2117</v>
      </c>
    </row>
    <row r="3537" spans="25:31" hidden="1" x14ac:dyDescent="0.35">
      <c r="Y3537">
        <v>6.5789999999999997</v>
      </c>
      <c r="Z3537" t="s">
        <v>858</v>
      </c>
      <c r="AA3537">
        <v>0.92600000000000005</v>
      </c>
      <c r="AB3537">
        <v>0.94299999999999995</v>
      </c>
      <c r="AC3537">
        <v>0.90500000000000003</v>
      </c>
      <c r="AD3537" s="18">
        <v>45825.131934722223</v>
      </c>
      <c r="AE3537" t="s">
        <v>2117</v>
      </c>
    </row>
    <row r="3538" spans="25:31" x14ac:dyDescent="0.35">
      <c r="Y3538">
        <v>90.909000000000006</v>
      </c>
      <c r="Z3538">
        <v>0.92900000000000005</v>
      </c>
      <c r="AA3538">
        <v>0.94899999999999995</v>
      </c>
      <c r="AB3538">
        <v>0.97299999999999998</v>
      </c>
      <c r="AC3538">
        <v>0.96</v>
      </c>
      <c r="AD3538" s="18">
        <v>45825.11164516204</v>
      </c>
      <c r="AE3538" t="s">
        <v>2117</v>
      </c>
    </row>
    <row r="3539" spans="25:31" hidden="1" x14ac:dyDescent="0.35">
      <c r="Y3539">
        <v>9.4339999999999993</v>
      </c>
      <c r="Z3539" t="s">
        <v>858</v>
      </c>
      <c r="AA3539">
        <v>0.88500000000000001</v>
      </c>
      <c r="AB3539">
        <v>0.86</v>
      </c>
      <c r="AC3539">
        <v>0.78600000000000003</v>
      </c>
      <c r="AD3539" s="18">
        <v>45825.132179016204</v>
      </c>
      <c r="AE3539" t="s">
        <v>2117</v>
      </c>
    </row>
    <row r="3540" spans="25:31" x14ac:dyDescent="0.35">
      <c r="Y3540">
        <v>20.832999999999998</v>
      </c>
      <c r="Z3540">
        <v>0.86799999999999999</v>
      </c>
      <c r="AA3540">
        <v>0.93100000000000005</v>
      </c>
      <c r="AB3540">
        <v>0.89900000000000002</v>
      </c>
      <c r="AC3540">
        <v>0.88900000000000001</v>
      </c>
      <c r="AD3540" s="18">
        <v>45825.114417731478</v>
      </c>
      <c r="AE3540" t="s">
        <v>2117</v>
      </c>
    </row>
    <row r="3541" spans="25:31" hidden="1" x14ac:dyDescent="0.35">
      <c r="Y3541">
        <v>17.856999999999999</v>
      </c>
      <c r="Z3541" t="s">
        <v>858</v>
      </c>
      <c r="AA3541">
        <v>1</v>
      </c>
      <c r="AB3541" t="s">
        <v>858</v>
      </c>
      <c r="AC3541">
        <v>1</v>
      </c>
      <c r="AD3541" s="18">
        <v>45825.132400115741</v>
      </c>
      <c r="AE3541" t="s">
        <v>2117</v>
      </c>
    </row>
    <row r="3542" spans="25:31" x14ac:dyDescent="0.35">
      <c r="Y3542">
        <v>62.5</v>
      </c>
      <c r="Z3542">
        <v>0.97099999999999997</v>
      </c>
      <c r="AA3542">
        <v>0.875</v>
      </c>
      <c r="AB3542">
        <v>0.95399999999999996</v>
      </c>
      <c r="AC3542">
        <v>0.95199999999999996</v>
      </c>
      <c r="AD3542" s="18">
        <v>45825.114637592589</v>
      </c>
      <c r="AE3542" t="s">
        <v>2117</v>
      </c>
    </row>
    <row r="3543" spans="25:31" hidden="1" x14ac:dyDescent="0.35">
      <c r="Y3543">
        <v>90.909000000000006</v>
      </c>
      <c r="Z3543" t="s">
        <v>858</v>
      </c>
      <c r="AA3543" t="s">
        <v>858</v>
      </c>
      <c r="AB3543" t="s">
        <v>858</v>
      </c>
      <c r="AC3543">
        <v>1</v>
      </c>
      <c r="AD3543" s="18">
        <v>45825.132623865742</v>
      </c>
      <c r="AE3543" t="s">
        <v>2117</v>
      </c>
    </row>
    <row r="3544" spans="25:31" x14ac:dyDescent="0.35">
      <c r="Y3544">
        <v>55.555999999999997</v>
      </c>
      <c r="Z3544">
        <v>0.88400000000000001</v>
      </c>
      <c r="AA3544">
        <v>0.81499999999999995</v>
      </c>
      <c r="AB3544">
        <v>0</v>
      </c>
      <c r="AC3544">
        <v>0.877</v>
      </c>
      <c r="AD3544" s="18">
        <v>45825.115935613423</v>
      </c>
      <c r="AE3544" t="s">
        <v>2117</v>
      </c>
    </row>
    <row r="3545" spans="25:31" hidden="1" x14ac:dyDescent="0.35">
      <c r="Y3545" t="s">
        <v>858</v>
      </c>
      <c r="Z3545" t="s">
        <v>858</v>
      </c>
      <c r="AA3545" t="s">
        <v>858</v>
      </c>
      <c r="AB3545">
        <v>0</v>
      </c>
      <c r="AC3545" t="s">
        <v>858</v>
      </c>
      <c r="AD3545" s="18">
        <v>45825.132816747682</v>
      </c>
      <c r="AE3545" t="s">
        <v>2117</v>
      </c>
    </row>
    <row r="3546" spans="25:31" x14ac:dyDescent="0.35">
      <c r="Y3546">
        <v>55.555999999999997</v>
      </c>
      <c r="Z3546">
        <v>0.95599999999999996</v>
      </c>
      <c r="AA3546">
        <v>0.94299999999999995</v>
      </c>
      <c r="AB3546">
        <v>0.75900000000000001</v>
      </c>
      <c r="AC3546">
        <v>0.96699999999999997</v>
      </c>
      <c r="AD3546" s="18">
        <v>45825.121471469909</v>
      </c>
      <c r="AE3546" t="s">
        <v>2117</v>
      </c>
    </row>
    <row r="3547" spans="25:31" hidden="1" x14ac:dyDescent="0.35">
      <c r="Y3547">
        <v>0.56799999999999995</v>
      </c>
      <c r="Z3547">
        <v>0.89800000000000002</v>
      </c>
      <c r="AA3547">
        <v>0.96399999999999997</v>
      </c>
      <c r="AB3547">
        <v>0.93500000000000005</v>
      </c>
      <c r="AC3547">
        <v>0.97599999999999998</v>
      </c>
      <c r="AD3547" s="18">
        <v>45825.133111712959</v>
      </c>
      <c r="AE3547" t="s">
        <v>2117</v>
      </c>
    </row>
    <row r="3548" spans="25:31" x14ac:dyDescent="0.35">
      <c r="Y3548">
        <v>66.667000000000002</v>
      </c>
      <c r="Z3548">
        <v>0.57999999999999996</v>
      </c>
      <c r="AA3548">
        <v>0.75</v>
      </c>
      <c r="AB3548">
        <v>0.99199999999999999</v>
      </c>
      <c r="AC3548">
        <v>0.625</v>
      </c>
      <c r="AD3548" s="18">
        <v>45825.122615995373</v>
      </c>
      <c r="AE3548" t="s">
        <v>2117</v>
      </c>
    </row>
    <row r="3549" spans="25:31" hidden="1" x14ac:dyDescent="0.35">
      <c r="Y3549" t="s">
        <v>858</v>
      </c>
      <c r="Z3549" t="s">
        <v>858</v>
      </c>
      <c r="AA3549" t="s">
        <v>858</v>
      </c>
      <c r="AB3549" t="s">
        <v>858</v>
      </c>
      <c r="AC3549" t="s">
        <v>858</v>
      </c>
      <c r="AD3549" s="18">
        <v>45825.133313101855</v>
      </c>
      <c r="AE3549" t="s">
        <v>2117</v>
      </c>
    </row>
    <row r="3550" spans="25:31" x14ac:dyDescent="0.35">
      <c r="Y3550">
        <v>111.111</v>
      </c>
      <c r="Z3550">
        <v>0.73699999999999999</v>
      </c>
      <c r="AA3550">
        <v>0.71899999999999997</v>
      </c>
      <c r="AB3550">
        <v>0.72899999999999998</v>
      </c>
      <c r="AC3550">
        <v>0.25700000000000001</v>
      </c>
      <c r="AD3550" s="18">
        <v>45825.125686354164</v>
      </c>
      <c r="AE3550" t="s">
        <v>2117</v>
      </c>
    </row>
    <row r="3551" spans="25:31" hidden="1" x14ac:dyDescent="0.35">
      <c r="Y3551" t="s">
        <v>858</v>
      </c>
      <c r="Z3551" t="s">
        <v>858</v>
      </c>
      <c r="AA3551" t="s">
        <v>858</v>
      </c>
      <c r="AB3551" t="s">
        <v>858</v>
      </c>
      <c r="AC3551" t="s">
        <v>858</v>
      </c>
      <c r="AD3551" s="18">
        <v>45825.133534629633</v>
      </c>
      <c r="AE3551" t="s">
        <v>2117</v>
      </c>
    </row>
    <row r="3552" spans="25:31" x14ac:dyDescent="0.35">
      <c r="Y3552">
        <v>22.727</v>
      </c>
      <c r="Z3552">
        <v>0.24399999999999999</v>
      </c>
      <c r="AA3552">
        <v>0.86399999999999999</v>
      </c>
      <c r="AB3552">
        <v>0</v>
      </c>
      <c r="AC3552">
        <v>0.50800000000000001</v>
      </c>
      <c r="AD3552" s="18">
        <v>45825.12811528935</v>
      </c>
      <c r="AE3552" t="s">
        <v>2117</v>
      </c>
    </row>
    <row r="3553" spans="25:31" hidden="1" x14ac:dyDescent="0.35">
      <c r="Y3553">
        <v>0.56899999999999995</v>
      </c>
      <c r="Z3553">
        <v>0.96299999999999997</v>
      </c>
      <c r="AA3553">
        <v>0.99099999999999999</v>
      </c>
      <c r="AB3553">
        <v>0.95299999999999996</v>
      </c>
      <c r="AC3553">
        <v>0.99299999999999999</v>
      </c>
      <c r="AD3553" s="18">
        <v>45825.13394886574</v>
      </c>
      <c r="AE3553" t="s">
        <v>2117</v>
      </c>
    </row>
    <row r="3554" spans="25:31" x14ac:dyDescent="0.35">
      <c r="Y3554">
        <v>11.494</v>
      </c>
      <c r="Z3554">
        <v>0.92800000000000005</v>
      </c>
      <c r="AA3554">
        <v>0.99</v>
      </c>
      <c r="AB3554">
        <v>0.98899999999999999</v>
      </c>
      <c r="AC3554">
        <v>0.98899999999999999</v>
      </c>
      <c r="AD3554" s="18">
        <v>45825.131934675926</v>
      </c>
      <c r="AE3554" t="s">
        <v>2117</v>
      </c>
    </row>
    <row r="3555" spans="25:31" hidden="1" x14ac:dyDescent="0.35">
      <c r="Y3555" t="s">
        <v>858</v>
      </c>
      <c r="Z3555" t="s">
        <v>858</v>
      </c>
      <c r="AA3555" t="s">
        <v>858</v>
      </c>
      <c r="AB3555" t="s">
        <v>858</v>
      </c>
      <c r="AC3555" t="s">
        <v>858</v>
      </c>
      <c r="AD3555" s="18">
        <v>45825.134171111109</v>
      </c>
      <c r="AE3555" t="s">
        <v>2117</v>
      </c>
    </row>
    <row r="3556" spans="25:31" x14ac:dyDescent="0.35">
      <c r="Y3556">
        <v>250</v>
      </c>
      <c r="Z3556">
        <v>0.95099999999999996</v>
      </c>
      <c r="AA3556">
        <v>0.88500000000000001</v>
      </c>
      <c r="AB3556">
        <v>0.72899999999999998</v>
      </c>
      <c r="AC3556">
        <v>0.92600000000000005</v>
      </c>
      <c r="AD3556" s="18">
        <v>45825.149485856484</v>
      </c>
      <c r="AE3556" t="s">
        <v>2117</v>
      </c>
    </row>
    <row r="3557" spans="25:31" hidden="1" x14ac:dyDescent="0.35">
      <c r="Y3557" t="s">
        <v>858</v>
      </c>
      <c r="Z3557">
        <v>1</v>
      </c>
      <c r="AA3557">
        <v>0.5</v>
      </c>
      <c r="AB3557">
        <v>0.3</v>
      </c>
      <c r="AC3557" t="s">
        <v>858</v>
      </c>
      <c r="AD3557" s="18">
        <v>45825.134395844907</v>
      </c>
      <c r="AE3557" t="s">
        <v>2117</v>
      </c>
    </row>
    <row r="3558" spans="25:31" x14ac:dyDescent="0.35">
      <c r="Y3558">
        <v>45.454999999999998</v>
      </c>
      <c r="Z3558">
        <v>0.93700000000000006</v>
      </c>
      <c r="AA3558">
        <v>0.97699999999999998</v>
      </c>
      <c r="AB3558">
        <v>0.94599999999999995</v>
      </c>
      <c r="AC3558">
        <v>0.91800000000000004</v>
      </c>
      <c r="AD3558" s="18">
        <v>45825.154131122683</v>
      </c>
      <c r="AE3558" t="s">
        <v>2117</v>
      </c>
    </row>
    <row r="3559" spans="25:31" hidden="1" x14ac:dyDescent="0.35">
      <c r="Y3559">
        <v>4.8780000000000001</v>
      </c>
      <c r="Z3559">
        <v>1</v>
      </c>
      <c r="AA3559">
        <v>0.63500000000000001</v>
      </c>
      <c r="AB3559" t="s">
        <v>858</v>
      </c>
      <c r="AC3559">
        <v>0.89300000000000002</v>
      </c>
      <c r="AD3559" s="18">
        <v>45825.134605844905</v>
      </c>
      <c r="AE3559" t="s">
        <v>2117</v>
      </c>
    </row>
    <row r="3560" spans="25:31" x14ac:dyDescent="0.35">
      <c r="Y3560">
        <v>2.4449999999999998</v>
      </c>
      <c r="Z3560">
        <v>0.95199999999999996</v>
      </c>
      <c r="AA3560">
        <v>0.93300000000000005</v>
      </c>
      <c r="AB3560">
        <v>0.97099999999999997</v>
      </c>
      <c r="AC3560">
        <v>0.91</v>
      </c>
      <c r="AD3560" s="18">
        <v>45825.158245462961</v>
      </c>
      <c r="AE3560" t="s">
        <v>2117</v>
      </c>
    </row>
    <row r="3561" spans="25:31" hidden="1" x14ac:dyDescent="0.35">
      <c r="Y3561">
        <v>0.86699999999999999</v>
      </c>
      <c r="Z3561">
        <v>0.84499999999999997</v>
      </c>
      <c r="AA3561">
        <v>0.98199999999999998</v>
      </c>
      <c r="AB3561">
        <v>0.97299999999999998</v>
      </c>
      <c r="AC3561">
        <v>0.99099999999999999</v>
      </c>
      <c r="AD3561" s="18">
        <v>45825.134988576392</v>
      </c>
      <c r="AE3561" t="s">
        <v>2117</v>
      </c>
    </row>
    <row r="3562" spans="25:31" x14ac:dyDescent="0.35">
      <c r="Y3562">
        <v>10.526</v>
      </c>
      <c r="Z3562">
        <v>0.96899999999999997</v>
      </c>
      <c r="AA3562">
        <v>0.97199999999999998</v>
      </c>
      <c r="AB3562">
        <v>0.92100000000000004</v>
      </c>
      <c r="AC3562">
        <v>0.94799999999999995</v>
      </c>
      <c r="AD3562" s="18">
        <v>45825.1584984375</v>
      </c>
      <c r="AE3562" t="s">
        <v>2117</v>
      </c>
    </row>
    <row r="3563" spans="25:31" hidden="1" x14ac:dyDescent="0.35">
      <c r="Y3563">
        <v>0.76100000000000001</v>
      </c>
      <c r="Z3563">
        <v>0.95099999999999996</v>
      </c>
      <c r="AA3563">
        <v>0.99299999999999999</v>
      </c>
      <c r="AB3563">
        <v>0.96299999999999997</v>
      </c>
      <c r="AC3563">
        <v>0.99</v>
      </c>
      <c r="AD3563" s="18">
        <v>45825.135353437501</v>
      </c>
      <c r="AE3563" t="s">
        <v>2117</v>
      </c>
    </row>
    <row r="3564" spans="25:31" x14ac:dyDescent="0.35">
      <c r="Y3564">
        <v>4.2370000000000001</v>
      </c>
      <c r="Z3564">
        <v>0.81</v>
      </c>
      <c r="AA3564">
        <v>0.93200000000000005</v>
      </c>
      <c r="AB3564">
        <v>0.96799999999999997</v>
      </c>
      <c r="AC3564">
        <v>0.95199999999999996</v>
      </c>
      <c r="AD3564" s="18">
        <v>45825.160643206022</v>
      </c>
      <c r="AE3564" t="s">
        <v>2117</v>
      </c>
    </row>
    <row r="3565" spans="25:31" hidden="1" x14ac:dyDescent="0.35">
      <c r="Y3565">
        <v>25.640999999999998</v>
      </c>
      <c r="Z3565" t="s">
        <v>858</v>
      </c>
      <c r="AA3565" t="s">
        <v>858</v>
      </c>
      <c r="AB3565" t="s">
        <v>858</v>
      </c>
      <c r="AC3565">
        <v>0.68600000000000005</v>
      </c>
      <c r="AD3565" s="18">
        <v>45825.135600752314</v>
      </c>
      <c r="AE3565" t="s">
        <v>2117</v>
      </c>
    </row>
    <row r="3566" spans="25:31" x14ac:dyDescent="0.35">
      <c r="Y3566">
        <v>125</v>
      </c>
      <c r="Z3566">
        <v>0.95099999999999996</v>
      </c>
      <c r="AA3566" s="18">
        <v>0.94199999999999995</v>
      </c>
      <c r="AB3566">
        <v>0.72699999999999998</v>
      </c>
      <c r="AC3566" s="21">
        <v>0.91800000000000004</v>
      </c>
      <c r="AD3566" s="18">
        <v>2.673611111111111E-2</v>
      </c>
      <c r="AE3566" t="s">
        <v>1092</v>
      </c>
    </row>
    <row r="3567" spans="25:31" hidden="1" x14ac:dyDescent="0.35">
      <c r="Y3567">
        <v>0.60599999999999998</v>
      </c>
      <c r="Z3567">
        <v>0.97</v>
      </c>
      <c r="AA3567">
        <v>0.98699999999999999</v>
      </c>
      <c r="AB3567">
        <v>0.94699999999999995</v>
      </c>
      <c r="AC3567">
        <v>0.996</v>
      </c>
      <c r="AD3567" s="18">
        <v>45825.136098877316</v>
      </c>
      <c r="AE3567" t="s">
        <v>2117</v>
      </c>
    </row>
    <row r="3568" spans="25:31" x14ac:dyDescent="0.35">
      <c r="Y3568">
        <v>38.462000000000003</v>
      </c>
      <c r="Z3568">
        <v>0.97899999999999998</v>
      </c>
      <c r="AA3568" s="18">
        <v>0</v>
      </c>
      <c r="AB3568">
        <v>0.84799999999999998</v>
      </c>
      <c r="AC3568" s="21">
        <v>0.97499999999999998</v>
      </c>
      <c r="AD3568" s="18">
        <v>3.0717592592592591E-2</v>
      </c>
      <c r="AE3568" t="s">
        <v>1092</v>
      </c>
    </row>
    <row r="3569" spans="25:31" hidden="1" x14ac:dyDescent="0.35">
      <c r="Y3569">
        <v>4.2919999999999998</v>
      </c>
      <c r="Z3569">
        <v>0.90700000000000003</v>
      </c>
      <c r="AA3569">
        <v>0.95199999999999996</v>
      </c>
      <c r="AB3569" t="s">
        <v>858</v>
      </c>
      <c r="AC3569">
        <v>0.94299999999999995</v>
      </c>
      <c r="AD3569" s="18">
        <v>45825.136330960646</v>
      </c>
      <c r="AE3569" t="s">
        <v>2117</v>
      </c>
    </row>
    <row r="3570" spans="25:31" x14ac:dyDescent="0.35">
      <c r="Y3570">
        <v>0.66800000000000004</v>
      </c>
      <c r="Z3570">
        <v>0.96799999999999997</v>
      </c>
      <c r="AA3570">
        <v>0.998</v>
      </c>
      <c r="AB3570">
        <v>0.97899999999999998</v>
      </c>
      <c r="AC3570">
        <v>0.998</v>
      </c>
      <c r="AD3570" s="18">
        <v>45824.828323993053</v>
      </c>
      <c r="AE3570" t="s">
        <v>1757</v>
      </c>
    </row>
    <row r="3571" spans="25:31" hidden="1" x14ac:dyDescent="0.35">
      <c r="Y3571" t="s">
        <v>858</v>
      </c>
      <c r="Z3571" t="s">
        <v>858</v>
      </c>
      <c r="AA3571">
        <v>0.78900000000000003</v>
      </c>
      <c r="AB3571" t="s">
        <v>858</v>
      </c>
      <c r="AC3571" t="s">
        <v>858</v>
      </c>
      <c r="AD3571" s="18">
        <v>45825.136575219905</v>
      </c>
      <c r="AE3571" t="s">
        <v>2117</v>
      </c>
    </row>
    <row r="3572" spans="25:31" x14ac:dyDescent="0.35">
      <c r="Y3572">
        <v>1.4219999999999999</v>
      </c>
      <c r="Z3572">
        <v>0.94099999999999995</v>
      </c>
      <c r="AA3572">
        <v>0.97699999999999998</v>
      </c>
      <c r="AB3572">
        <v>0.66500000000000004</v>
      </c>
      <c r="AC3572">
        <v>0.85</v>
      </c>
      <c r="AD3572" s="18">
        <v>45825.171350659723</v>
      </c>
      <c r="AE3572" t="s">
        <v>2117</v>
      </c>
    </row>
    <row r="3573" spans="25:31" hidden="1" x14ac:dyDescent="0.35">
      <c r="Y3573" t="s">
        <v>858</v>
      </c>
      <c r="Z3573" t="s">
        <v>858</v>
      </c>
      <c r="AA3573" t="s">
        <v>858</v>
      </c>
      <c r="AB3573" t="s">
        <v>858</v>
      </c>
      <c r="AC3573" t="s">
        <v>858</v>
      </c>
      <c r="AD3573" s="18">
        <v>45825.136784594906</v>
      </c>
      <c r="AE3573" t="s">
        <v>2117</v>
      </c>
    </row>
    <row r="3574" spans="25:31" x14ac:dyDescent="0.35">
      <c r="Y3574">
        <v>0.56299999999999994</v>
      </c>
      <c r="Z3574">
        <v>0.95399999999999996</v>
      </c>
      <c r="AA3574">
        <v>0.97599999999999998</v>
      </c>
      <c r="AB3574">
        <v>0.89300000000000002</v>
      </c>
      <c r="AC3574">
        <v>0.95199999999999996</v>
      </c>
      <c r="AD3574" s="18">
        <v>45825.287483900465</v>
      </c>
      <c r="AE3574" t="s">
        <v>2106</v>
      </c>
    </row>
    <row r="3575" spans="25:31" hidden="1" x14ac:dyDescent="0.35">
      <c r="Y3575">
        <v>1.431</v>
      </c>
      <c r="Z3575">
        <v>0.92900000000000005</v>
      </c>
      <c r="AA3575">
        <v>0.98699999999999999</v>
      </c>
      <c r="AB3575">
        <v>0.96299999999999997</v>
      </c>
      <c r="AC3575">
        <v>0.99299999999999999</v>
      </c>
      <c r="AD3575" s="18">
        <v>45825.137160057871</v>
      </c>
      <c r="AE3575" t="s">
        <v>2117</v>
      </c>
    </row>
    <row r="3576" spans="25:31" x14ac:dyDescent="0.35">
      <c r="Y3576">
        <v>2.2879999999999998</v>
      </c>
      <c r="Z3576">
        <v>0.97799999999999998</v>
      </c>
      <c r="AA3576">
        <v>0.98299999999999998</v>
      </c>
      <c r="AB3576">
        <v>0.97599999999999998</v>
      </c>
      <c r="AC3576">
        <v>0.98499999999999999</v>
      </c>
      <c r="AD3576" s="18">
        <v>45825.067315902779</v>
      </c>
      <c r="AE3576" t="s">
        <v>2117</v>
      </c>
    </row>
    <row r="3577" spans="25:31" hidden="1" x14ac:dyDescent="0.35">
      <c r="Y3577" t="s">
        <v>858</v>
      </c>
      <c r="Z3577" t="s">
        <v>858</v>
      </c>
      <c r="AA3577">
        <v>1</v>
      </c>
      <c r="AB3577" t="s">
        <v>858</v>
      </c>
      <c r="AC3577" t="s">
        <v>858</v>
      </c>
      <c r="AD3577" s="18">
        <v>45825.137364409726</v>
      </c>
      <c r="AE3577" t="s">
        <v>2117</v>
      </c>
    </row>
    <row r="3578" spans="25:31" x14ac:dyDescent="0.35">
      <c r="Y3578">
        <v>0.56299999999999994</v>
      </c>
      <c r="Z3578">
        <v>0.95399999999999996</v>
      </c>
      <c r="AA3578" s="18">
        <v>0.97299999999999998</v>
      </c>
      <c r="AB3578">
        <v>0.89300000000000002</v>
      </c>
      <c r="AC3578" s="21">
        <v>0.95199999999999996</v>
      </c>
      <c r="AD3578" s="18">
        <v>1.498726851851852E-2</v>
      </c>
      <c r="AE3578" t="s">
        <v>1092</v>
      </c>
    </row>
    <row r="3579" spans="25:31" hidden="1" x14ac:dyDescent="0.35">
      <c r="Y3579">
        <v>3.1150000000000002</v>
      </c>
      <c r="Z3579">
        <v>0.95199999999999996</v>
      </c>
      <c r="AA3579">
        <v>0.98199999999999998</v>
      </c>
      <c r="AB3579">
        <v>0.97899999999999998</v>
      </c>
      <c r="AC3579">
        <v>0.78100000000000003</v>
      </c>
      <c r="AD3579" s="18">
        <v>45825.137650150464</v>
      </c>
      <c r="AE3579" t="s">
        <v>2117</v>
      </c>
    </row>
    <row r="3580" spans="25:31" x14ac:dyDescent="0.35">
      <c r="Y3580">
        <v>0.65500000000000003</v>
      </c>
      <c r="Z3580">
        <v>0.94099999999999995</v>
      </c>
      <c r="AA3580">
        <v>0.93200000000000005</v>
      </c>
      <c r="AB3580">
        <v>0.89900000000000002</v>
      </c>
      <c r="AC3580">
        <v>0.94599999999999995</v>
      </c>
      <c r="AD3580" s="18">
        <v>45824.798401608794</v>
      </c>
      <c r="AE3580" t="s">
        <v>1757</v>
      </c>
    </row>
    <row r="3581" spans="25:31" hidden="1" x14ac:dyDescent="0.35">
      <c r="Y3581">
        <v>0.45</v>
      </c>
      <c r="Z3581">
        <v>0.91500000000000004</v>
      </c>
      <c r="AA3581">
        <v>0.95699999999999996</v>
      </c>
      <c r="AB3581">
        <v>0.97599999999999998</v>
      </c>
      <c r="AC3581">
        <v>0.98299999999999998</v>
      </c>
      <c r="AD3581" s="18">
        <v>45825.138011041665</v>
      </c>
      <c r="AE3581" t="s">
        <v>2117</v>
      </c>
    </row>
    <row r="3582" spans="25:31" x14ac:dyDescent="0.35">
      <c r="Y3582">
        <v>4.9749999999999996</v>
      </c>
      <c r="Z3582">
        <v>0.80600000000000005</v>
      </c>
      <c r="AA3582">
        <v>0.89600000000000002</v>
      </c>
      <c r="AB3582">
        <v>0.69299999999999995</v>
      </c>
      <c r="AC3582">
        <v>0.92900000000000005</v>
      </c>
      <c r="AD3582" s="18">
        <v>45825.090731157405</v>
      </c>
      <c r="AE3582" t="s">
        <v>2117</v>
      </c>
    </row>
    <row r="3583" spans="25:31" hidden="1" x14ac:dyDescent="0.35">
      <c r="Y3583" t="s">
        <v>858</v>
      </c>
      <c r="Z3583" t="s">
        <v>858</v>
      </c>
      <c r="AA3583">
        <v>1</v>
      </c>
      <c r="AB3583" t="s">
        <v>858</v>
      </c>
      <c r="AC3583" t="s">
        <v>858</v>
      </c>
      <c r="AD3583" s="18">
        <v>45825.138235162034</v>
      </c>
      <c r="AE3583" t="s">
        <v>2117</v>
      </c>
    </row>
    <row r="3584" spans="25:31" x14ac:dyDescent="0.35">
      <c r="Y3584">
        <v>0.81499999999999995</v>
      </c>
      <c r="Z3584">
        <v>0.93</v>
      </c>
      <c r="AA3584">
        <v>0.92900000000000005</v>
      </c>
      <c r="AB3584">
        <v>0.88400000000000001</v>
      </c>
      <c r="AC3584">
        <v>0.96099999999999997</v>
      </c>
      <c r="AD3584" s="18">
        <v>45824.951035868056</v>
      </c>
      <c r="AE3584" t="s">
        <v>2096</v>
      </c>
    </row>
    <row r="3585" spans="25:31" hidden="1" x14ac:dyDescent="0.35">
      <c r="Y3585">
        <v>14.493</v>
      </c>
      <c r="Z3585" t="s">
        <v>858</v>
      </c>
      <c r="AA3585" t="s">
        <v>858</v>
      </c>
      <c r="AB3585">
        <v>0</v>
      </c>
      <c r="AC3585">
        <v>0.627</v>
      </c>
      <c r="AD3585" s="18">
        <v>45825.138443750002</v>
      </c>
      <c r="AE3585" t="s">
        <v>2117</v>
      </c>
    </row>
    <row r="3586" spans="25:31" x14ac:dyDescent="0.35">
      <c r="Y3586">
        <v>0.79900000000000004</v>
      </c>
      <c r="Z3586">
        <v>0.95499999999999996</v>
      </c>
      <c r="AA3586">
        <v>0.92500000000000004</v>
      </c>
      <c r="AB3586">
        <v>0.98599999999999999</v>
      </c>
      <c r="AC3586">
        <v>0.96499999999999997</v>
      </c>
      <c r="AD3586" s="18">
        <v>45824.790074143515</v>
      </c>
      <c r="AE3586" t="s">
        <v>1757</v>
      </c>
    </row>
    <row r="3587" spans="25:31" hidden="1" x14ac:dyDescent="0.35">
      <c r="Y3587">
        <v>10.204000000000001</v>
      </c>
      <c r="Z3587" t="s">
        <v>858</v>
      </c>
      <c r="AA3587">
        <v>0.995</v>
      </c>
      <c r="AB3587" t="s">
        <v>858</v>
      </c>
      <c r="AC3587">
        <v>0.88200000000000001</v>
      </c>
      <c r="AD3587" s="18">
        <v>45825.138659571756</v>
      </c>
      <c r="AE3587" t="s">
        <v>2117</v>
      </c>
    </row>
    <row r="3588" spans="25:31" x14ac:dyDescent="0.35">
      <c r="Y3588">
        <v>0.72499999999999998</v>
      </c>
      <c r="Z3588">
        <v>0.91400000000000003</v>
      </c>
      <c r="AA3588">
        <v>0.92900000000000005</v>
      </c>
      <c r="AB3588">
        <v>0.95299999999999996</v>
      </c>
      <c r="AC3588">
        <v>0.82199999999999995</v>
      </c>
      <c r="AD3588" s="18">
        <v>45825.24736883102</v>
      </c>
      <c r="AE3588" t="s">
        <v>2106</v>
      </c>
    </row>
    <row r="3589" spans="25:31" hidden="1" x14ac:dyDescent="0.35">
      <c r="Y3589" t="s">
        <v>858</v>
      </c>
      <c r="Z3589" t="s">
        <v>858</v>
      </c>
      <c r="AA3589">
        <v>0.78100000000000003</v>
      </c>
      <c r="AB3589" t="s">
        <v>858</v>
      </c>
      <c r="AC3589" t="s">
        <v>858</v>
      </c>
      <c r="AD3589" s="18">
        <v>45825.138926226849</v>
      </c>
      <c r="AE3589" t="s">
        <v>2117</v>
      </c>
    </row>
    <row r="3590" spans="25:31" x14ac:dyDescent="0.35">
      <c r="Y3590">
        <v>2.8010000000000002</v>
      </c>
      <c r="Z3590">
        <v>0.91400000000000003</v>
      </c>
      <c r="AA3590">
        <v>0.90200000000000002</v>
      </c>
      <c r="AB3590">
        <v>0.90400000000000003</v>
      </c>
      <c r="AC3590">
        <v>0.90300000000000002</v>
      </c>
      <c r="AD3590" s="18">
        <v>45824.905135439818</v>
      </c>
      <c r="AE3590" t="s">
        <v>1958</v>
      </c>
    </row>
    <row r="3591" spans="25:31" hidden="1" x14ac:dyDescent="0.35">
      <c r="Y3591">
        <v>12.657999999999999</v>
      </c>
      <c r="Z3591">
        <v>0.91200000000000003</v>
      </c>
      <c r="AA3591">
        <v>0.97899999999999998</v>
      </c>
      <c r="AB3591" t="s">
        <v>858</v>
      </c>
      <c r="AC3591">
        <v>0.92100000000000004</v>
      </c>
      <c r="AD3591" s="18">
        <v>45825.139162025465</v>
      </c>
      <c r="AE3591" t="s">
        <v>2117</v>
      </c>
    </row>
    <row r="3592" spans="25:31" x14ac:dyDescent="0.35">
      <c r="Y3592">
        <v>7.8120000000000003</v>
      </c>
      <c r="Z3592">
        <v>0.75800000000000001</v>
      </c>
      <c r="AA3592">
        <v>0.746</v>
      </c>
      <c r="AB3592">
        <v>0.85399999999999998</v>
      </c>
      <c r="AC3592">
        <v>0.80900000000000005</v>
      </c>
      <c r="AD3592" s="18">
        <v>45824.921739016201</v>
      </c>
      <c r="AE3592" t="s">
        <v>2096</v>
      </c>
    </row>
    <row r="3593" spans="25:31" hidden="1" x14ac:dyDescent="0.35">
      <c r="Y3593" t="s">
        <v>858</v>
      </c>
      <c r="Z3593" t="s">
        <v>858</v>
      </c>
      <c r="AA3593" t="s">
        <v>858</v>
      </c>
      <c r="AB3593" t="s">
        <v>858</v>
      </c>
      <c r="AC3593" t="s">
        <v>858</v>
      </c>
      <c r="AD3593" s="18">
        <v>45825.139374525461</v>
      </c>
      <c r="AE3593" t="s">
        <v>2117</v>
      </c>
    </row>
    <row r="3594" spans="25:31" x14ac:dyDescent="0.35">
      <c r="Y3594">
        <v>2.0699999999999998</v>
      </c>
      <c r="Z3594">
        <v>0.97099999999999997</v>
      </c>
      <c r="AA3594">
        <v>0.93400000000000005</v>
      </c>
      <c r="AB3594">
        <v>0.95699999999999996</v>
      </c>
      <c r="AC3594">
        <v>0.96</v>
      </c>
      <c r="AD3594" s="18">
        <v>45825.239187534724</v>
      </c>
      <c r="AE3594" t="s">
        <v>2106</v>
      </c>
    </row>
    <row r="3595" spans="25:31" hidden="1" x14ac:dyDescent="0.35">
      <c r="Y3595" t="s">
        <v>858</v>
      </c>
      <c r="Z3595" t="s">
        <v>858</v>
      </c>
      <c r="AA3595" t="s">
        <v>858</v>
      </c>
      <c r="AB3595" t="s">
        <v>858</v>
      </c>
      <c r="AC3595" t="s">
        <v>858</v>
      </c>
      <c r="AD3595" s="18">
        <v>45825.139581180556</v>
      </c>
      <c r="AE3595" t="s">
        <v>2117</v>
      </c>
    </row>
    <row r="3596" spans="25:31" hidden="1" x14ac:dyDescent="0.35">
      <c r="Y3596" t="s">
        <v>858</v>
      </c>
      <c r="Z3596" t="s">
        <v>858</v>
      </c>
      <c r="AA3596" t="s">
        <v>858</v>
      </c>
      <c r="AB3596" t="s">
        <v>858</v>
      </c>
      <c r="AC3596" t="s">
        <v>858</v>
      </c>
      <c r="AD3596" s="18">
        <v>45825.139810231478</v>
      </c>
      <c r="AE3596" t="s">
        <v>2117</v>
      </c>
    </row>
    <row r="3597" spans="25:31" hidden="1" x14ac:dyDescent="0.35">
      <c r="Y3597" t="s">
        <v>858</v>
      </c>
      <c r="Z3597">
        <v>0.76500000000000001</v>
      </c>
      <c r="AA3597" t="s">
        <v>858</v>
      </c>
      <c r="AB3597">
        <v>1</v>
      </c>
      <c r="AC3597" t="s">
        <v>858</v>
      </c>
      <c r="AD3597" s="18">
        <v>45825.140029479167</v>
      </c>
      <c r="AE3597" t="s">
        <v>2117</v>
      </c>
    </row>
    <row r="3598" spans="25:31" x14ac:dyDescent="0.35">
      <c r="Y3598">
        <v>2.0920000000000001</v>
      </c>
      <c r="Z3598">
        <v>0.92900000000000005</v>
      </c>
      <c r="AA3598">
        <v>0.86099999999999999</v>
      </c>
      <c r="AB3598">
        <v>0.753</v>
      </c>
      <c r="AC3598">
        <v>0.89800000000000002</v>
      </c>
      <c r="AD3598" s="18">
        <v>45825.182084780092</v>
      </c>
      <c r="AE3598" t="s">
        <v>2116</v>
      </c>
    </row>
    <row r="3599" spans="25:31" hidden="1" x14ac:dyDescent="0.35">
      <c r="Y3599">
        <v>0.45600000000000002</v>
      </c>
      <c r="Z3599">
        <v>0.872</v>
      </c>
      <c r="AA3599">
        <v>0.97099999999999997</v>
      </c>
      <c r="AB3599">
        <v>0.91500000000000004</v>
      </c>
      <c r="AC3599">
        <v>0.97199999999999998</v>
      </c>
      <c r="AD3599" s="18">
        <v>45825.14037079861</v>
      </c>
      <c r="AE3599" t="s">
        <v>2117</v>
      </c>
    </row>
    <row r="3600" spans="25:31" x14ac:dyDescent="0.35">
      <c r="Y3600">
        <v>2.3260000000000001</v>
      </c>
      <c r="Z3600">
        <v>0.876</v>
      </c>
      <c r="AA3600">
        <v>0.93600000000000005</v>
      </c>
      <c r="AB3600">
        <v>0.95199999999999996</v>
      </c>
      <c r="AC3600">
        <v>0.93300000000000005</v>
      </c>
      <c r="AD3600" s="18">
        <v>45825.275624513888</v>
      </c>
      <c r="AE3600" t="s">
        <v>2106</v>
      </c>
    </row>
    <row r="3601" spans="25:31" hidden="1" x14ac:dyDescent="0.35">
      <c r="Y3601">
        <v>18.518999999999998</v>
      </c>
      <c r="Z3601" t="s">
        <v>858</v>
      </c>
      <c r="AA3601">
        <v>1</v>
      </c>
      <c r="AB3601">
        <v>0.375</v>
      </c>
      <c r="AC3601">
        <v>0.39100000000000001</v>
      </c>
      <c r="AD3601" s="18">
        <v>45825.140594201388</v>
      </c>
      <c r="AE3601" t="s">
        <v>2117</v>
      </c>
    </row>
    <row r="3602" spans="25:31" hidden="1" x14ac:dyDescent="0.35">
      <c r="Y3602" t="s">
        <v>858</v>
      </c>
      <c r="Z3602" t="s">
        <v>858</v>
      </c>
      <c r="AA3602" t="s">
        <v>858</v>
      </c>
      <c r="AB3602" t="s">
        <v>858</v>
      </c>
      <c r="AC3602" t="s">
        <v>858</v>
      </c>
      <c r="AD3602" s="18">
        <v>45825.140793356484</v>
      </c>
      <c r="AE3602" t="s">
        <v>2117</v>
      </c>
    </row>
    <row r="3603" spans="25:31" hidden="1" x14ac:dyDescent="0.35">
      <c r="Y3603" t="s">
        <v>858</v>
      </c>
      <c r="Z3603" t="s">
        <v>858</v>
      </c>
      <c r="AA3603" t="s">
        <v>858</v>
      </c>
      <c r="AB3603" t="s">
        <v>858</v>
      </c>
      <c r="AC3603" t="s">
        <v>858</v>
      </c>
      <c r="AD3603" s="18">
        <v>45825.141000960648</v>
      </c>
      <c r="AE3603" t="s">
        <v>2117</v>
      </c>
    </row>
    <row r="3604" spans="25:31" x14ac:dyDescent="0.35">
      <c r="Y3604">
        <v>1.8759999999999999</v>
      </c>
      <c r="Z3604">
        <v>0.95799999999999996</v>
      </c>
      <c r="AA3604">
        <v>0.99</v>
      </c>
      <c r="AB3604">
        <v>0.98</v>
      </c>
      <c r="AC3604">
        <v>0.996</v>
      </c>
      <c r="AD3604" s="18">
        <v>45825.089724328704</v>
      </c>
      <c r="AE3604" t="s">
        <v>2117</v>
      </c>
    </row>
    <row r="3605" spans="25:31" hidden="1" x14ac:dyDescent="0.35">
      <c r="Y3605">
        <v>8.4749999999999996</v>
      </c>
      <c r="Z3605">
        <v>1</v>
      </c>
      <c r="AA3605">
        <v>0.77400000000000002</v>
      </c>
      <c r="AB3605">
        <v>0.75</v>
      </c>
      <c r="AC3605">
        <v>0.88600000000000001</v>
      </c>
      <c r="AD3605" s="18">
        <v>45825.141270902779</v>
      </c>
      <c r="AE3605" t="s">
        <v>2117</v>
      </c>
    </row>
    <row r="3606" spans="25:31" x14ac:dyDescent="0.35">
      <c r="Y3606">
        <v>2.9849999999999999</v>
      </c>
      <c r="Z3606">
        <v>0.89800000000000002</v>
      </c>
      <c r="AA3606" s="18">
        <v>0.86899999999999999</v>
      </c>
      <c r="AB3606">
        <v>0.83899999999999997</v>
      </c>
      <c r="AC3606" s="21">
        <v>0.91400000000000003</v>
      </c>
      <c r="AD3606" s="18">
        <v>3.3134259259259259E-2</v>
      </c>
      <c r="AE3606" t="s">
        <v>1092</v>
      </c>
    </row>
    <row r="3607" spans="25:31" hidden="1" x14ac:dyDescent="0.35">
      <c r="Y3607" t="s">
        <v>858</v>
      </c>
      <c r="Z3607" t="s">
        <v>858</v>
      </c>
      <c r="AA3607" t="s">
        <v>858</v>
      </c>
      <c r="AB3607" t="s">
        <v>858</v>
      </c>
      <c r="AC3607" t="s">
        <v>858</v>
      </c>
      <c r="AD3607" s="18">
        <v>45825.141485520835</v>
      </c>
      <c r="AE3607" t="s">
        <v>2117</v>
      </c>
    </row>
    <row r="3608" spans="25:31" x14ac:dyDescent="0.35">
      <c r="Y3608">
        <v>10.204000000000001</v>
      </c>
      <c r="Z3608">
        <v>0.95899999999999996</v>
      </c>
      <c r="AA3608">
        <v>0.91300000000000003</v>
      </c>
      <c r="AB3608">
        <v>0.84499999999999997</v>
      </c>
      <c r="AC3608">
        <v>0.95799999999999996</v>
      </c>
      <c r="AD3608" s="18">
        <v>45825.286659386577</v>
      </c>
      <c r="AE3608" t="s">
        <v>2106</v>
      </c>
    </row>
    <row r="3609" spans="25:31" hidden="1" x14ac:dyDescent="0.35">
      <c r="Y3609">
        <v>6.25</v>
      </c>
      <c r="Z3609" t="s">
        <v>858</v>
      </c>
      <c r="AA3609">
        <v>0.95799999999999996</v>
      </c>
      <c r="AB3609">
        <v>0.88300000000000001</v>
      </c>
      <c r="AC3609">
        <v>0.88600000000000001</v>
      </c>
      <c r="AD3609" s="18">
        <v>45825.141725949077</v>
      </c>
      <c r="AE3609" t="s">
        <v>2117</v>
      </c>
    </row>
    <row r="3610" spans="25:31" x14ac:dyDescent="0.35">
      <c r="Y3610">
        <v>2.0449999999999999</v>
      </c>
      <c r="Z3610">
        <v>0.97599999999999998</v>
      </c>
      <c r="AA3610" s="18">
        <v>0.91</v>
      </c>
      <c r="AB3610">
        <v>0.98199999999999998</v>
      </c>
      <c r="AC3610" s="21">
        <v>0.99</v>
      </c>
      <c r="AD3610" s="18">
        <v>1.3569444444444445E-2</v>
      </c>
      <c r="AE3610" t="s">
        <v>1092</v>
      </c>
    </row>
    <row r="3611" spans="25:31" hidden="1" x14ac:dyDescent="0.35">
      <c r="Y3611">
        <v>20.832999999999998</v>
      </c>
      <c r="Z3611" t="s">
        <v>858</v>
      </c>
      <c r="AA3611">
        <v>0.94799999999999995</v>
      </c>
      <c r="AB3611" t="s">
        <v>858</v>
      </c>
      <c r="AC3611">
        <v>0.999</v>
      </c>
      <c r="AD3611" s="18">
        <v>45825.141969328703</v>
      </c>
      <c r="AE3611" t="s">
        <v>2117</v>
      </c>
    </row>
    <row r="3612" spans="25:31" hidden="1" x14ac:dyDescent="0.35">
      <c r="Y3612">
        <v>0.20300000000000001</v>
      </c>
      <c r="Z3612">
        <v>0.98799999999999999</v>
      </c>
      <c r="AA3612">
        <v>0.998</v>
      </c>
      <c r="AB3612">
        <v>0.95299999999999996</v>
      </c>
      <c r="AC3612">
        <v>0.98099999999999998</v>
      </c>
      <c r="AD3612" s="18">
        <v>45825.142392152775</v>
      </c>
      <c r="AE3612" t="s">
        <v>2117</v>
      </c>
    </row>
    <row r="3613" spans="25:31" hidden="1" x14ac:dyDescent="0.35">
      <c r="Y3613" t="s">
        <v>858</v>
      </c>
      <c r="Z3613">
        <v>1</v>
      </c>
      <c r="AA3613" t="s">
        <v>858</v>
      </c>
      <c r="AB3613" t="s">
        <v>858</v>
      </c>
      <c r="AC3613" t="s">
        <v>858</v>
      </c>
      <c r="AD3613" s="18">
        <v>45825.142866423608</v>
      </c>
      <c r="AE3613" t="s">
        <v>2117</v>
      </c>
    </row>
    <row r="3614" spans="25:31" x14ac:dyDescent="0.35">
      <c r="Y3614">
        <v>2.2080000000000002</v>
      </c>
      <c r="Z3614">
        <v>0.97799999999999998</v>
      </c>
      <c r="AA3614">
        <v>0.95799999999999996</v>
      </c>
      <c r="AB3614">
        <v>0.97499999999999998</v>
      </c>
      <c r="AC3614">
        <v>0.97799999999999998</v>
      </c>
      <c r="AD3614" s="18">
        <v>45824.908908067133</v>
      </c>
      <c r="AE3614" t="s">
        <v>2096</v>
      </c>
    </row>
    <row r="3615" spans="25:31" hidden="1" x14ac:dyDescent="0.35">
      <c r="Y3615" t="s">
        <v>858</v>
      </c>
      <c r="Z3615" t="s">
        <v>858</v>
      </c>
      <c r="AA3615" t="s">
        <v>858</v>
      </c>
      <c r="AB3615" t="s">
        <v>858</v>
      </c>
      <c r="AC3615" t="s">
        <v>858</v>
      </c>
      <c r="AD3615" s="18">
        <v>45825.143078912035</v>
      </c>
      <c r="AE3615" t="s">
        <v>2117</v>
      </c>
    </row>
    <row r="3616" spans="25:31" x14ac:dyDescent="0.35">
      <c r="Y3616">
        <v>5.4349999999999996</v>
      </c>
      <c r="Z3616">
        <v>0.98799999999999999</v>
      </c>
      <c r="AA3616">
        <v>0.997</v>
      </c>
      <c r="AB3616">
        <v>0.97599999999999998</v>
      </c>
      <c r="AC3616">
        <v>0.98699999999999999</v>
      </c>
      <c r="AD3616" s="18">
        <v>45825.11919701389</v>
      </c>
      <c r="AE3616" t="s">
        <v>2117</v>
      </c>
    </row>
    <row r="3617" spans="25:31" hidden="1" x14ac:dyDescent="0.35">
      <c r="Y3617">
        <v>1.7330000000000001</v>
      </c>
      <c r="Z3617">
        <v>0.84599999999999997</v>
      </c>
      <c r="AA3617">
        <v>0.96299999999999997</v>
      </c>
      <c r="AB3617">
        <v>0.93400000000000005</v>
      </c>
      <c r="AC3617">
        <v>0.94299999999999995</v>
      </c>
      <c r="AD3617" s="18">
        <v>45825.143362847222</v>
      </c>
      <c r="AE3617" t="s">
        <v>2117</v>
      </c>
    </row>
    <row r="3618" spans="25:31" x14ac:dyDescent="0.35">
      <c r="Y3618">
        <v>0.73899999999999999</v>
      </c>
      <c r="Z3618">
        <v>0</v>
      </c>
      <c r="AA3618">
        <v>0.92</v>
      </c>
      <c r="AB3618">
        <v>0.93200000000000005</v>
      </c>
      <c r="AC3618">
        <v>0.98399999999999999</v>
      </c>
      <c r="AD3618" s="18">
        <v>45825.189845034722</v>
      </c>
      <c r="AE3618" t="s">
        <v>2113</v>
      </c>
    </row>
    <row r="3619" spans="25:31" hidden="1" x14ac:dyDescent="0.35">
      <c r="Y3619">
        <v>11.904999999999999</v>
      </c>
      <c r="Z3619">
        <v>0.375</v>
      </c>
      <c r="AA3619">
        <v>0.63300000000000001</v>
      </c>
      <c r="AB3619" t="s">
        <v>858</v>
      </c>
      <c r="AC3619">
        <v>0.45900000000000002</v>
      </c>
      <c r="AD3619" s="18">
        <v>45825.143583136574</v>
      </c>
      <c r="AE3619" t="s">
        <v>2117</v>
      </c>
    </row>
    <row r="3620" spans="25:31" x14ac:dyDescent="0.35">
      <c r="Y3620">
        <v>6.2889999999999997</v>
      </c>
      <c r="Z3620">
        <v>0.93799999999999994</v>
      </c>
      <c r="AA3620">
        <v>0.95399999999999996</v>
      </c>
      <c r="AB3620">
        <v>0.89300000000000002</v>
      </c>
      <c r="AC3620">
        <v>0.93700000000000006</v>
      </c>
      <c r="AD3620" s="18">
        <v>45825.236354849534</v>
      </c>
      <c r="AE3620" t="s">
        <v>2106</v>
      </c>
    </row>
    <row r="3621" spans="25:31" hidden="1" x14ac:dyDescent="0.35">
      <c r="Y3621" t="s">
        <v>858</v>
      </c>
      <c r="Z3621" t="s">
        <v>858</v>
      </c>
      <c r="AA3621">
        <v>0.78200000000000003</v>
      </c>
      <c r="AB3621" t="s">
        <v>858</v>
      </c>
      <c r="AC3621" t="s">
        <v>858</v>
      </c>
      <c r="AD3621" s="18">
        <v>45825.14380489583</v>
      </c>
      <c r="AE3621" t="s">
        <v>2117</v>
      </c>
    </row>
    <row r="3622" spans="25:31" x14ac:dyDescent="0.35">
      <c r="Y3622">
        <v>1.5309999999999999</v>
      </c>
      <c r="Z3622">
        <v>0.94499999999999995</v>
      </c>
      <c r="AA3622">
        <v>0.96299999999999997</v>
      </c>
      <c r="AB3622">
        <v>0.94799999999999995</v>
      </c>
      <c r="AC3622">
        <v>0.96399999999999997</v>
      </c>
      <c r="AD3622" s="18">
        <v>45824.895586863429</v>
      </c>
      <c r="AE3622" t="s">
        <v>1942</v>
      </c>
    </row>
    <row r="3623" spans="25:31" hidden="1" x14ac:dyDescent="0.35">
      <c r="Y3623">
        <v>2.4390000000000001</v>
      </c>
      <c r="Z3623" t="s">
        <v>858</v>
      </c>
      <c r="AA3623">
        <v>0.94299999999999995</v>
      </c>
      <c r="AB3623">
        <v>0.79800000000000004</v>
      </c>
      <c r="AC3623">
        <v>0.95299999999999996</v>
      </c>
      <c r="AD3623" s="18">
        <v>45825.144072662035</v>
      </c>
      <c r="AE3623" t="s">
        <v>2117</v>
      </c>
    </row>
    <row r="3624" spans="25:31" hidden="1" x14ac:dyDescent="0.35">
      <c r="Y3624" t="s">
        <v>858</v>
      </c>
      <c r="Z3624" t="s">
        <v>858</v>
      </c>
      <c r="AA3624" t="s">
        <v>858</v>
      </c>
      <c r="AB3624" t="s">
        <v>858</v>
      </c>
      <c r="AC3624" t="s">
        <v>858</v>
      </c>
      <c r="AD3624" s="18">
        <v>45825.144295833335</v>
      </c>
      <c r="AE3624" t="s">
        <v>2117</v>
      </c>
    </row>
    <row r="3625" spans="25:31" hidden="1" x14ac:dyDescent="0.35">
      <c r="Y3625" t="s">
        <v>858</v>
      </c>
      <c r="Z3625" t="s">
        <v>858</v>
      </c>
      <c r="AA3625">
        <v>0.89400000000000002</v>
      </c>
      <c r="AB3625" t="s">
        <v>858</v>
      </c>
      <c r="AC3625" t="s">
        <v>858</v>
      </c>
      <c r="AD3625" s="18">
        <v>45825.144514270833</v>
      </c>
      <c r="AE3625" t="s">
        <v>2117</v>
      </c>
    </row>
    <row r="3626" spans="25:31" x14ac:dyDescent="0.35">
      <c r="Y3626">
        <v>3.472</v>
      </c>
      <c r="Z3626">
        <v>0</v>
      </c>
      <c r="AA3626" s="18">
        <v>0.74099999999999999</v>
      </c>
      <c r="AB3626">
        <v>0.74</v>
      </c>
      <c r="AC3626" s="21">
        <v>0.745</v>
      </c>
      <c r="AD3626" s="18">
        <v>45825.215261446756</v>
      </c>
      <c r="AE3626" t="s">
        <v>2109</v>
      </c>
    </row>
    <row r="3627" spans="25:31" hidden="1" x14ac:dyDescent="0.35">
      <c r="Y3627" t="s">
        <v>858</v>
      </c>
      <c r="Z3627" t="s">
        <v>858</v>
      </c>
      <c r="AA3627" t="s">
        <v>858</v>
      </c>
      <c r="AB3627" t="s">
        <v>858</v>
      </c>
      <c r="AC3627" t="s">
        <v>858</v>
      </c>
      <c r="AD3627" s="18">
        <v>45825.144728148145</v>
      </c>
      <c r="AE3627" t="s">
        <v>2117</v>
      </c>
    </row>
    <row r="3628" spans="25:31" x14ac:dyDescent="0.35">
      <c r="Y3628">
        <v>2.4809999999999999</v>
      </c>
      <c r="Z3628">
        <v>0.81499999999999995</v>
      </c>
      <c r="AA3628">
        <v>0.83399999999999996</v>
      </c>
      <c r="AB3628">
        <v>0.96199999999999997</v>
      </c>
      <c r="AC3628">
        <v>0.85899999999999999</v>
      </c>
      <c r="AD3628" s="18">
        <v>45825.06639871528</v>
      </c>
      <c r="AE3628" t="s">
        <v>2117</v>
      </c>
    </row>
    <row r="3629" spans="25:31" hidden="1" x14ac:dyDescent="0.35">
      <c r="Y3629" t="s">
        <v>858</v>
      </c>
      <c r="Z3629" t="s">
        <v>858</v>
      </c>
      <c r="AA3629" t="s">
        <v>858</v>
      </c>
      <c r="AB3629" t="s">
        <v>858</v>
      </c>
      <c r="AC3629" t="s">
        <v>858</v>
      </c>
      <c r="AD3629" s="18">
        <v>45825.144932060182</v>
      </c>
      <c r="AE3629" t="s">
        <v>2117</v>
      </c>
    </row>
    <row r="3630" spans="25:31" x14ac:dyDescent="0.35">
      <c r="Y3630">
        <v>4.9020000000000001</v>
      </c>
      <c r="Z3630">
        <v>0.73599999999999999</v>
      </c>
      <c r="AA3630" s="18">
        <v>0.88100000000000001</v>
      </c>
      <c r="AB3630">
        <v>0.72399999999999998</v>
      </c>
      <c r="AC3630" s="21">
        <v>0.77100000000000002</v>
      </c>
      <c r="AD3630" s="18">
        <v>3.9021990740740739E-2</v>
      </c>
      <c r="AE3630" t="s">
        <v>1092</v>
      </c>
    </row>
    <row r="3631" spans="25:31" hidden="1" x14ac:dyDescent="0.35">
      <c r="Y3631">
        <v>2</v>
      </c>
      <c r="Z3631" t="s">
        <v>858</v>
      </c>
      <c r="AA3631" t="s">
        <v>858</v>
      </c>
      <c r="AB3631" t="s">
        <v>858</v>
      </c>
      <c r="AC3631">
        <v>1</v>
      </c>
      <c r="AD3631" s="18">
        <v>45825.145148541669</v>
      </c>
      <c r="AE3631" t="s">
        <v>2117</v>
      </c>
    </row>
    <row r="3632" spans="25:31" x14ac:dyDescent="0.35">
      <c r="Y3632">
        <v>16.129000000000001</v>
      </c>
      <c r="Z3632">
        <v>0.79100000000000004</v>
      </c>
      <c r="AA3632">
        <v>0.82</v>
      </c>
      <c r="AB3632">
        <v>0.95899999999999996</v>
      </c>
      <c r="AC3632">
        <v>0.69899999999999995</v>
      </c>
      <c r="AD3632" s="18">
        <v>45825.271809097219</v>
      </c>
      <c r="AE3632" t="s">
        <v>2106</v>
      </c>
    </row>
    <row r="3633" spans="25:31" hidden="1" x14ac:dyDescent="0.35">
      <c r="Y3633" t="s">
        <v>858</v>
      </c>
      <c r="Z3633" t="s">
        <v>858</v>
      </c>
      <c r="AA3633">
        <v>1</v>
      </c>
      <c r="AB3633">
        <v>0.75</v>
      </c>
      <c r="AC3633" t="s">
        <v>858</v>
      </c>
      <c r="AD3633" s="18">
        <v>45825.145366921293</v>
      </c>
      <c r="AE3633" t="s">
        <v>2117</v>
      </c>
    </row>
    <row r="3634" spans="25:31" x14ac:dyDescent="0.35">
      <c r="Y3634">
        <v>4.9000000000000002E-2</v>
      </c>
      <c r="Z3634">
        <v>0</v>
      </c>
      <c r="AA3634" s="18">
        <v>0.95599999999999996</v>
      </c>
      <c r="AB3634">
        <v>0.996</v>
      </c>
      <c r="AC3634" s="21">
        <v>0.98899999999999999</v>
      </c>
      <c r="AD3634" s="18">
        <v>9.6689814814814815E-3</v>
      </c>
      <c r="AE3634" t="s">
        <v>1092</v>
      </c>
    </row>
    <row r="3635" spans="25:31" hidden="1" x14ac:dyDescent="0.35">
      <c r="Y3635">
        <v>5.2080000000000002</v>
      </c>
      <c r="Z3635">
        <v>0.65100000000000002</v>
      </c>
      <c r="AA3635">
        <v>0.55900000000000005</v>
      </c>
      <c r="AB3635" t="s">
        <v>858</v>
      </c>
      <c r="AC3635">
        <v>0.92300000000000004</v>
      </c>
      <c r="AD3635" s="18">
        <v>45825.145587523148</v>
      </c>
      <c r="AE3635" t="s">
        <v>2117</v>
      </c>
    </row>
    <row r="3636" spans="25:31" x14ac:dyDescent="0.35">
      <c r="Y3636">
        <v>2.427</v>
      </c>
      <c r="Z3636">
        <v>0.88300000000000001</v>
      </c>
      <c r="AA3636">
        <v>0.90400000000000003</v>
      </c>
      <c r="AB3636">
        <v>0.95599999999999996</v>
      </c>
      <c r="AC3636">
        <v>0.92400000000000004</v>
      </c>
      <c r="AD3636" s="18">
        <v>45824.939115011577</v>
      </c>
      <c r="AE3636" t="s">
        <v>2096</v>
      </c>
    </row>
    <row r="3637" spans="25:31" hidden="1" x14ac:dyDescent="0.35">
      <c r="Y3637" t="s">
        <v>858</v>
      </c>
      <c r="Z3637" t="s">
        <v>858</v>
      </c>
      <c r="AA3637" t="s">
        <v>858</v>
      </c>
      <c r="AB3637" t="s">
        <v>858</v>
      </c>
      <c r="AC3637" t="s">
        <v>858</v>
      </c>
      <c r="AD3637" s="18">
        <v>45825.145846192128</v>
      </c>
      <c r="AE3637" t="s">
        <v>2117</v>
      </c>
    </row>
    <row r="3638" spans="25:31" x14ac:dyDescent="0.35">
      <c r="Y3638">
        <v>4.1319999999999997</v>
      </c>
      <c r="Z3638">
        <v>0.98199999999999998</v>
      </c>
      <c r="AA3638">
        <v>0.99</v>
      </c>
      <c r="AB3638">
        <v>0.97699999999999998</v>
      </c>
      <c r="AC3638">
        <v>0.97799999999999998</v>
      </c>
      <c r="AD3638" s="18">
        <v>45825.309162245372</v>
      </c>
      <c r="AE3638" t="s">
        <v>2102</v>
      </c>
    </row>
    <row r="3639" spans="25:31" hidden="1" x14ac:dyDescent="0.35">
      <c r="Y3639" t="s">
        <v>858</v>
      </c>
      <c r="Z3639" t="s">
        <v>858</v>
      </c>
      <c r="AA3639" t="s">
        <v>858</v>
      </c>
      <c r="AB3639" t="s">
        <v>858</v>
      </c>
      <c r="AC3639" t="s">
        <v>858</v>
      </c>
      <c r="AD3639" s="18">
        <v>45825.146256018517</v>
      </c>
      <c r="AE3639" t="s">
        <v>2117</v>
      </c>
    </row>
    <row r="3640" spans="25:31" x14ac:dyDescent="0.35">
      <c r="Y3640">
        <v>1.2849999999999999</v>
      </c>
      <c r="Z3640">
        <v>0.98799999999999999</v>
      </c>
      <c r="AA3640" s="18">
        <v>0.98399999999999999</v>
      </c>
      <c r="AB3640">
        <v>0.93799999999999994</v>
      </c>
      <c r="AC3640" s="21">
        <v>0.997</v>
      </c>
      <c r="AD3640" s="18">
        <v>5.4803240740740741E-3</v>
      </c>
      <c r="AE3640" t="s">
        <v>1092</v>
      </c>
    </row>
    <row r="3641" spans="25:31" hidden="1" x14ac:dyDescent="0.35">
      <c r="Y3641">
        <v>25.640999999999998</v>
      </c>
      <c r="Z3641">
        <v>0.88500000000000001</v>
      </c>
      <c r="AA3641" t="s">
        <v>858</v>
      </c>
      <c r="AB3641" t="s">
        <v>858</v>
      </c>
      <c r="AC3641">
        <v>0.92</v>
      </c>
      <c r="AD3641" s="18">
        <v>45825.146658391204</v>
      </c>
      <c r="AE3641" t="s">
        <v>2117</v>
      </c>
    </row>
    <row r="3642" spans="25:31" x14ac:dyDescent="0.35">
      <c r="Y3642">
        <v>17.241</v>
      </c>
      <c r="Z3642">
        <v>0.94599999999999995</v>
      </c>
      <c r="AA3642">
        <v>0.96199999999999997</v>
      </c>
      <c r="AB3642">
        <v>0.93600000000000005</v>
      </c>
      <c r="AC3642">
        <v>0.96199999999999997</v>
      </c>
      <c r="AD3642" s="18">
        <v>45824.947297511571</v>
      </c>
      <c r="AE3642" t="s">
        <v>2096</v>
      </c>
    </row>
    <row r="3643" spans="25:31" hidden="1" x14ac:dyDescent="0.35">
      <c r="Y3643" t="s">
        <v>858</v>
      </c>
      <c r="Z3643" t="s">
        <v>858</v>
      </c>
      <c r="AA3643">
        <v>0.998</v>
      </c>
      <c r="AB3643" t="s">
        <v>858</v>
      </c>
      <c r="AC3643" t="s">
        <v>858</v>
      </c>
      <c r="AD3643" s="18">
        <v>45825.147061226853</v>
      </c>
      <c r="AE3643" t="s">
        <v>2117</v>
      </c>
    </row>
    <row r="3644" spans="25:31" x14ac:dyDescent="0.35">
      <c r="Y3644">
        <v>18.181999999999999</v>
      </c>
      <c r="Z3644">
        <v>0.89500000000000002</v>
      </c>
      <c r="AA3644">
        <v>0.94299999999999995</v>
      </c>
      <c r="AB3644">
        <v>0.95299999999999996</v>
      </c>
      <c r="AC3644">
        <v>0.94899999999999995</v>
      </c>
      <c r="AD3644" s="18">
        <v>45824.817653321756</v>
      </c>
      <c r="AE3644" t="s">
        <v>1757</v>
      </c>
    </row>
    <row r="3645" spans="25:31" hidden="1" x14ac:dyDescent="0.35">
      <c r="Y3645" t="s">
        <v>858</v>
      </c>
      <c r="Z3645" t="s">
        <v>858</v>
      </c>
      <c r="AA3645">
        <v>0.83099999999999996</v>
      </c>
      <c r="AB3645" t="s">
        <v>858</v>
      </c>
      <c r="AC3645" t="s">
        <v>858</v>
      </c>
      <c r="AD3645" s="18">
        <v>45825.147414583334</v>
      </c>
      <c r="AE3645" t="s">
        <v>2117</v>
      </c>
    </row>
    <row r="3646" spans="25:31" x14ac:dyDescent="0.35">
      <c r="Y3646">
        <v>0.86399999999999999</v>
      </c>
      <c r="Z3646">
        <v>0.97</v>
      </c>
      <c r="AA3646">
        <v>0.94099999999999995</v>
      </c>
      <c r="AB3646">
        <v>0.97799999999999998</v>
      </c>
      <c r="AC3646">
        <v>0.95099999999999996</v>
      </c>
      <c r="AD3646" s="18">
        <v>45825.245873078704</v>
      </c>
      <c r="AE3646" t="s">
        <v>2106</v>
      </c>
    </row>
    <row r="3647" spans="25:31" hidden="1" x14ac:dyDescent="0.35">
      <c r="Y3647" t="s">
        <v>858</v>
      </c>
      <c r="Z3647" t="s">
        <v>858</v>
      </c>
      <c r="AA3647" t="s">
        <v>858</v>
      </c>
      <c r="AB3647" t="s">
        <v>858</v>
      </c>
      <c r="AC3647" t="s">
        <v>858</v>
      </c>
      <c r="AD3647" s="18">
        <v>45825.147752662037</v>
      </c>
      <c r="AE3647" t="s">
        <v>2117</v>
      </c>
    </row>
    <row r="3648" spans="25:31" x14ac:dyDescent="0.35">
      <c r="Y3648">
        <v>1.8620000000000001</v>
      </c>
      <c r="Z3648">
        <v>0.98199999999999998</v>
      </c>
      <c r="AA3648">
        <v>0.95399999999999996</v>
      </c>
      <c r="AB3648">
        <v>0.96899999999999997</v>
      </c>
      <c r="AC3648">
        <v>0.98099999999999998</v>
      </c>
      <c r="AD3648" s="18">
        <v>45825.246582430555</v>
      </c>
      <c r="AE3648" t="s">
        <v>2106</v>
      </c>
    </row>
    <row r="3649" spans="25:31" hidden="1" x14ac:dyDescent="0.35">
      <c r="Y3649">
        <v>1</v>
      </c>
      <c r="Z3649" t="s">
        <v>858</v>
      </c>
      <c r="AA3649" t="s">
        <v>858</v>
      </c>
      <c r="AB3649" t="s">
        <v>858</v>
      </c>
      <c r="AC3649">
        <v>1</v>
      </c>
      <c r="AD3649" s="18">
        <v>45825.148096458332</v>
      </c>
      <c r="AE3649" t="s">
        <v>2117</v>
      </c>
    </row>
    <row r="3650" spans="25:31" x14ac:dyDescent="0.35">
      <c r="Y3650">
        <v>18.181999999999999</v>
      </c>
      <c r="Z3650">
        <v>0.89500000000000002</v>
      </c>
      <c r="AA3650">
        <v>0.94299999999999995</v>
      </c>
      <c r="AB3650">
        <v>0.95299999999999996</v>
      </c>
      <c r="AC3650">
        <v>0.94899999999999995</v>
      </c>
      <c r="AD3650" s="18">
        <v>45825.151486400464</v>
      </c>
      <c r="AE3650" t="s">
        <v>2117</v>
      </c>
    </row>
    <row r="3651" spans="25:31" hidden="1" x14ac:dyDescent="0.35">
      <c r="Y3651" t="s">
        <v>858</v>
      </c>
      <c r="Z3651" t="s">
        <v>858</v>
      </c>
      <c r="AA3651">
        <v>0.75</v>
      </c>
      <c r="AB3651" t="s">
        <v>858</v>
      </c>
      <c r="AC3651" t="s">
        <v>858</v>
      </c>
      <c r="AD3651" s="18">
        <v>45825.14833236111</v>
      </c>
      <c r="AE3651" t="s">
        <v>2117</v>
      </c>
    </row>
    <row r="3652" spans="25:31" x14ac:dyDescent="0.35">
      <c r="Y3652">
        <v>3.2469999999999999</v>
      </c>
      <c r="Z3652">
        <v>0.873</v>
      </c>
      <c r="AA3652">
        <v>0.85499999999999998</v>
      </c>
      <c r="AB3652">
        <v>0.69599999999999995</v>
      </c>
      <c r="AC3652">
        <v>0.70899999999999996</v>
      </c>
      <c r="AD3652" s="18">
        <v>45824.758844050928</v>
      </c>
      <c r="AE3652" t="s">
        <v>1757</v>
      </c>
    </row>
    <row r="3653" spans="25:31" hidden="1" x14ac:dyDescent="0.35">
      <c r="Y3653" t="s">
        <v>858</v>
      </c>
      <c r="Z3653">
        <v>1</v>
      </c>
      <c r="AA3653">
        <v>9.0999999999999998E-2</v>
      </c>
      <c r="AB3653" t="s">
        <v>858</v>
      </c>
      <c r="AC3653" t="s">
        <v>858</v>
      </c>
      <c r="AD3653" s="18">
        <v>45825.148531365739</v>
      </c>
      <c r="AE3653" t="s">
        <v>2117</v>
      </c>
    </row>
    <row r="3654" spans="25:31" x14ac:dyDescent="0.35">
      <c r="Y3654">
        <v>10</v>
      </c>
      <c r="Z3654">
        <v>0.97099999999999997</v>
      </c>
      <c r="AA3654">
        <v>0.97499999999999998</v>
      </c>
      <c r="AB3654">
        <v>0.25800000000000001</v>
      </c>
      <c r="AC3654">
        <v>0.90500000000000003</v>
      </c>
      <c r="AD3654" s="18">
        <v>45824.779105069443</v>
      </c>
      <c r="AE3654" t="s">
        <v>1757</v>
      </c>
    </row>
    <row r="3655" spans="25:31" hidden="1" x14ac:dyDescent="0.35">
      <c r="Y3655" t="s">
        <v>858</v>
      </c>
      <c r="Z3655" t="s">
        <v>858</v>
      </c>
      <c r="AA3655" t="s">
        <v>858</v>
      </c>
      <c r="AB3655" t="s">
        <v>858</v>
      </c>
      <c r="AC3655" t="s">
        <v>858</v>
      </c>
      <c r="AD3655" s="18">
        <v>45825.148739594908</v>
      </c>
      <c r="AE3655" t="s">
        <v>2117</v>
      </c>
    </row>
    <row r="3656" spans="25:31" hidden="1" x14ac:dyDescent="0.35">
      <c r="Y3656" t="s">
        <v>858</v>
      </c>
      <c r="Z3656" t="s">
        <v>858</v>
      </c>
      <c r="AA3656" t="s">
        <v>858</v>
      </c>
      <c r="AB3656" t="s">
        <v>858</v>
      </c>
      <c r="AC3656" t="s">
        <v>858</v>
      </c>
      <c r="AD3656" s="18">
        <v>45825.148941423613</v>
      </c>
      <c r="AE3656" t="s">
        <v>2117</v>
      </c>
    </row>
    <row r="3657" spans="25:31" hidden="1" x14ac:dyDescent="0.35">
      <c r="Y3657">
        <v>1.1439999999999999</v>
      </c>
      <c r="Z3657">
        <v>0.79400000000000004</v>
      </c>
      <c r="AA3657">
        <v>0.99099999999999999</v>
      </c>
      <c r="AB3657">
        <v>0.97599999999999998</v>
      </c>
      <c r="AC3657">
        <v>0.90200000000000002</v>
      </c>
      <c r="AD3657" s="18">
        <v>45825.149265520835</v>
      </c>
      <c r="AE3657" t="s">
        <v>2117</v>
      </c>
    </row>
    <row r="3658" spans="25:31" x14ac:dyDescent="0.35">
      <c r="Y3658">
        <v>10</v>
      </c>
      <c r="Z3658">
        <v>0.90400000000000003</v>
      </c>
      <c r="AA3658">
        <v>0.68300000000000005</v>
      </c>
      <c r="AB3658">
        <v>0.81</v>
      </c>
      <c r="AC3658">
        <v>0.75700000000000001</v>
      </c>
      <c r="AD3658" s="18">
        <v>45824.824072071759</v>
      </c>
      <c r="AE3658" t="s">
        <v>1757</v>
      </c>
    </row>
    <row r="3659" spans="25:31" hidden="1" x14ac:dyDescent="0.35">
      <c r="Y3659">
        <v>83.332999999999998</v>
      </c>
      <c r="Z3659" t="s">
        <v>858</v>
      </c>
      <c r="AA3659" t="s">
        <v>858</v>
      </c>
      <c r="AB3659" t="s">
        <v>858</v>
      </c>
      <c r="AC3659">
        <v>1</v>
      </c>
      <c r="AD3659" s="18">
        <v>45825.149485902781</v>
      </c>
      <c r="AE3659" t="s">
        <v>2117</v>
      </c>
    </row>
    <row r="3660" spans="25:31" x14ac:dyDescent="0.35">
      <c r="Y3660">
        <v>20</v>
      </c>
      <c r="Z3660">
        <v>0.97499999999999998</v>
      </c>
      <c r="AA3660">
        <v>0.98899999999999999</v>
      </c>
      <c r="AB3660">
        <v>0.96099999999999997</v>
      </c>
      <c r="AC3660">
        <v>0.98899999999999999</v>
      </c>
      <c r="AD3660" s="18">
        <v>45824.88440239583</v>
      </c>
      <c r="AE3660" t="s">
        <v>1942</v>
      </c>
    </row>
    <row r="3661" spans="25:31" hidden="1" x14ac:dyDescent="0.35">
      <c r="Y3661">
        <v>12.195</v>
      </c>
      <c r="Z3661">
        <v>0.89900000000000002</v>
      </c>
      <c r="AA3661" t="s">
        <v>858</v>
      </c>
      <c r="AB3661" t="s">
        <v>858</v>
      </c>
      <c r="AC3661">
        <v>0.91300000000000003</v>
      </c>
      <c r="AD3661" s="18">
        <v>45825.149707893521</v>
      </c>
      <c r="AE3661" t="s">
        <v>2117</v>
      </c>
    </row>
    <row r="3662" spans="25:31" x14ac:dyDescent="0.35">
      <c r="Y3662">
        <v>0.94299999999999995</v>
      </c>
      <c r="Z3662">
        <v>0.92200000000000004</v>
      </c>
      <c r="AA3662">
        <v>0.92300000000000004</v>
      </c>
      <c r="AB3662">
        <v>0.90700000000000003</v>
      </c>
      <c r="AC3662">
        <v>0.92900000000000005</v>
      </c>
      <c r="AD3662" s="18">
        <v>45825.056167835646</v>
      </c>
      <c r="AE3662" t="s">
        <v>2117</v>
      </c>
    </row>
    <row r="3663" spans="25:31" hidden="1" x14ac:dyDescent="0.35">
      <c r="Y3663">
        <v>5.4050000000000002</v>
      </c>
      <c r="Z3663">
        <v>0.65</v>
      </c>
      <c r="AA3663" t="s">
        <v>858</v>
      </c>
      <c r="AB3663" t="s">
        <v>858</v>
      </c>
      <c r="AC3663">
        <v>0.42099999999999999</v>
      </c>
      <c r="AD3663" s="18">
        <v>45825.149935254631</v>
      </c>
      <c r="AE3663" t="s">
        <v>2117</v>
      </c>
    </row>
    <row r="3664" spans="25:31" x14ac:dyDescent="0.35">
      <c r="Y3664">
        <v>2.331</v>
      </c>
      <c r="Z3664">
        <v>0.96399999999999997</v>
      </c>
      <c r="AA3664">
        <v>0.93500000000000005</v>
      </c>
      <c r="AB3664">
        <v>0.92500000000000004</v>
      </c>
      <c r="AC3664">
        <v>0.94499999999999995</v>
      </c>
      <c r="AD3664" s="18">
        <v>45825.115494016201</v>
      </c>
      <c r="AE3664" t="s">
        <v>2117</v>
      </c>
    </row>
    <row r="3665" spans="25:31" hidden="1" x14ac:dyDescent="0.35">
      <c r="Y3665" t="s">
        <v>858</v>
      </c>
      <c r="Z3665" t="s">
        <v>858</v>
      </c>
      <c r="AA3665" t="s">
        <v>858</v>
      </c>
      <c r="AB3665" t="s">
        <v>858</v>
      </c>
      <c r="AC3665" t="s">
        <v>858</v>
      </c>
      <c r="AD3665" s="18">
        <v>45825.150138680554</v>
      </c>
      <c r="AE3665" t="s">
        <v>2117</v>
      </c>
    </row>
    <row r="3666" spans="25:31" x14ac:dyDescent="0.35">
      <c r="Y3666">
        <v>7.0919999999999996</v>
      </c>
      <c r="Z3666">
        <v>0.85099999999999998</v>
      </c>
      <c r="AA3666">
        <v>0.99</v>
      </c>
      <c r="AB3666">
        <v>0.98</v>
      </c>
      <c r="AC3666">
        <v>0.98</v>
      </c>
      <c r="AD3666" s="18">
        <v>45824.833264664354</v>
      </c>
      <c r="AE3666" t="s">
        <v>1757</v>
      </c>
    </row>
    <row r="3667" spans="25:31" hidden="1" x14ac:dyDescent="0.35">
      <c r="Y3667">
        <v>0.16700000000000001</v>
      </c>
      <c r="Z3667" t="s">
        <v>858</v>
      </c>
      <c r="AA3667" t="s">
        <v>858</v>
      </c>
      <c r="AB3667" t="s">
        <v>858</v>
      </c>
      <c r="AC3667">
        <v>0.73399999999999999</v>
      </c>
      <c r="AD3667" s="18">
        <v>45825.150323819442</v>
      </c>
      <c r="AE3667" t="s">
        <v>2117</v>
      </c>
    </row>
    <row r="3668" spans="25:31" x14ac:dyDescent="0.35">
      <c r="Y3668">
        <v>3.61</v>
      </c>
      <c r="Z3668">
        <v>0.98599999999999999</v>
      </c>
      <c r="AA3668">
        <v>0.98199999999999998</v>
      </c>
      <c r="AB3668">
        <v>0.79500000000000004</v>
      </c>
      <c r="AC3668">
        <v>0.99099999999999999</v>
      </c>
      <c r="AD3668" s="18">
        <v>45825.307743113422</v>
      </c>
      <c r="AE3668" t="s">
        <v>2102</v>
      </c>
    </row>
    <row r="3669" spans="25:31" hidden="1" x14ac:dyDescent="0.35">
      <c r="Y3669" t="s">
        <v>858</v>
      </c>
      <c r="Z3669" t="s">
        <v>858</v>
      </c>
      <c r="AA3669" t="s">
        <v>858</v>
      </c>
      <c r="AB3669">
        <v>0.14499999999999999</v>
      </c>
      <c r="AC3669" t="s">
        <v>858</v>
      </c>
      <c r="AD3669" s="18">
        <v>45825.150530960651</v>
      </c>
      <c r="AE3669" t="s">
        <v>2117</v>
      </c>
    </row>
    <row r="3670" spans="25:31" x14ac:dyDescent="0.35">
      <c r="Y3670">
        <v>0.94899999999999995</v>
      </c>
      <c r="Z3670">
        <v>0.98899999999999999</v>
      </c>
      <c r="AA3670">
        <v>0.98599999999999999</v>
      </c>
      <c r="AB3670">
        <v>0.99099999999999999</v>
      </c>
      <c r="AC3670">
        <v>0.995</v>
      </c>
      <c r="AD3670" s="18">
        <v>45825.242165289354</v>
      </c>
      <c r="AE3670" t="s">
        <v>2106</v>
      </c>
    </row>
    <row r="3671" spans="25:31" hidden="1" x14ac:dyDescent="0.35">
      <c r="Y3671" t="s">
        <v>858</v>
      </c>
      <c r="Z3671" t="s">
        <v>858</v>
      </c>
      <c r="AA3671">
        <v>1</v>
      </c>
      <c r="AB3671" t="s">
        <v>858</v>
      </c>
      <c r="AC3671" t="s">
        <v>858</v>
      </c>
      <c r="AD3671" s="18">
        <v>45825.15073465278</v>
      </c>
      <c r="AE3671" t="s">
        <v>2117</v>
      </c>
    </row>
    <row r="3672" spans="25:31" x14ac:dyDescent="0.35">
      <c r="Y3672">
        <v>10.638</v>
      </c>
      <c r="Z3672">
        <v>0.89900000000000002</v>
      </c>
      <c r="AA3672">
        <v>0.78500000000000003</v>
      </c>
      <c r="AB3672">
        <v>0.95499999999999996</v>
      </c>
      <c r="AC3672">
        <v>0.81499999999999995</v>
      </c>
      <c r="AD3672" s="18">
        <v>45825.169665173613</v>
      </c>
      <c r="AE3672" t="s">
        <v>2117</v>
      </c>
    </row>
    <row r="3673" spans="25:31" hidden="1" x14ac:dyDescent="0.35">
      <c r="Y3673">
        <v>1.7390000000000001</v>
      </c>
      <c r="Z3673">
        <v>0.96499999999999997</v>
      </c>
      <c r="AA3673">
        <v>0.82899999999999996</v>
      </c>
      <c r="AB3673">
        <v>0.89300000000000002</v>
      </c>
      <c r="AC3673">
        <v>0.67200000000000004</v>
      </c>
      <c r="AD3673" s="18">
        <v>45825.151028368055</v>
      </c>
      <c r="AE3673" t="s">
        <v>2117</v>
      </c>
    </row>
    <row r="3674" spans="25:31" x14ac:dyDescent="0.35">
      <c r="Y3674">
        <v>11.364000000000001</v>
      </c>
      <c r="Z3674">
        <v>0.73699999999999999</v>
      </c>
      <c r="AA3674">
        <v>0.88600000000000001</v>
      </c>
      <c r="AB3674">
        <v>0.28999999999999998</v>
      </c>
      <c r="AC3674">
        <v>0.70199999999999996</v>
      </c>
      <c r="AD3674" s="18">
        <v>45825.276225706017</v>
      </c>
      <c r="AE3674" t="s">
        <v>2106</v>
      </c>
    </row>
    <row r="3675" spans="25:31" hidden="1" x14ac:dyDescent="0.35">
      <c r="Y3675" t="s">
        <v>858</v>
      </c>
      <c r="Z3675" t="s">
        <v>858</v>
      </c>
      <c r="AA3675">
        <v>0.84</v>
      </c>
      <c r="AB3675" t="s">
        <v>858</v>
      </c>
      <c r="AC3675" t="s">
        <v>858</v>
      </c>
      <c r="AD3675" s="18">
        <v>45825.151259537037</v>
      </c>
      <c r="AE3675" t="s">
        <v>2117</v>
      </c>
    </row>
    <row r="3676" spans="25:31" x14ac:dyDescent="0.35">
      <c r="Y3676">
        <v>5.8479999999999999</v>
      </c>
      <c r="Z3676">
        <v>0.81799999999999995</v>
      </c>
      <c r="AA3676">
        <v>0.93700000000000006</v>
      </c>
      <c r="AB3676">
        <v>0.96499999999999997</v>
      </c>
      <c r="AC3676">
        <v>0.93300000000000005</v>
      </c>
      <c r="AD3676" s="18">
        <v>45824.795661087963</v>
      </c>
      <c r="AE3676" t="s">
        <v>1757</v>
      </c>
    </row>
    <row r="3677" spans="25:31" hidden="1" x14ac:dyDescent="0.35">
      <c r="Y3677">
        <v>16.393000000000001</v>
      </c>
      <c r="Z3677" t="s">
        <v>858</v>
      </c>
      <c r="AA3677">
        <v>0.81799999999999995</v>
      </c>
      <c r="AB3677">
        <v>0.75</v>
      </c>
      <c r="AC3677">
        <v>0.84</v>
      </c>
      <c r="AD3677" s="18">
        <v>45825.151486504627</v>
      </c>
      <c r="AE3677" t="s">
        <v>2117</v>
      </c>
    </row>
    <row r="3678" spans="25:31" x14ac:dyDescent="0.35">
      <c r="Y3678">
        <v>0.95</v>
      </c>
      <c r="Z3678">
        <v>0.98799999999999999</v>
      </c>
      <c r="AA3678" s="18">
        <v>0.98499999999999999</v>
      </c>
      <c r="AB3678">
        <v>0.99099999999999999</v>
      </c>
      <c r="AC3678" s="21">
        <v>0.995</v>
      </c>
      <c r="AD3678" s="18">
        <v>2.8518518518518519E-2</v>
      </c>
      <c r="AE3678" t="s">
        <v>1092</v>
      </c>
    </row>
    <row r="3679" spans="25:31" hidden="1" x14ac:dyDescent="0.35">
      <c r="Y3679" t="s">
        <v>858</v>
      </c>
      <c r="Z3679" t="s">
        <v>858</v>
      </c>
      <c r="AA3679">
        <v>0.93300000000000005</v>
      </c>
      <c r="AB3679" t="s">
        <v>858</v>
      </c>
      <c r="AC3679" t="s">
        <v>858</v>
      </c>
      <c r="AD3679" s="18">
        <v>45825.151724004631</v>
      </c>
      <c r="AE3679" t="s">
        <v>2117</v>
      </c>
    </row>
    <row r="3680" spans="25:31" x14ac:dyDescent="0.35">
      <c r="Y3680">
        <v>8.1969999999999992</v>
      </c>
      <c r="Z3680">
        <v>0.83899999999999997</v>
      </c>
      <c r="AA3680">
        <v>0.83</v>
      </c>
      <c r="AB3680">
        <v>0.90800000000000003</v>
      </c>
      <c r="AC3680">
        <v>0.86299999999999999</v>
      </c>
      <c r="AD3680" s="18">
        <v>45824.945255393519</v>
      </c>
      <c r="AE3680" t="s">
        <v>2096</v>
      </c>
    </row>
    <row r="3681" spans="25:31" hidden="1" x14ac:dyDescent="0.35">
      <c r="Y3681" t="s">
        <v>858</v>
      </c>
      <c r="Z3681" t="s">
        <v>858</v>
      </c>
      <c r="AA3681">
        <v>0.91600000000000004</v>
      </c>
      <c r="AB3681">
        <v>1</v>
      </c>
      <c r="AC3681" t="s">
        <v>858</v>
      </c>
      <c r="AD3681" s="18">
        <v>45825.151952187502</v>
      </c>
      <c r="AE3681" t="s">
        <v>2117</v>
      </c>
    </row>
    <row r="3682" spans="25:31" x14ac:dyDescent="0.35">
      <c r="Y3682">
        <v>4.0490000000000004</v>
      </c>
      <c r="Z3682">
        <v>0.93899999999999995</v>
      </c>
      <c r="AA3682">
        <v>0.95499999999999996</v>
      </c>
      <c r="AB3682">
        <v>0.55400000000000005</v>
      </c>
      <c r="AC3682">
        <v>0.879</v>
      </c>
      <c r="AD3682" s="18">
        <v>45825.308307407409</v>
      </c>
      <c r="AE3682" t="s">
        <v>2102</v>
      </c>
    </row>
    <row r="3683" spans="25:31" hidden="1" x14ac:dyDescent="0.35">
      <c r="Y3683" t="s">
        <v>858</v>
      </c>
      <c r="Z3683" t="s">
        <v>858</v>
      </c>
      <c r="AA3683" t="s">
        <v>858</v>
      </c>
      <c r="AB3683" t="s">
        <v>858</v>
      </c>
      <c r="AC3683" t="s">
        <v>858</v>
      </c>
      <c r="AD3683" s="18">
        <v>45825.15218041667</v>
      </c>
      <c r="AE3683" t="s">
        <v>2117</v>
      </c>
    </row>
    <row r="3684" spans="25:31" x14ac:dyDescent="0.35">
      <c r="Y3684">
        <v>0.27900000000000003</v>
      </c>
      <c r="Z3684">
        <v>0.96</v>
      </c>
      <c r="AA3684" s="18">
        <v>0.92400000000000004</v>
      </c>
      <c r="AB3684">
        <v>0.872</v>
      </c>
      <c r="AC3684" s="21">
        <v>0.97799999999999998</v>
      </c>
      <c r="AD3684" s="18">
        <v>45825.226514768518</v>
      </c>
      <c r="AE3684" t="s">
        <v>2108</v>
      </c>
    </row>
    <row r="3685" spans="25:31" hidden="1" x14ac:dyDescent="0.35">
      <c r="Y3685" t="s">
        <v>858</v>
      </c>
      <c r="Z3685" t="s">
        <v>858</v>
      </c>
      <c r="AA3685" t="s">
        <v>858</v>
      </c>
      <c r="AB3685" t="s">
        <v>858</v>
      </c>
      <c r="AC3685" t="s">
        <v>858</v>
      </c>
      <c r="AD3685" s="18">
        <v>45825.152402905092</v>
      </c>
      <c r="AE3685" t="s">
        <v>2117</v>
      </c>
    </row>
    <row r="3686" spans="25:31" x14ac:dyDescent="0.35">
      <c r="Y3686">
        <v>13.333</v>
      </c>
      <c r="Z3686">
        <v>0.93500000000000005</v>
      </c>
      <c r="AA3686">
        <v>0.89400000000000002</v>
      </c>
      <c r="AB3686">
        <v>0.86499999999999999</v>
      </c>
      <c r="AC3686">
        <v>0.82399999999999995</v>
      </c>
      <c r="AD3686" s="18">
        <v>45825.127085821761</v>
      </c>
      <c r="AE3686" t="s">
        <v>2117</v>
      </c>
    </row>
    <row r="3687" spans="25:31" hidden="1" x14ac:dyDescent="0.35">
      <c r="Y3687" t="s">
        <v>858</v>
      </c>
      <c r="Z3687" t="s">
        <v>858</v>
      </c>
      <c r="AA3687">
        <v>1</v>
      </c>
      <c r="AB3687" t="s">
        <v>858</v>
      </c>
      <c r="AC3687" t="s">
        <v>858</v>
      </c>
      <c r="AD3687" s="18">
        <v>45825.152623819442</v>
      </c>
      <c r="AE3687" t="s">
        <v>2117</v>
      </c>
    </row>
    <row r="3688" spans="25:31" x14ac:dyDescent="0.35">
      <c r="Y3688">
        <v>26.315999999999999</v>
      </c>
      <c r="Z3688">
        <v>0.97499999999999998</v>
      </c>
      <c r="AA3688">
        <v>0.98799999999999999</v>
      </c>
      <c r="AB3688">
        <v>0.88900000000000001</v>
      </c>
      <c r="AC3688">
        <v>0.98299999999999998</v>
      </c>
      <c r="AD3688" s="18">
        <v>45825.159974710645</v>
      </c>
      <c r="AE3688" t="s">
        <v>2117</v>
      </c>
    </row>
    <row r="3689" spans="25:31" hidden="1" x14ac:dyDescent="0.35">
      <c r="Y3689">
        <v>55.555999999999997</v>
      </c>
      <c r="Z3689" t="s">
        <v>858</v>
      </c>
      <c r="AA3689">
        <v>1</v>
      </c>
      <c r="AB3689" t="s">
        <v>858</v>
      </c>
      <c r="AC3689">
        <v>1</v>
      </c>
      <c r="AD3689" s="18">
        <v>45825.152850289349</v>
      </c>
      <c r="AE3689" t="s">
        <v>2117</v>
      </c>
    </row>
    <row r="3690" spans="25:31" x14ac:dyDescent="0.35">
      <c r="Y3690">
        <v>0.503</v>
      </c>
      <c r="Z3690">
        <v>0.98</v>
      </c>
      <c r="AA3690">
        <v>0.95</v>
      </c>
      <c r="AB3690">
        <v>0.90700000000000003</v>
      </c>
      <c r="AC3690">
        <v>0.98199999999999998</v>
      </c>
      <c r="AD3690" s="18">
        <v>45825.278522615743</v>
      </c>
      <c r="AE3690" t="s">
        <v>2106</v>
      </c>
    </row>
    <row r="3691" spans="25:31" hidden="1" x14ac:dyDescent="0.35">
      <c r="Y3691" t="s">
        <v>858</v>
      </c>
      <c r="Z3691" t="s">
        <v>858</v>
      </c>
      <c r="AA3691" t="s">
        <v>858</v>
      </c>
      <c r="AB3691" t="s">
        <v>858</v>
      </c>
      <c r="AC3691" t="s">
        <v>858</v>
      </c>
      <c r="AD3691" s="18">
        <v>45825.153052256945</v>
      </c>
      <c r="AE3691" t="s">
        <v>2117</v>
      </c>
    </row>
    <row r="3692" spans="25:31" x14ac:dyDescent="0.35">
      <c r="Y3692">
        <v>9.0090000000000003</v>
      </c>
      <c r="Z3692">
        <v>0.94699999999999995</v>
      </c>
      <c r="AA3692">
        <v>0.97599999999999998</v>
      </c>
      <c r="AB3692">
        <v>0.96499999999999997</v>
      </c>
      <c r="AC3692">
        <v>0.96799999999999997</v>
      </c>
      <c r="AD3692" s="18">
        <v>45825.054656481479</v>
      </c>
      <c r="AE3692" t="s">
        <v>2117</v>
      </c>
    </row>
    <row r="3693" spans="25:31" hidden="1" x14ac:dyDescent="0.35">
      <c r="Y3693" t="s">
        <v>858</v>
      </c>
      <c r="Z3693" t="s">
        <v>858</v>
      </c>
      <c r="AA3693">
        <v>1</v>
      </c>
      <c r="AB3693">
        <v>0</v>
      </c>
      <c r="AC3693" t="s">
        <v>858</v>
      </c>
      <c r="AD3693" s="18">
        <v>45825.153243761575</v>
      </c>
      <c r="AE3693" t="s">
        <v>2117</v>
      </c>
    </row>
    <row r="3694" spans="25:31" x14ac:dyDescent="0.35">
      <c r="Y3694">
        <v>2</v>
      </c>
      <c r="Z3694">
        <v>0.86399999999999999</v>
      </c>
      <c r="AA3694">
        <v>0.79100000000000004</v>
      </c>
      <c r="AB3694">
        <v>0.92600000000000005</v>
      </c>
      <c r="AC3694">
        <v>0.753</v>
      </c>
      <c r="AD3694" s="18">
        <v>45824.917889814817</v>
      </c>
      <c r="AE3694" t="s">
        <v>2096</v>
      </c>
    </row>
    <row r="3695" spans="25:31" hidden="1" x14ac:dyDescent="0.35">
      <c r="Y3695" t="s">
        <v>858</v>
      </c>
      <c r="Z3695">
        <v>1</v>
      </c>
      <c r="AA3695">
        <v>0.71699999999999997</v>
      </c>
      <c r="AB3695" t="s">
        <v>858</v>
      </c>
      <c r="AC3695" t="s">
        <v>858</v>
      </c>
      <c r="AD3695" s="18">
        <v>45825.153504479167</v>
      </c>
      <c r="AE3695" t="s">
        <v>2117</v>
      </c>
    </row>
    <row r="3696" spans="25:31" x14ac:dyDescent="0.35">
      <c r="Y3696">
        <v>27.777999999999999</v>
      </c>
      <c r="Z3696">
        <v>0.70399999999999996</v>
      </c>
      <c r="AA3696">
        <v>0.83099999999999996</v>
      </c>
      <c r="AB3696">
        <v>0.91400000000000003</v>
      </c>
      <c r="AC3696">
        <v>0.6</v>
      </c>
      <c r="AD3696" s="18">
        <v>45824.935382939817</v>
      </c>
      <c r="AE3696" t="s">
        <v>2096</v>
      </c>
    </row>
    <row r="3697" spans="25:31" hidden="1" x14ac:dyDescent="0.35">
      <c r="Y3697" t="s">
        <v>858</v>
      </c>
      <c r="Z3697" t="s">
        <v>858</v>
      </c>
      <c r="AA3697" t="s">
        <v>858</v>
      </c>
      <c r="AB3697" t="s">
        <v>858</v>
      </c>
      <c r="AC3697" t="s">
        <v>858</v>
      </c>
      <c r="AD3697" s="18">
        <v>45825.153727384262</v>
      </c>
      <c r="AE3697" t="s">
        <v>2117</v>
      </c>
    </row>
    <row r="3698" spans="25:31" x14ac:dyDescent="0.35">
      <c r="Y3698">
        <v>28.571000000000002</v>
      </c>
      <c r="Z3698">
        <v>0.95599999999999996</v>
      </c>
      <c r="AA3698">
        <v>0.746</v>
      </c>
      <c r="AB3698">
        <v>0.75800000000000001</v>
      </c>
      <c r="AC3698">
        <v>0.75</v>
      </c>
      <c r="AD3698" s="18">
        <v>45825.076729722219</v>
      </c>
      <c r="AE3698" t="s">
        <v>2117</v>
      </c>
    </row>
    <row r="3699" spans="25:31" hidden="1" x14ac:dyDescent="0.35">
      <c r="Y3699" t="s">
        <v>858</v>
      </c>
      <c r="Z3699" t="s">
        <v>858</v>
      </c>
      <c r="AA3699">
        <v>1</v>
      </c>
      <c r="AB3699" t="s">
        <v>858</v>
      </c>
      <c r="AC3699" t="s">
        <v>858</v>
      </c>
      <c r="AD3699" s="18">
        <v>45825.153927395833</v>
      </c>
      <c r="AE3699" t="s">
        <v>2117</v>
      </c>
    </row>
    <row r="3700" spans="25:31" x14ac:dyDescent="0.35">
      <c r="Y3700">
        <v>14.493</v>
      </c>
      <c r="Z3700">
        <v>0.91900000000000004</v>
      </c>
      <c r="AA3700">
        <v>0.93600000000000005</v>
      </c>
      <c r="AB3700">
        <v>0.93200000000000005</v>
      </c>
      <c r="AC3700">
        <v>0.87</v>
      </c>
      <c r="AD3700" s="18">
        <v>45825.062493645833</v>
      </c>
      <c r="AE3700" t="s">
        <v>2117</v>
      </c>
    </row>
    <row r="3701" spans="25:31" hidden="1" x14ac:dyDescent="0.35">
      <c r="Y3701" t="s">
        <v>858</v>
      </c>
      <c r="Z3701" t="s">
        <v>858</v>
      </c>
      <c r="AA3701" t="s">
        <v>858</v>
      </c>
      <c r="AB3701" t="s">
        <v>858</v>
      </c>
      <c r="AC3701" t="s">
        <v>858</v>
      </c>
      <c r="AD3701" s="18">
        <v>45825.154131134259</v>
      </c>
      <c r="AE3701" t="s">
        <v>2117</v>
      </c>
    </row>
    <row r="3702" spans="25:31" x14ac:dyDescent="0.35">
      <c r="Y3702">
        <v>30.303000000000001</v>
      </c>
      <c r="Z3702">
        <v>0.94199999999999995</v>
      </c>
      <c r="AA3702">
        <v>0.96699999999999997</v>
      </c>
      <c r="AB3702">
        <v>0.98299999999999998</v>
      </c>
      <c r="AC3702">
        <v>0.96799999999999997</v>
      </c>
      <c r="AD3702" s="18">
        <v>45824.900225046295</v>
      </c>
      <c r="AE3702" t="s">
        <v>1942</v>
      </c>
    </row>
    <row r="3703" spans="25:31" hidden="1" x14ac:dyDescent="0.35">
      <c r="Y3703" t="s">
        <v>858</v>
      </c>
      <c r="Z3703" t="s">
        <v>858</v>
      </c>
      <c r="AA3703">
        <v>1</v>
      </c>
      <c r="AB3703" t="s">
        <v>858</v>
      </c>
      <c r="AC3703" t="s">
        <v>858</v>
      </c>
      <c r="AD3703" s="18">
        <v>45825.154353460646</v>
      </c>
      <c r="AE3703" t="s">
        <v>2117</v>
      </c>
    </row>
    <row r="3704" spans="25:31" x14ac:dyDescent="0.35">
      <c r="Y3704">
        <v>10.204000000000001</v>
      </c>
      <c r="Z3704">
        <v>0.96</v>
      </c>
      <c r="AA3704">
        <v>0.96599999999999997</v>
      </c>
      <c r="AB3704">
        <v>0.88800000000000001</v>
      </c>
      <c r="AC3704">
        <v>0.93600000000000005</v>
      </c>
      <c r="AD3704" s="18">
        <v>45824.803754409724</v>
      </c>
      <c r="AE3704" t="s">
        <v>1757</v>
      </c>
    </row>
    <row r="3705" spans="25:31" hidden="1" x14ac:dyDescent="0.35">
      <c r="Y3705">
        <v>0.5</v>
      </c>
      <c r="Z3705" t="s">
        <v>858</v>
      </c>
      <c r="AA3705" t="s">
        <v>858</v>
      </c>
      <c r="AB3705">
        <v>1</v>
      </c>
      <c r="AC3705">
        <v>0.6</v>
      </c>
      <c r="AD3705" s="18">
        <v>45825.154554444445</v>
      </c>
      <c r="AE3705" t="s">
        <v>2117</v>
      </c>
    </row>
    <row r="3706" spans="25:31" hidden="1" x14ac:dyDescent="0.35">
      <c r="Y3706">
        <v>3.5209999999999999</v>
      </c>
      <c r="Z3706">
        <v>0.6</v>
      </c>
      <c r="AA3706" t="s">
        <v>858</v>
      </c>
      <c r="AB3706" t="s">
        <v>858</v>
      </c>
      <c r="AC3706">
        <v>0.89700000000000002</v>
      </c>
      <c r="AD3706" s="18">
        <v>45825.154791064815</v>
      </c>
      <c r="AE3706" t="s">
        <v>2117</v>
      </c>
    </row>
    <row r="3707" spans="25:31" hidden="1" x14ac:dyDescent="0.35">
      <c r="Y3707">
        <v>34.482999999999997</v>
      </c>
      <c r="Z3707" t="s">
        <v>858</v>
      </c>
      <c r="AA3707" t="s">
        <v>858</v>
      </c>
      <c r="AB3707" t="s">
        <v>858</v>
      </c>
      <c r="AC3707">
        <v>1</v>
      </c>
      <c r="AD3707" s="18">
        <v>45825.155009756942</v>
      </c>
      <c r="AE3707" t="s">
        <v>2117</v>
      </c>
    </row>
    <row r="3708" spans="25:31" x14ac:dyDescent="0.35">
      <c r="Y3708">
        <v>6.25</v>
      </c>
      <c r="Z3708">
        <v>0.63900000000000001</v>
      </c>
      <c r="AA3708">
        <v>0.72</v>
      </c>
      <c r="AB3708">
        <v>0.64300000000000002</v>
      </c>
      <c r="AC3708">
        <v>0.64600000000000002</v>
      </c>
      <c r="AD3708" s="18">
        <v>45825.055895567129</v>
      </c>
      <c r="AE3708" t="s">
        <v>2117</v>
      </c>
    </row>
    <row r="3709" spans="25:31" hidden="1" x14ac:dyDescent="0.35">
      <c r="Y3709">
        <v>3.0489999999999999</v>
      </c>
      <c r="Z3709">
        <v>0.76500000000000001</v>
      </c>
      <c r="AA3709">
        <v>0.94499999999999995</v>
      </c>
      <c r="AB3709">
        <v>0.92600000000000005</v>
      </c>
      <c r="AC3709">
        <v>0.94</v>
      </c>
      <c r="AD3709" s="18">
        <v>45825.155300081016</v>
      </c>
      <c r="AE3709" t="s">
        <v>2117</v>
      </c>
    </row>
    <row r="3710" spans="25:31" x14ac:dyDescent="0.35">
      <c r="Y3710">
        <v>2.3919999999999999</v>
      </c>
      <c r="Z3710">
        <v>0.84499999999999997</v>
      </c>
      <c r="AA3710" s="18">
        <v>0.92400000000000004</v>
      </c>
      <c r="AB3710">
        <v>0.95199999999999996</v>
      </c>
      <c r="AC3710" s="21">
        <v>0.92100000000000004</v>
      </c>
      <c r="AD3710" s="18">
        <v>3.0296296296296297E-2</v>
      </c>
      <c r="AE3710" t="s">
        <v>1092</v>
      </c>
    </row>
    <row r="3711" spans="25:31" hidden="1" x14ac:dyDescent="0.35">
      <c r="Y3711" t="s">
        <v>858</v>
      </c>
      <c r="Z3711" t="s">
        <v>858</v>
      </c>
      <c r="AA3711">
        <v>1</v>
      </c>
      <c r="AB3711" t="s">
        <v>858</v>
      </c>
      <c r="AC3711" t="s">
        <v>858</v>
      </c>
      <c r="AD3711" s="18">
        <v>45825.155525439812</v>
      </c>
      <c r="AE3711" t="s">
        <v>2117</v>
      </c>
    </row>
    <row r="3712" spans="25:31" x14ac:dyDescent="0.35">
      <c r="Y3712">
        <v>10.638</v>
      </c>
      <c r="Z3712">
        <v>0.97299999999999998</v>
      </c>
      <c r="AA3712">
        <v>0.996</v>
      </c>
      <c r="AB3712">
        <v>0.95</v>
      </c>
      <c r="AC3712">
        <v>0.97699999999999998</v>
      </c>
      <c r="AD3712" s="18">
        <v>45824.805538020832</v>
      </c>
      <c r="AE3712" t="s">
        <v>1757</v>
      </c>
    </row>
    <row r="3713" spans="25:31" hidden="1" x14ac:dyDescent="0.35">
      <c r="Y3713" t="s">
        <v>858</v>
      </c>
      <c r="Z3713" t="s">
        <v>858</v>
      </c>
      <c r="AA3713" t="s">
        <v>858</v>
      </c>
      <c r="AB3713" t="s">
        <v>858</v>
      </c>
      <c r="AC3713" t="s">
        <v>858</v>
      </c>
      <c r="AD3713" s="18">
        <v>45825.155725312499</v>
      </c>
      <c r="AE3713" t="s">
        <v>2117</v>
      </c>
    </row>
    <row r="3714" spans="25:31" x14ac:dyDescent="0.35">
      <c r="Y3714">
        <v>10.638</v>
      </c>
      <c r="Z3714">
        <v>0.89800000000000002</v>
      </c>
      <c r="AA3714">
        <v>0.96</v>
      </c>
      <c r="AB3714">
        <v>0.95899999999999996</v>
      </c>
      <c r="AC3714">
        <v>0.96399999999999997</v>
      </c>
      <c r="AD3714" s="18">
        <v>45824.806866793981</v>
      </c>
      <c r="AE3714" t="s">
        <v>1757</v>
      </c>
    </row>
    <row r="3715" spans="25:31" hidden="1" x14ac:dyDescent="0.35">
      <c r="Y3715">
        <v>4.5869999999999997</v>
      </c>
      <c r="Z3715">
        <v>0.92700000000000005</v>
      </c>
      <c r="AA3715">
        <v>0.96799999999999997</v>
      </c>
      <c r="AB3715">
        <v>0.96699999999999997</v>
      </c>
      <c r="AC3715">
        <v>0.99199999999999999</v>
      </c>
      <c r="AD3715" s="18">
        <v>45825.156057465276</v>
      </c>
      <c r="AE3715" t="s">
        <v>2117</v>
      </c>
    </row>
    <row r="3716" spans="25:31" x14ac:dyDescent="0.35">
      <c r="Y3716">
        <v>33.332999999999998</v>
      </c>
      <c r="Z3716">
        <v>0.84199999999999997</v>
      </c>
      <c r="AA3716">
        <v>0.94099999999999995</v>
      </c>
      <c r="AB3716">
        <v>0.94399999999999995</v>
      </c>
      <c r="AC3716">
        <v>0.94399999999999995</v>
      </c>
      <c r="AD3716" s="18">
        <v>45824.88052958333</v>
      </c>
      <c r="AE3716" t="s">
        <v>1942</v>
      </c>
    </row>
    <row r="3717" spans="25:31" hidden="1" x14ac:dyDescent="0.35">
      <c r="Y3717">
        <v>14.085000000000001</v>
      </c>
      <c r="Z3717" t="s">
        <v>858</v>
      </c>
      <c r="AA3717">
        <v>0.93600000000000005</v>
      </c>
      <c r="AB3717" t="s">
        <v>858</v>
      </c>
      <c r="AC3717">
        <v>0.85599999999999998</v>
      </c>
      <c r="AD3717" s="18">
        <v>45825.156283634256</v>
      </c>
      <c r="AE3717" t="s">
        <v>2117</v>
      </c>
    </row>
    <row r="3718" spans="25:31" x14ac:dyDescent="0.35">
      <c r="Y3718">
        <v>11.111000000000001</v>
      </c>
      <c r="Z3718">
        <v>0.92500000000000004</v>
      </c>
      <c r="AA3718">
        <v>0.91200000000000003</v>
      </c>
      <c r="AB3718">
        <v>0.88300000000000001</v>
      </c>
      <c r="AC3718">
        <v>0.86</v>
      </c>
      <c r="AD3718" s="18">
        <v>45824.894381238424</v>
      </c>
      <c r="AE3718" t="s">
        <v>1942</v>
      </c>
    </row>
    <row r="3719" spans="25:31" hidden="1" x14ac:dyDescent="0.35">
      <c r="Y3719" t="s">
        <v>858</v>
      </c>
      <c r="Z3719" t="s">
        <v>858</v>
      </c>
      <c r="AA3719">
        <v>1</v>
      </c>
      <c r="AB3719" t="s">
        <v>858</v>
      </c>
      <c r="AC3719" t="s">
        <v>858</v>
      </c>
      <c r="AD3719" s="18">
        <v>45825.156490844907</v>
      </c>
      <c r="AE3719" t="s">
        <v>2117</v>
      </c>
    </row>
    <row r="3720" spans="25:31" x14ac:dyDescent="0.35">
      <c r="Y3720">
        <v>0.60499999999999998</v>
      </c>
      <c r="Z3720">
        <v>0.95499999999999996</v>
      </c>
      <c r="AA3720">
        <v>0.99099999999999999</v>
      </c>
      <c r="AB3720">
        <v>0.92</v>
      </c>
      <c r="AC3720">
        <v>0.98799999999999999</v>
      </c>
      <c r="AD3720" s="18">
        <v>45824.944836354167</v>
      </c>
      <c r="AE3720" t="s">
        <v>2096</v>
      </c>
    </row>
    <row r="3721" spans="25:31" hidden="1" x14ac:dyDescent="0.35">
      <c r="Y3721">
        <v>43.478000000000002</v>
      </c>
      <c r="Z3721" t="s">
        <v>858</v>
      </c>
      <c r="AA3721">
        <v>0.94699999999999995</v>
      </c>
      <c r="AB3721" t="s">
        <v>858</v>
      </c>
      <c r="AC3721">
        <v>1</v>
      </c>
      <c r="AD3721" s="18">
        <v>45825.15670965278</v>
      </c>
      <c r="AE3721" t="s">
        <v>2117</v>
      </c>
    </row>
    <row r="3722" spans="25:31" x14ac:dyDescent="0.35">
      <c r="Y3722">
        <v>6.6230000000000002</v>
      </c>
      <c r="Z3722">
        <v>0.97099999999999997</v>
      </c>
      <c r="AA3722">
        <v>0.98199999999999998</v>
      </c>
      <c r="AB3722">
        <v>0.97599999999999998</v>
      </c>
      <c r="AC3722">
        <v>0.99</v>
      </c>
      <c r="AD3722" s="18">
        <v>45824.947525243057</v>
      </c>
      <c r="AE3722" t="s">
        <v>2096</v>
      </c>
    </row>
    <row r="3723" spans="25:31" hidden="1" x14ac:dyDescent="0.35">
      <c r="Y3723" t="s">
        <v>858</v>
      </c>
      <c r="Z3723" t="s">
        <v>858</v>
      </c>
      <c r="AA3723">
        <v>0.97399999999999998</v>
      </c>
      <c r="AB3723" t="s">
        <v>858</v>
      </c>
      <c r="AC3723" t="s">
        <v>858</v>
      </c>
      <c r="AD3723" s="18">
        <v>45825.156906516204</v>
      </c>
      <c r="AE3723" t="s">
        <v>2117</v>
      </c>
    </row>
    <row r="3724" spans="25:31" x14ac:dyDescent="0.35">
      <c r="Y3724">
        <v>33.332999999999998</v>
      </c>
      <c r="Z3724">
        <v>0.90700000000000003</v>
      </c>
      <c r="AA3724">
        <v>0.98899999999999999</v>
      </c>
      <c r="AB3724">
        <v>0.97699999999999998</v>
      </c>
      <c r="AC3724">
        <v>0.97499999999999998</v>
      </c>
      <c r="AD3724" s="18">
        <v>45825.12504431713</v>
      </c>
      <c r="AE3724" t="s">
        <v>2117</v>
      </c>
    </row>
    <row r="3725" spans="25:31" hidden="1" x14ac:dyDescent="0.35">
      <c r="Y3725" t="s">
        <v>858</v>
      </c>
      <c r="Z3725" t="s">
        <v>858</v>
      </c>
      <c r="AA3725" t="s">
        <v>858</v>
      </c>
      <c r="AB3725" t="s">
        <v>858</v>
      </c>
      <c r="AC3725" t="s">
        <v>858</v>
      </c>
      <c r="AD3725" s="18">
        <v>45825.157132916669</v>
      </c>
      <c r="AE3725" t="s">
        <v>2117</v>
      </c>
    </row>
    <row r="3726" spans="25:31" x14ac:dyDescent="0.35">
      <c r="Y3726">
        <v>6.7110000000000003</v>
      </c>
      <c r="Z3726">
        <v>0.96</v>
      </c>
      <c r="AA3726">
        <v>0.98699999999999999</v>
      </c>
      <c r="AB3726">
        <v>0.97899999999999998</v>
      </c>
      <c r="AC3726">
        <v>0.97099999999999997</v>
      </c>
      <c r="AD3726" s="18">
        <v>45824.834699247687</v>
      </c>
      <c r="AE3726" t="s">
        <v>1757</v>
      </c>
    </row>
    <row r="3727" spans="25:31" hidden="1" x14ac:dyDescent="0.35">
      <c r="Y3727" t="s">
        <v>858</v>
      </c>
      <c r="Z3727" t="s">
        <v>858</v>
      </c>
      <c r="AA3727">
        <v>1</v>
      </c>
      <c r="AB3727" t="s">
        <v>858</v>
      </c>
      <c r="AC3727" t="s">
        <v>858</v>
      </c>
      <c r="AD3727" s="18">
        <v>45825.15734849537</v>
      </c>
      <c r="AE3727" t="s">
        <v>2117</v>
      </c>
    </row>
    <row r="3728" spans="25:31" x14ac:dyDescent="0.35">
      <c r="Y3728">
        <v>4.8079999999999998</v>
      </c>
      <c r="Z3728">
        <v>0.94299999999999995</v>
      </c>
      <c r="AA3728">
        <v>0.86199999999999999</v>
      </c>
      <c r="AB3728">
        <v>0.83199999999999996</v>
      </c>
      <c r="AC3728">
        <v>0.92500000000000004</v>
      </c>
      <c r="AD3728" s="18">
        <v>45824.890984108795</v>
      </c>
      <c r="AE3728" t="s">
        <v>1942</v>
      </c>
    </row>
    <row r="3729" spans="25:31" hidden="1" x14ac:dyDescent="0.35">
      <c r="Y3729" t="s">
        <v>858</v>
      </c>
      <c r="Z3729" t="s">
        <v>858</v>
      </c>
      <c r="AA3729" t="s">
        <v>858</v>
      </c>
      <c r="AB3729" t="s">
        <v>858</v>
      </c>
      <c r="AC3729" t="s">
        <v>858</v>
      </c>
      <c r="AD3729" s="18">
        <v>45825.157587094909</v>
      </c>
      <c r="AE3729" t="s">
        <v>2117</v>
      </c>
    </row>
    <row r="3730" spans="25:31" x14ac:dyDescent="0.35">
      <c r="Y3730">
        <v>5.0250000000000004</v>
      </c>
      <c r="Z3730">
        <v>0.90500000000000003</v>
      </c>
      <c r="AA3730">
        <v>0.95699999999999996</v>
      </c>
      <c r="AB3730">
        <v>0.89700000000000002</v>
      </c>
      <c r="AC3730">
        <v>0.92900000000000005</v>
      </c>
      <c r="AD3730" s="18">
        <v>45825.241644583337</v>
      </c>
      <c r="AE3730" t="s">
        <v>2106</v>
      </c>
    </row>
    <row r="3731" spans="25:31" hidden="1" x14ac:dyDescent="0.35">
      <c r="Y3731" t="s">
        <v>858</v>
      </c>
      <c r="Z3731" t="s">
        <v>858</v>
      </c>
      <c r="AA3731" t="s">
        <v>858</v>
      </c>
      <c r="AB3731" t="s">
        <v>858</v>
      </c>
      <c r="AC3731" t="s">
        <v>858</v>
      </c>
      <c r="AD3731" s="18">
        <v>45825.157784733798</v>
      </c>
      <c r="AE3731" t="s">
        <v>2117</v>
      </c>
    </row>
    <row r="3732" spans="25:31" x14ac:dyDescent="0.35">
      <c r="Y3732">
        <v>1.339</v>
      </c>
      <c r="Z3732">
        <v>0.93700000000000006</v>
      </c>
      <c r="AA3732">
        <v>0.92700000000000005</v>
      </c>
      <c r="AB3732">
        <v>0.96299999999999997</v>
      </c>
      <c r="AC3732">
        <v>0.89700000000000002</v>
      </c>
      <c r="AD3732" s="18">
        <v>45825.063817939816</v>
      </c>
      <c r="AE3732" t="s">
        <v>2117</v>
      </c>
    </row>
    <row r="3733" spans="25:31" hidden="1" x14ac:dyDescent="0.35">
      <c r="Y3733" t="s">
        <v>858</v>
      </c>
      <c r="Z3733" t="s">
        <v>858</v>
      </c>
      <c r="AA3733">
        <v>1</v>
      </c>
      <c r="AB3733" t="s">
        <v>858</v>
      </c>
      <c r="AC3733" t="s">
        <v>858</v>
      </c>
      <c r="AD3733" s="18">
        <v>45825.158008958337</v>
      </c>
      <c r="AE3733" t="s">
        <v>2117</v>
      </c>
    </row>
    <row r="3734" spans="25:31" x14ac:dyDescent="0.35">
      <c r="Y3734">
        <v>8.85</v>
      </c>
      <c r="Z3734">
        <v>0.98499999999999999</v>
      </c>
      <c r="AA3734" s="18">
        <v>0.94</v>
      </c>
      <c r="AB3734">
        <v>0.96799999999999997</v>
      </c>
      <c r="AC3734" s="21">
        <v>0.97199999999999998</v>
      </c>
      <c r="AD3734" s="18">
        <v>1.9157407407407408E-2</v>
      </c>
      <c r="AE3734" t="s">
        <v>1092</v>
      </c>
    </row>
    <row r="3735" spans="25:31" hidden="1" x14ac:dyDescent="0.35">
      <c r="Y3735">
        <v>5.8819999999999997</v>
      </c>
      <c r="Z3735" t="s">
        <v>858</v>
      </c>
      <c r="AA3735">
        <v>0.89500000000000002</v>
      </c>
      <c r="AB3735" t="s">
        <v>858</v>
      </c>
      <c r="AC3735">
        <v>0.8</v>
      </c>
      <c r="AD3735" s="18">
        <v>45825.158245520834</v>
      </c>
      <c r="AE3735" t="s">
        <v>2117</v>
      </c>
    </row>
    <row r="3736" spans="25:31" x14ac:dyDescent="0.35">
      <c r="Y3736">
        <v>7.8739999999999997</v>
      </c>
      <c r="Z3736">
        <v>0.92400000000000004</v>
      </c>
      <c r="AA3736">
        <v>0.99199999999999999</v>
      </c>
      <c r="AB3736">
        <v>0.96299999999999997</v>
      </c>
      <c r="AC3736">
        <v>0.97599999999999998</v>
      </c>
      <c r="AD3736" s="18">
        <v>45824.764931898149</v>
      </c>
      <c r="AE3736" t="s">
        <v>1757</v>
      </c>
    </row>
    <row r="3737" spans="25:31" hidden="1" x14ac:dyDescent="0.35">
      <c r="Y3737">
        <v>58.823999999999998</v>
      </c>
      <c r="Z3737" t="s">
        <v>858</v>
      </c>
      <c r="AA3737">
        <v>0.76900000000000002</v>
      </c>
      <c r="AB3737" t="s">
        <v>858</v>
      </c>
      <c r="AC3737">
        <v>1</v>
      </c>
      <c r="AD3737" s="18">
        <v>45825.158498495373</v>
      </c>
      <c r="AE3737" t="s">
        <v>2117</v>
      </c>
    </row>
    <row r="3738" spans="25:31" x14ac:dyDescent="0.35">
      <c r="Y3738">
        <v>0.64600000000000002</v>
      </c>
      <c r="Z3738">
        <v>0.94499999999999995</v>
      </c>
      <c r="AA3738" s="18">
        <v>0.98</v>
      </c>
      <c r="AB3738">
        <v>0.91700000000000004</v>
      </c>
      <c r="AC3738" s="21">
        <v>0.96899999999999997</v>
      </c>
      <c r="AD3738" s="18">
        <v>3.6900462962962961E-2</v>
      </c>
      <c r="AE3738" t="s">
        <v>1092</v>
      </c>
    </row>
    <row r="3739" spans="25:31" hidden="1" x14ac:dyDescent="0.35">
      <c r="Y3739" t="s">
        <v>858</v>
      </c>
      <c r="Z3739" t="s">
        <v>858</v>
      </c>
      <c r="AA3739">
        <v>0.88600000000000001</v>
      </c>
      <c r="AB3739">
        <v>0.83199999999999996</v>
      </c>
      <c r="AC3739" t="s">
        <v>858</v>
      </c>
      <c r="AD3739" s="18">
        <v>45825.158768032408</v>
      </c>
      <c r="AE3739" t="s">
        <v>2117</v>
      </c>
    </row>
    <row r="3740" spans="25:31" x14ac:dyDescent="0.35">
      <c r="Y3740">
        <v>0.97</v>
      </c>
      <c r="Z3740">
        <v>0.85299999999999998</v>
      </c>
      <c r="AA3740">
        <v>0.66300000000000003</v>
      </c>
      <c r="AB3740">
        <v>0.71899999999999997</v>
      </c>
      <c r="AC3740">
        <v>0.72</v>
      </c>
      <c r="AD3740" s="18">
        <v>45824.825551817128</v>
      </c>
      <c r="AE3740" t="s">
        <v>1757</v>
      </c>
    </row>
    <row r="3741" spans="25:31" hidden="1" x14ac:dyDescent="0.35">
      <c r="Y3741" t="s">
        <v>858</v>
      </c>
      <c r="Z3741" t="s">
        <v>858</v>
      </c>
      <c r="AA3741" t="s">
        <v>858</v>
      </c>
      <c r="AB3741" t="s">
        <v>858</v>
      </c>
      <c r="AC3741" t="s">
        <v>858</v>
      </c>
      <c r="AD3741" s="18">
        <v>45825.159031770832</v>
      </c>
      <c r="AE3741" t="s">
        <v>2117</v>
      </c>
    </row>
    <row r="3742" spans="25:31" x14ac:dyDescent="0.35">
      <c r="Y3742">
        <v>0.97</v>
      </c>
      <c r="Z3742">
        <v>0.85299999999999998</v>
      </c>
      <c r="AA3742">
        <v>0.66300000000000003</v>
      </c>
      <c r="AB3742">
        <v>0.71899999999999997</v>
      </c>
      <c r="AC3742">
        <v>0.72</v>
      </c>
      <c r="AD3742" s="18">
        <v>45825.167070289353</v>
      </c>
      <c r="AE3742" t="s">
        <v>2117</v>
      </c>
    </row>
    <row r="3743" spans="25:31" hidden="1" x14ac:dyDescent="0.35">
      <c r="Y3743" t="s">
        <v>858</v>
      </c>
      <c r="Z3743" t="s">
        <v>858</v>
      </c>
      <c r="AA3743" t="s">
        <v>858</v>
      </c>
      <c r="AB3743" t="s">
        <v>858</v>
      </c>
      <c r="AC3743" t="s">
        <v>858</v>
      </c>
      <c r="AD3743" s="18">
        <v>45825.159281296299</v>
      </c>
      <c r="AE3743" t="s">
        <v>2117</v>
      </c>
    </row>
    <row r="3744" spans="25:31" x14ac:dyDescent="0.35">
      <c r="Y3744">
        <v>41.667000000000002</v>
      </c>
      <c r="Z3744">
        <v>0.92400000000000004</v>
      </c>
      <c r="AA3744">
        <v>0.97899999999999998</v>
      </c>
      <c r="AB3744">
        <v>0.42899999999999999</v>
      </c>
      <c r="AC3744">
        <v>0.97199999999999998</v>
      </c>
      <c r="AD3744" s="18">
        <v>45824.871543518515</v>
      </c>
      <c r="AE3744" t="s">
        <v>1942</v>
      </c>
    </row>
    <row r="3745" spans="25:31" hidden="1" x14ac:dyDescent="0.35">
      <c r="Y3745">
        <v>14.085000000000001</v>
      </c>
      <c r="Z3745">
        <v>1</v>
      </c>
      <c r="AA3745">
        <v>0.98899999999999999</v>
      </c>
      <c r="AB3745" t="s">
        <v>858</v>
      </c>
      <c r="AC3745">
        <v>1</v>
      </c>
      <c r="AD3745" s="18">
        <v>45825.159527326388</v>
      </c>
      <c r="AE3745" t="s">
        <v>2117</v>
      </c>
    </row>
    <row r="3746" spans="25:31" x14ac:dyDescent="0.35">
      <c r="Y3746">
        <v>0.17299999999999999</v>
      </c>
      <c r="Z3746">
        <v>0.92400000000000004</v>
      </c>
      <c r="AA3746">
        <v>0.93500000000000005</v>
      </c>
      <c r="AB3746">
        <v>0.97399999999999998</v>
      </c>
      <c r="AC3746">
        <v>0.96099999999999997</v>
      </c>
      <c r="AD3746" s="18">
        <v>45824.913517928238</v>
      </c>
      <c r="AE3746" t="s">
        <v>2096</v>
      </c>
    </row>
    <row r="3747" spans="25:31" hidden="1" x14ac:dyDescent="0.35">
      <c r="Y3747" t="s">
        <v>858</v>
      </c>
      <c r="Z3747" t="s">
        <v>858</v>
      </c>
      <c r="AA3747">
        <v>1</v>
      </c>
      <c r="AB3747" t="s">
        <v>858</v>
      </c>
      <c r="AC3747" t="s">
        <v>858</v>
      </c>
      <c r="AD3747" s="18">
        <v>45825.159752615742</v>
      </c>
      <c r="AE3747" t="s">
        <v>2117</v>
      </c>
    </row>
    <row r="3748" spans="25:31" x14ac:dyDescent="0.35">
      <c r="Y3748">
        <v>0.17299999999999999</v>
      </c>
      <c r="Z3748">
        <v>0.92400000000000004</v>
      </c>
      <c r="AA3748">
        <v>0.93400000000000005</v>
      </c>
      <c r="AB3748">
        <v>0.97399999999999998</v>
      </c>
      <c r="AC3748">
        <v>0.96</v>
      </c>
      <c r="AD3748" s="18">
        <v>45825.284770381943</v>
      </c>
      <c r="AE3748" t="s">
        <v>2106</v>
      </c>
    </row>
    <row r="3749" spans="25:31" hidden="1" x14ac:dyDescent="0.35">
      <c r="Y3749" t="s">
        <v>858</v>
      </c>
      <c r="Z3749" t="s">
        <v>858</v>
      </c>
      <c r="AA3749">
        <v>1</v>
      </c>
      <c r="AB3749" t="s">
        <v>858</v>
      </c>
      <c r="AC3749" t="s">
        <v>858</v>
      </c>
      <c r="AD3749" s="18">
        <v>45825.159974745373</v>
      </c>
      <c r="AE3749" t="s">
        <v>2117</v>
      </c>
    </row>
    <row r="3750" spans="25:31" x14ac:dyDescent="0.35">
      <c r="Y3750">
        <v>0.78200000000000003</v>
      </c>
      <c r="Z3750">
        <v>0.98</v>
      </c>
      <c r="AA3750">
        <v>0</v>
      </c>
      <c r="AB3750">
        <v>0.88500000000000001</v>
      </c>
      <c r="AC3750">
        <v>0.98699999999999999</v>
      </c>
      <c r="AD3750" s="18">
        <v>45825.048390798613</v>
      </c>
      <c r="AE3750" t="s">
        <v>2100</v>
      </c>
    </row>
    <row r="3751" spans="25:31" hidden="1" x14ac:dyDescent="0.35">
      <c r="Y3751" t="s">
        <v>858</v>
      </c>
      <c r="Z3751" t="s">
        <v>858</v>
      </c>
      <c r="AA3751" t="s">
        <v>858</v>
      </c>
      <c r="AB3751" t="s">
        <v>858</v>
      </c>
      <c r="AC3751" t="s">
        <v>858</v>
      </c>
      <c r="AD3751" s="18">
        <v>45825.160195590281</v>
      </c>
      <c r="AE3751" t="s">
        <v>2117</v>
      </c>
    </row>
    <row r="3752" spans="25:31" hidden="1" x14ac:dyDescent="0.35">
      <c r="Y3752" t="s">
        <v>858</v>
      </c>
      <c r="Z3752" t="s">
        <v>858</v>
      </c>
      <c r="AA3752">
        <v>1</v>
      </c>
      <c r="AB3752" t="s">
        <v>858</v>
      </c>
      <c r="AC3752" t="s">
        <v>858</v>
      </c>
      <c r="AD3752" s="18">
        <v>45825.160429293981</v>
      </c>
      <c r="AE3752" t="s">
        <v>2117</v>
      </c>
    </row>
    <row r="3753" spans="25:31" hidden="1" x14ac:dyDescent="0.35">
      <c r="Y3753" t="s">
        <v>858</v>
      </c>
      <c r="Z3753" t="s">
        <v>858</v>
      </c>
      <c r="AA3753">
        <v>0.89800000000000002</v>
      </c>
      <c r="AB3753" t="s">
        <v>858</v>
      </c>
      <c r="AC3753" t="s">
        <v>858</v>
      </c>
      <c r="AD3753" s="18">
        <v>45825.160643252311</v>
      </c>
      <c r="AE3753" t="s">
        <v>2117</v>
      </c>
    </row>
    <row r="3754" spans="25:31" x14ac:dyDescent="0.35">
      <c r="Y3754">
        <v>8.7720000000000002</v>
      </c>
      <c r="Z3754">
        <v>0.72599999999999998</v>
      </c>
      <c r="AA3754">
        <v>0.57599999999999996</v>
      </c>
      <c r="AB3754">
        <v>0.82</v>
      </c>
      <c r="AC3754">
        <v>0.57699999999999996</v>
      </c>
      <c r="AD3754" s="18">
        <v>45824.95812653935</v>
      </c>
      <c r="AE3754" t="s">
        <v>2096</v>
      </c>
    </row>
    <row r="3755" spans="25:31" hidden="1" x14ac:dyDescent="0.35">
      <c r="Y3755" t="s">
        <v>858</v>
      </c>
      <c r="Z3755" t="s">
        <v>858</v>
      </c>
      <c r="AA3755" t="s">
        <v>858</v>
      </c>
      <c r="AB3755" t="s">
        <v>858</v>
      </c>
      <c r="AC3755" t="s">
        <v>858</v>
      </c>
      <c r="AD3755" s="18">
        <v>45825.160845833336</v>
      </c>
      <c r="AE3755" t="s">
        <v>2117</v>
      </c>
    </row>
    <row r="3756" spans="25:31" x14ac:dyDescent="0.35">
      <c r="Y3756">
        <v>1.056</v>
      </c>
      <c r="Z3756">
        <v>0.879</v>
      </c>
      <c r="AA3756" s="18">
        <v>0.94799999999999995</v>
      </c>
      <c r="AB3756">
        <v>0.97</v>
      </c>
      <c r="AC3756" s="21">
        <v>0.90400000000000003</v>
      </c>
      <c r="AD3756" s="18">
        <v>2.5469907407407406E-2</v>
      </c>
      <c r="AE3756" t="s">
        <v>1092</v>
      </c>
    </row>
    <row r="3757" spans="25:31" hidden="1" x14ac:dyDescent="0.35">
      <c r="Y3757" t="s">
        <v>858</v>
      </c>
      <c r="Z3757">
        <v>0.94199999999999995</v>
      </c>
      <c r="AA3757" t="s">
        <v>858</v>
      </c>
      <c r="AB3757" t="s">
        <v>858</v>
      </c>
      <c r="AC3757" t="s">
        <v>858</v>
      </c>
      <c r="AD3757" s="18">
        <v>45825.161044490742</v>
      </c>
      <c r="AE3757" t="s">
        <v>2117</v>
      </c>
    </row>
    <row r="3758" spans="25:31" x14ac:dyDescent="0.35">
      <c r="Y3758">
        <v>22.222000000000001</v>
      </c>
      <c r="Z3758">
        <v>0.70699999999999996</v>
      </c>
      <c r="AA3758">
        <v>0.88100000000000001</v>
      </c>
      <c r="AB3758">
        <v>0.90600000000000003</v>
      </c>
      <c r="AC3758">
        <v>0.93600000000000005</v>
      </c>
      <c r="AD3758" s="18">
        <v>45825.243877245368</v>
      </c>
      <c r="AE3758" t="s">
        <v>2106</v>
      </c>
    </row>
    <row r="3759" spans="25:31" hidden="1" x14ac:dyDescent="0.35">
      <c r="Y3759" t="s">
        <v>858</v>
      </c>
      <c r="Z3759" t="s">
        <v>858</v>
      </c>
      <c r="AA3759" t="s">
        <v>858</v>
      </c>
      <c r="AB3759" t="s">
        <v>858</v>
      </c>
      <c r="AC3759" t="s">
        <v>858</v>
      </c>
      <c r="AD3759" s="18">
        <v>45825.161242708331</v>
      </c>
      <c r="AE3759" t="s">
        <v>2117</v>
      </c>
    </row>
    <row r="3760" spans="25:31" x14ac:dyDescent="0.35">
      <c r="Y3760">
        <v>3.1349999999999998</v>
      </c>
      <c r="Z3760">
        <v>0.63800000000000001</v>
      </c>
      <c r="AA3760">
        <v>0.90200000000000002</v>
      </c>
      <c r="AB3760">
        <v>0</v>
      </c>
      <c r="AC3760">
        <v>0.81699999999999995</v>
      </c>
      <c r="AD3760" s="18">
        <v>45825.252749976855</v>
      </c>
      <c r="AE3760" t="s">
        <v>2106</v>
      </c>
    </row>
    <row r="3761" spans="25:31" hidden="1" x14ac:dyDescent="0.35">
      <c r="Y3761" t="s">
        <v>858</v>
      </c>
      <c r="Z3761" t="s">
        <v>858</v>
      </c>
      <c r="AA3761" t="s">
        <v>858</v>
      </c>
      <c r="AB3761" t="s">
        <v>858</v>
      </c>
      <c r="AC3761" t="s">
        <v>858</v>
      </c>
      <c r="AD3761" s="18">
        <v>45825.161470312501</v>
      </c>
      <c r="AE3761" t="s">
        <v>2117</v>
      </c>
    </row>
    <row r="3762" spans="25:31" x14ac:dyDescent="0.35">
      <c r="Y3762">
        <v>1.4159999999999999</v>
      </c>
      <c r="Z3762">
        <v>0.97</v>
      </c>
      <c r="AA3762">
        <v>0.96799999999999997</v>
      </c>
      <c r="AB3762">
        <v>0.97299999999999998</v>
      </c>
      <c r="AC3762">
        <v>0.97899999999999998</v>
      </c>
      <c r="AD3762" s="18">
        <v>45825.256753981485</v>
      </c>
      <c r="AE3762" t="s">
        <v>2106</v>
      </c>
    </row>
    <row r="3763" spans="25:31" hidden="1" x14ac:dyDescent="0.35">
      <c r="Y3763" t="s">
        <v>858</v>
      </c>
      <c r="Z3763" t="s">
        <v>858</v>
      </c>
      <c r="AA3763">
        <v>1</v>
      </c>
      <c r="AB3763" t="s">
        <v>858</v>
      </c>
      <c r="AC3763" t="s">
        <v>858</v>
      </c>
      <c r="AD3763" s="18">
        <v>45825.161695046299</v>
      </c>
      <c r="AE3763" t="s">
        <v>2117</v>
      </c>
    </row>
    <row r="3764" spans="25:31" x14ac:dyDescent="0.35">
      <c r="Y3764">
        <v>47.619</v>
      </c>
      <c r="Z3764">
        <v>0.33100000000000002</v>
      </c>
      <c r="AA3764">
        <v>0.89400000000000002</v>
      </c>
      <c r="AB3764">
        <v>0.93799999999999994</v>
      </c>
      <c r="AC3764">
        <v>0.88400000000000001</v>
      </c>
      <c r="AD3764" s="18">
        <v>45825.262078819447</v>
      </c>
      <c r="AE3764" t="s">
        <v>2106</v>
      </c>
    </row>
    <row r="3765" spans="25:31" hidden="1" x14ac:dyDescent="0.35">
      <c r="Y3765" t="s">
        <v>858</v>
      </c>
      <c r="Z3765" t="s">
        <v>858</v>
      </c>
      <c r="AA3765">
        <v>0.99399999999999999</v>
      </c>
      <c r="AB3765" t="s">
        <v>858</v>
      </c>
      <c r="AC3765" t="s">
        <v>858</v>
      </c>
      <c r="AD3765" s="18">
        <v>45825.161917951387</v>
      </c>
      <c r="AE3765" t="s">
        <v>2117</v>
      </c>
    </row>
    <row r="3766" spans="25:31" x14ac:dyDescent="0.35">
      <c r="Y3766">
        <v>8.0649999999999995</v>
      </c>
      <c r="Z3766">
        <v>0.89</v>
      </c>
      <c r="AA3766">
        <v>0.97199999999999998</v>
      </c>
      <c r="AB3766">
        <v>0.89400000000000002</v>
      </c>
      <c r="AC3766">
        <v>0.91700000000000004</v>
      </c>
      <c r="AD3766" s="18">
        <v>45824.830270983795</v>
      </c>
      <c r="AE3766" t="s">
        <v>1757</v>
      </c>
    </row>
    <row r="3767" spans="25:31" hidden="1" x14ac:dyDescent="0.35">
      <c r="Y3767" t="s">
        <v>858</v>
      </c>
      <c r="Z3767">
        <v>1</v>
      </c>
      <c r="AA3767">
        <v>1</v>
      </c>
      <c r="AB3767" t="s">
        <v>858</v>
      </c>
      <c r="AC3767" t="s">
        <v>858</v>
      </c>
      <c r="AD3767" s="18">
        <v>45825.162141944442</v>
      </c>
      <c r="AE3767" t="s">
        <v>2117</v>
      </c>
    </row>
    <row r="3768" spans="25:31" x14ac:dyDescent="0.35">
      <c r="Y3768">
        <v>0.63800000000000001</v>
      </c>
      <c r="Z3768">
        <v>0.94499999999999995</v>
      </c>
      <c r="AA3768">
        <v>0.98</v>
      </c>
      <c r="AB3768">
        <v>0.91700000000000004</v>
      </c>
      <c r="AC3768">
        <v>0.97899999999999998</v>
      </c>
      <c r="AD3768" s="18">
        <v>45825.267355393516</v>
      </c>
      <c r="AE3768" t="s">
        <v>2106</v>
      </c>
    </row>
    <row r="3769" spans="25:31" hidden="1" x14ac:dyDescent="0.35">
      <c r="Y3769" t="s">
        <v>858</v>
      </c>
      <c r="Z3769" t="s">
        <v>858</v>
      </c>
      <c r="AA3769">
        <v>1</v>
      </c>
      <c r="AB3769" t="s">
        <v>858</v>
      </c>
      <c r="AC3769" t="s">
        <v>858</v>
      </c>
      <c r="AD3769" s="18">
        <v>45825.162370543978</v>
      </c>
      <c r="AE3769" t="s">
        <v>2117</v>
      </c>
    </row>
    <row r="3770" spans="25:31" x14ac:dyDescent="0.35">
      <c r="Y3770">
        <v>8.6959999999999997</v>
      </c>
      <c r="Z3770">
        <v>0.623</v>
      </c>
      <c r="AA3770">
        <v>0.89100000000000001</v>
      </c>
      <c r="AB3770">
        <v>0.96099999999999997</v>
      </c>
      <c r="AC3770">
        <v>0.88</v>
      </c>
      <c r="AD3770" s="18">
        <v>45825.057764942132</v>
      </c>
      <c r="AE3770" t="s">
        <v>2117</v>
      </c>
    </row>
    <row r="3771" spans="25:31" hidden="1" x14ac:dyDescent="0.35">
      <c r="Y3771" t="s">
        <v>858</v>
      </c>
      <c r="Z3771" t="s">
        <v>858</v>
      </c>
      <c r="AA3771" t="s">
        <v>858</v>
      </c>
      <c r="AB3771">
        <v>0.6</v>
      </c>
      <c r="AC3771" t="s">
        <v>858</v>
      </c>
      <c r="AD3771" s="18">
        <v>45825.162566122686</v>
      </c>
      <c r="AE3771" t="s">
        <v>2117</v>
      </c>
    </row>
    <row r="3772" spans="25:31" x14ac:dyDescent="0.35">
      <c r="Y3772">
        <v>26.315999999999999</v>
      </c>
      <c r="Z3772">
        <v>0.91400000000000003</v>
      </c>
      <c r="AA3772">
        <v>0.78500000000000003</v>
      </c>
      <c r="AB3772">
        <v>0.71499999999999997</v>
      </c>
      <c r="AC3772">
        <v>0.875</v>
      </c>
      <c r="AD3772" s="18">
        <v>45824.864113136573</v>
      </c>
      <c r="AE3772" t="s">
        <v>1942</v>
      </c>
    </row>
    <row r="3773" spans="25:31" hidden="1" x14ac:dyDescent="0.35">
      <c r="Y3773" t="s">
        <v>858</v>
      </c>
      <c r="Z3773" t="s">
        <v>858</v>
      </c>
      <c r="AA3773" t="s">
        <v>858</v>
      </c>
      <c r="AB3773" t="s">
        <v>858</v>
      </c>
      <c r="AC3773" t="s">
        <v>858</v>
      </c>
      <c r="AD3773" s="18">
        <v>45825.162765601854</v>
      </c>
      <c r="AE3773" t="s">
        <v>2117</v>
      </c>
    </row>
    <row r="3774" spans="25:31" x14ac:dyDescent="0.35">
      <c r="Y3774">
        <v>18.181999999999999</v>
      </c>
      <c r="Z3774">
        <v>0.95599999999999996</v>
      </c>
      <c r="AA3774">
        <v>0.97599999999999998</v>
      </c>
      <c r="AB3774">
        <v>0.87</v>
      </c>
      <c r="AC3774">
        <v>0.95399999999999996</v>
      </c>
      <c r="AD3774" s="18">
        <v>45824.78043353009</v>
      </c>
      <c r="AE3774" t="s">
        <v>1757</v>
      </c>
    </row>
    <row r="3775" spans="25:31" hidden="1" x14ac:dyDescent="0.35">
      <c r="Y3775">
        <v>4.3289999999999997</v>
      </c>
      <c r="Z3775" t="s">
        <v>858</v>
      </c>
      <c r="AA3775">
        <v>0.65400000000000003</v>
      </c>
      <c r="AB3775" t="s">
        <v>858</v>
      </c>
      <c r="AC3775">
        <v>0.36199999999999999</v>
      </c>
      <c r="AD3775" s="18">
        <v>45825.162991412035</v>
      </c>
      <c r="AE3775" t="s">
        <v>2117</v>
      </c>
    </row>
    <row r="3776" spans="25:31" x14ac:dyDescent="0.35">
      <c r="Y3776">
        <v>2.11</v>
      </c>
      <c r="Z3776">
        <v>0.92700000000000005</v>
      </c>
      <c r="AA3776">
        <v>0.88600000000000001</v>
      </c>
      <c r="AB3776">
        <v>0.73399999999999999</v>
      </c>
      <c r="AC3776">
        <v>0.94899999999999995</v>
      </c>
      <c r="AD3776" s="18">
        <v>45824.914563530096</v>
      </c>
      <c r="AE3776" t="s">
        <v>2096</v>
      </c>
    </row>
    <row r="3777" spans="25:31" hidden="1" x14ac:dyDescent="0.35">
      <c r="Y3777">
        <v>9.6000000000000002E-2</v>
      </c>
      <c r="Z3777" t="s">
        <v>858</v>
      </c>
      <c r="AA3777" t="s">
        <v>858</v>
      </c>
      <c r="AB3777">
        <v>4.2999999999999997E-2</v>
      </c>
      <c r="AC3777">
        <v>0.32900000000000001</v>
      </c>
      <c r="AD3777" s="18">
        <v>45825.163291956022</v>
      </c>
      <c r="AE3777" t="s">
        <v>2117</v>
      </c>
    </row>
    <row r="3778" spans="25:31" x14ac:dyDescent="0.35">
      <c r="Y3778">
        <v>1.8660000000000001</v>
      </c>
      <c r="Z3778">
        <v>0.91</v>
      </c>
      <c r="AA3778">
        <v>0.92100000000000004</v>
      </c>
      <c r="AB3778">
        <v>0.879</v>
      </c>
      <c r="AC3778">
        <v>0.92300000000000004</v>
      </c>
      <c r="AD3778" s="18">
        <v>45824.941063460647</v>
      </c>
      <c r="AE3778" t="s">
        <v>2096</v>
      </c>
    </row>
    <row r="3779" spans="25:31" hidden="1" x14ac:dyDescent="0.35">
      <c r="Y3779">
        <v>16.667000000000002</v>
      </c>
      <c r="Z3779" t="s">
        <v>858</v>
      </c>
      <c r="AA3779">
        <v>0.92800000000000005</v>
      </c>
      <c r="AB3779" t="s">
        <v>858</v>
      </c>
      <c r="AC3779">
        <v>0.63700000000000001</v>
      </c>
      <c r="AD3779" s="18">
        <v>45825.163530219907</v>
      </c>
      <c r="AE3779" t="s">
        <v>2117</v>
      </c>
    </row>
    <row r="3780" spans="25:31" x14ac:dyDescent="0.35">
      <c r="Y3780">
        <v>0.95799999999999996</v>
      </c>
      <c r="Z3780">
        <v>0.95799999999999996</v>
      </c>
      <c r="AA3780">
        <v>0.97</v>
      </c>
      <c r="AB3780">
        <v>0.78900000000000003</v>
      </c>
      <c r="AC3780">
        <v>0.97799999999999998</v>
      </c>
      <c r="AD3780" s="18">
        <v>45825.17887398148</v>
      </c>
      <c r="AE3780" t="s">
        <v>2116</v>
      </c>
    </row>
    <row r="3781" spans="25:31" hidden="1" x14ac:dyDescent="0.35">
      <c r="Y3781">
        <v>0.63500000000000001</v>
      </c>
      <c r="Z3781">
        <v>0.94899999999999995</v>
      </c>
      <c r="AA3781">
        <v>0.97</v>
      </c>
      <c r="AB3781">
        <v>0.875</v>
      </c>
      <c r="AC3781">
        <v>0.96699999999999997</v>
      </c>
      <c r="AD3781" s="18">
        <v>45825.16392013889</v>
      </c>
      <c r="AE3781" t="s">
        <v>2117</v>
      </c>
    </row>
    <row r="3782" spans="25:31" x14ac:dyDescent="0.35">
      <c r="Y3782">
        <v>18.867999999999999</v>
      </c>
      <c r="Z3782">
        <v>0.94099999999999995</v>
      </c>
      <c r="AA3782">
        <v>0.98599999999999999</v>
      </c>
      <c r="AB3782">
        <v>0.94199999999999995</v>
      </c>
      <c r="AC3782">
        <v>0.91400000000000003</v>
      </c>
      <c r="AD3782" s="18">
        <v>45824.865845601853</v>
      </c>
      <c r="AE3782" t="s">
        <v>1942</v>
      </c>
    </row>
    <row r="3783" spans="25:31" hidden="1" x14ac:dyDescent="0.35">
      <c r="Y3783">
        <v>5.8479999999999999</v>
      </c>
      <c r="Z3783">
        <v>0.90100000000000002</v>
      </c>
      <c r="AA3783">
        <v>0.85</v>
      </c>
      <c r="AB3783" t="s">
        <v>858</v>
      </c>
      <c r="AC3783">
        <v>0.85899999999999999</v>
      </c>
      <c r="AD3783" s="18">
        <v>45825.164167789349</v>
      </c>
      <c r="AE3783" t="s">
        <v>2117</v>
      </c>
    </row>
    <row r="3784" spans="25:31" x14ac:dyDescent="0.35">
      <c r="Y3784">
        <v>1.4390000000000001</v>
      </c>
      <c r="Z3784">
        <v>0.78600000000000003</v>
      </c>
      <c r="AA3784">
        <v>0.73699999999999999</v>
      </c>
      <c r="AB3784">
        <v>0.84599999999999997</v>
      </c>
      <c r="AC3784">
        <v>0.79400000000000004</v>
      </c>
      <c r="AD3784" s="18">
        <v>45825.260750729169</v>
      </c>
      <c r="AE3784" t="s">
        <v>2106</v>
      </c>
    </row>
    <row r="3785" spans="25:31" hidden="1" x14ac:dyDescent="0.35">
      <c r="Y3785">
        <v>0.32500000000000001</v>
      </c>
      <c r="Z3785">
        <v>0.97299999999999998</v>
      </c>
      <c r="AA3785">
        <v>0.997</v>
      </c>
      <c r="AB3785">
        <v>0.97</v>
      </c>
      <c r="AC3785">
        <v>0.995</v>
      </c>
      <c r="AD3785" s="18">
        <v>45825.164570416666</v>
      </c>
      <c r="AE3785" t="s">
        <v>2117</v>
      </c>
    </row>
    <row r="3786" spans="25:31" hidden="1" x14ac:dyDescent="0.35">
      <c r="Y3786">
        <v>1.6419999999999999</v>
      </c>
      <c r="Z3786">
        <v>0.81299999999999994</v>
      </c>
      <c r="AA3786">
        <v>0.98499999999999999</v>
      </c>
      <c r="AB3786">
        <v>0.93200000000000005</v>
      </c>
      <c r="AC3786">
        <v>0.82099999999999995</v>
      </c>
      <c r="AD3786" s="18">
        <v>45825.164883379628</v>
      </c>
      <c r="AE3786" t="s">
        <v>2117</v>
      </c>
    </row>
    <row r="3787" spans="25:31" hidden="1" x14ac:dyDescent="0.35">
      <c r="Y3787" t="s">
        <v>858</v>
      </c>
      <c r="Z3787" t="s">
        <v>858</v>
      </c>
      <c r="AA3787" t="s">
        <v>858</v>
      </c>
      <c r="AB3787" t="s">
        <v>858</v>
      </c>
      <c r="AC3787" t="s">
        <v>858</v>
      </c>
      <c r="AD3787" s="18">
        <v>45825.165100115744</v>
      </c>
      <c r="AE3787" t="s">
        <v>2117</v>
      </c>
    </row>
    <row r="3788" spans="25:31" hidden="1" x14ac:dyDescent="0.35">
      <c r="Y3788" t="s">
        <v>858</v>
      </c>
      <c r="Z3788" t="s">
        <v>858</v>
      </c>
      <c r="AA3788" t="s">
        <v>858</v>
      </c>
      <c r="AB3788" t="s">
        <v>858</v>
      </c>
      <c r="AC3788" t="s">
        <v>858</v>
      </c>
      <c r="AD3788" s="18">
        <v>45825.165304467591</v>
      </c>
      <c r="AE3788" t="s">
        <v>2117</v>
      </c>
    </row>
    <row r="3789" spans="25:31" hidden="1" x14ac:dyDescent="0.35">
      <c r="Y3789" t="s">
        <v>858</v>
      </c>
      <c r="Z3789" t="s">
        <v>858</v>
      </c>
      <c r="AA3789">
        <v>0.77800000000000002</v>
      </c>
      <c r="AB3789" t="s">
        <v>858</v>
      </c>
      <c r="AC3789" t="s">
        <v>858</v>
      </c>
      <c r="AD3789" s="18">
        <v>45825.165514444445</v>
      </c>
      <c r="AE3789" t="s">
        <v>2117</v>
      </c>
    </row>
    <row r="3790" spans="25:31" x14ac:dyDescent="0.35">
      <c r="Y3790">
        <v>58.823999999999998</v>
      </c>
      <c r="Z3790">
        <v>0.91100000000000003</v>
      </c>
      <c r="AA3790">
        <v>0.96899999999999997</v>
      </c>
      <c r="AB3790">
        <v>0.93</v>
      </c>
      <c r="AC3790">
        <v>0.96499999999999997</v>
      </c>
      <c r="AD3790" s="18">
        <v>45825.099054907405</v>
      </c>
      <c r="AE3790" t="s">
        <v>2117</v>
      </c>
    </row>
    <row r="3791" spans="25:31" hidden="1" x14ac:dyDescent="0.35">
      <c r="Y3791" t="s">
        <v>858</v>
      </c>
      <c r="Z3791" t="s">
        <v>858</v>
      </c>
      <c r="AA3791" t="s">
        <v>858</v>
      </c>
      <c r="AB3791" t="s">
        <v>858</v>
      </c>
      <c r="AC3791" t="s">
        <v>858</v>
      </c>
      <c r="AD3791" s="18">
        <v>45825.165732569447</v>
      </c>
      <c r="AE3791" t="s">
        <v>2117</v>
      </c>
    </row>
    <row r="3792" spans="25:31" x14ac:dyDescent="0.35">
      <c r="Y3792">
        <v>5.952</v>
      </c>
      <c r="Z3792">
        <v>0.45700000000000002</v>
      </c>
      <c r="AA3792">
        <v>0.63100000000000001</v>
      </c>
      <c r="AB3792">
        <v>0.84799999999999998</v>
      </c>
      <c r="AC3792">
        <v>0.57599999999999996</v>
      </c>
      <c r="AD3792" s="18">
        <v>45824.851947951393</v>
      </c>
      <c r="AE3792" t="s">
        <v>1942</v>
      </c>
    </row>
    <row r="3793" spans="25:31" hidden="1" x14ac:dyDescent="0.35">
      <c r="Y3793" t="s">
        <v>858</v>
      </c>
      <c r="Z3793" t="s">
        <v>858</v>
      </c>
      <c r="AA3793" t="s">
        <v>858</v>
      </c>
      <c r="AB3793" t="s">
        <v>858</v>
      </c>
      <c r="AC3793" t="s">
        <v>858</v>
      </c>
      <c r="AD3793" s="18">
        <v>45825.16596309028</v>
      </c>
      <c r="AE3793" t="s">
        <v>2117</v>
      </c>
    </row>
    <row r="3794" spans="25:31" x14ac:dyDescent="0.35">
      <c r="Y3794">
        <v>3.5840000000000001</v>
      </c>
      <c r="Z3794">
        <v>0.93400000000000005</v>
      </c>
      <c r="AA3794">
        <v>0.99199999999999999</v>
      </c>
      <c r="AB3794">
        <v>0.97599999999999998</v>
      </c>
      <c r="AC3794">
        <v>0.95899999999999996</v>
      </c>
      <c r="AD3794" s="18">
        <v>45825.299700162039</v>
      </c>
      <c r="AE3794" t="s">
        <v>2102</v>
      </c>
    </row>
    <row r="3795" spans="25:31" hidden="1" x14ac:dyDescent="0.35">
      <c r="Y3795">
        <v>3.5209999999999999</v>
      </c>
      <c r="Z3795" t="s">
        <v>858</v>
      </c>
      <c r="AA3795">
        <v>0.78700000000000003</v>
      </c>
      <c r="AB3795">
        <v>0.30399999999999999</v>
      </c>
      <c r="AC3795">
        <v>0.755</v>
      </c>
      <c r="AD3795" s="18">
        <v>45825.166193506942</v>
      </c>
      <c r="AE3795" t="s">
        <v>2117</v>
      </c>
    </row>
    <row r="3796" spans="25:31" hidden="1" x14ac:dyDescent="0.35">
      <c r="Y3796" t="s">
        <v>858</v>
      </c>
      <c r="Z3796" t="s">
        <v>858</v>
      </c>
      <c r="AA3796" t="s">
        <v>858</v>
      </c>
      <c r="AB3796" t="s">
        <v>858</v>
      </c>
      <c r="AC3796" t="s">
        <v>858</v>
      </c>
      <c r="AD3796" s="18">
        <v>45825.166399618058</v>
      </c>
      <c r="AE3796" t="s">
        <v>2117</v>
      </c>
    </row>
    <row r="3797" spans="25:31" hidden="1" x14ac:dyDescent="0.35">
      <c r="Y3797">
        <v>5.4349999999999996</v>
      </c>
      <c r="Z3797">
        <v>0.86199999999999999</v>
      </c>
      <c r="AA3797">
        <v>0.82499999999999996</v>
      </c>
      <c r="AB3797" t="s">
        <v>858</v>
      </c>
      <c r="AC3797">
        <v>0.97499999999999998</v>
      </c>
      <c r="AD3797" s="18">
        <v>45825.16664103009</v>
      </c>
      <c r="AE3797" t="s">
        <v>2117</v>
      </c>
    </row>
    <row r="3798" spans="25:31" x14ac:dyDescent="0.35">
      <c r="Y3798">
        <v>1.9079999999999999</v>
      </c>
      <c r="Z3798">
        <v>0.97</v>
      </c>
      <c r="AA3798">
        <v>0.99299999999999999</v>
      </c>
      <c r="AB3798">
        <v>0.97799999999999998</v>
      </c>
      <c r="AC3798">
        <v>0.98399999999999999</v>
      </c>
      <c r="AD3798" s="18">
        <v>45825.124138703701</v>
      </c>
      <c r="AE3798" t="s">
        <v>2117</v>
      </c>
    </row>
    <row r="3799" spans="25:31" hidden="1" x14ac:dyDescent="0.35">
      <c r="Y3799" t="s">
        <v>858</v>
      </c>
      <c r="Z3799" t="s">
        <v>858</v>
      </c>
      <c r="AA3799" t="s">
        <v>858</v>
      </c>
      <c r="AB3799" t="s">
        <v>858</v>
      </c>
      <c r="AC3799" t="s">
        <v>858</v>
      </c>
      <c r="AD3799" s="18">
        <v>45825.166855671298</v>
      </c>
      <c r="AE3799" t="s">
        <v>2117</v>
      </c>
    </row>
    <row r="3800" spans="25:31" hidden="1" x14ac:dyDescent="0.35">
      <c r="Y3800" t="s">
        <v>858</v>
      </c>
      <c r="Z3800" t="s">
        <v>858</v>
      </c>
      <c r="AA3800">
        <v>0.999</v>
      </c>
      <c r="AB3800" t="s">
        <v>858</v>
      </c>
      <c r="AC3800" t="s">
        <v>858</v>
      </c>
      <c r="AD3800" s="18">
        <v>45825.16707033565</v>
      </c>
      <c r="AE3800" t="s">
        <v>2117</v>
      </c>
    </row>
    <row r="3801" spans="25:31" hidden="1" x14ac:dyDescent="0.35">
      <c r="Y3801" t="s">
        <v>858</v>
      </c>
      <c r="Z3801" t="s">
        <v>858</v>
      </c>
      <c r="AA3801" t="s">
        <v>858</v>
      </c>
      <c r="AB3801" t="s">
        <v>858</v>
      </c>
      <c r="AC3801" t="s">
        <v>858</v>
      </c>
      <c r="AD3801" s="18">
        <v>45825.167278923611</v>
      </c>
      <c r="AE3801" t="s">
        <v>2117</v>
      </c>
    </row>
    <row r="3802" spans="25:31" x14ac:dyDescent="0.35">
      <c r="Y3802">
        <v>1.3640000000000001</v>
      </c>
      <c r="Z3802">
        <v>0.96599999999999997</v>
      </c>
      <c r="AA3802">
        <v>0.98399999999999999</v>
      </c>
      <c r="AB3802">
        <v>0.97499999999999998</v>
      </c>
      <c r="AC3802">
        <v>0.97499999999999998</v>
      </c>
      <c r="AD3802" s="18">
        <v>45824.915152662034</v>
      </c>
      <c r="AE3802" t="s">
        <v>2096</v>
      </c>
    </row>
    <row r="3803" spans="25:31" hidden="1" x14ac:dyDescent="0.35">
      <c r="Y3803">
        <v>0.29799999999999999</v>
      </c>
      <c r="Z3803">
        <v>0.98899999999999999</v>
      </c>
      <c r="AA3803">
        <v>0.98699999999999999</v>
      </c>
      <c r="AB3803">
        <v>0.98599999999999999</v>
      </c>
      <c r="AC3803">
        <v>0.995</v>
      </c>
      <c r="AD3803" s="18">
        <v>45825.167630509262</v>
      </c>
      <c r="AE3803" t="s">
        <v>2117</v>
      </c>
    </row>
    <row r="3804" spans="25:31" x14ac:dyDescent="0.35">
      <c r="Y3804">
        <v>0.40600000000000003</v>
      </c>
      <c r="Z3804">
        <v>0.98499999999999999</v>
      </c>
      <c r="AA3804">
        <v>0.874</v>
      </c>
      <c r="AB3804">
        <v>0.77100000000000002</v>
      </c>
      <c r="AC3804">
        <v>0.97799999999999998</v>
      </c>
      <c r="AD3804" s="18">
        <v>45825.045093113426</v>
      </c>
      <c r="AE3804" t="s">
        <v>1750</v>
      </c>
    </row>
    <row r="3805" spans="25:31" hidden="1" x14ac:dyDescent="0.35">
      <c r="Y3805" t="s">
        <v>858</v>
      </c>
      <c r="Z3805" t="s">
        <v>858</v>
      </c>
      <c r="AA3805">
        <v>0.61799999999999999</v>
      </c>
      <c r="AB3805" t="s">
        <v>858</v>
      </c>
      <c r="AC3805" t="s">
        <v>858</v>
      </c>
      <c r="AD3805" s="18">
        <v>45825.167851851853</v>
      </c>
      <c r="AE3805" t="s">
        <v>2117</v>
      </c>
    </row>
    <row r="3806" spans="25:31" x14ac:dyDescent="0.35">
      <c r="Y3806">
        <v>21.277000000000001</v>
      </c>
      <c r="Z3806">
        <v>0.95899999999999996</v>
      </c>
      <c r="AA3806">
        <v>0.96</v>
      </c>
      <c r="AB3806">
        <v>0.443</v>
      </c>
      <c r="AC3806">
        <v>0.80900000000000005</v>
      </c>
      <c r="AD3806" s="18">
        <v>45824.801825254632</v>
      </c>
      <c r="AE3806" t="s">
        <v>1757</v>
      </c>
    </row>
    <row r="3807" spans="25:31" hidden="1" x14ac:dyDescent="0.35">
      <c r="Y3807" t="s">
        <v>858</v>
      </c>
      <c r="Z3807" t="s">
        <v>858</v>
      </c>
      <c r="AA3807">
        <v>0.999</v>
      </c>
      <c r="AB3807" t="s">
        <v>858</v>
      </c>
      <c r="AC3807" t="s">
        <v>858</v>
      </c>
      <c r="AD3807" s="18">
        <v>45825.168080625001</v>
      </c>
      <c r="AE3807" t="s">
        <v>2117</v>
      </c>
    </row>
    <row r="3808" spans="25:31" x14ac:dyDescent="0.35">
      <c r="Y3808">
        <v>3.5710000000000002</v>
      </c>
      <c r="Z3808">
        <v>0.97499999999999998</v>
      </c>
      <c r="AA3808">
        <v>0.93700000000000006</v>
      </c>
      <c r="AB3808">
        <v>0.92200000000000004</v>
      </c>
      <c r="AC3808">
        <v>0.97699999999999998</v>
      </c>
      <c r="AD3808" s="18">
        <v>45824.927352256942</v>
      </c>
      <c r="AE3808" t="s">
        <v>2096</v>
      </c>
    </row>
    <row r="3809" spans="25:31" hidden="1" x14ac:dyDescent="0.35">
      <c r="Y3809">
        <v>0.66700000000000004</v>
      </c>
      <c r="Z3809">
        <v>0.75</v>
      </c>
      <c r="AA3809" t="s">
        <v>858</v>
      </c>
      <c r="AB3809" t="s">
        <v>858</v>
      </c>
      <c r="AC3809">
        <v>0.75</v>
      </c>
      <c r="AD3809" s="18">
        <v>45825.168296736112</v>
      </c>
      <c r="AE3809" t="s">
        <v>2117</v>
      </c>
    </row>
    <row r="3810" spans="25:31" x14ac:dyDescent="0.35">
      <c r="Y3810">
        <v>33.332999999999998</v>
      </c>
      <c r="Z3810">
        <v>0.621</v>
      </c>
      <c r="AA3810">
        <v>0.66900000000000004</v>
      </c>
      <c r="AB3810">
        <v>1</v>
      </c>
      <c r="AC3810">
        <v>0.69299999999999995</v>
      </c>
      <c r="AD3810" s="18">
        <v>45824.949032662036</v>
      </c>
      <c r="AE3810" t="s">
        <v>2096</v>
      </c>
    </row>
    <row r="3811" spans="25:31" hidden="1" x14ac:dyDescent="0.35">
      <c r="Y3811">
        <v>16.129000000000001</v>
      </c>
      <c r="Z3811">
        <v>1</v>
      </c>
      <c r="AA3811">
        <v>0.92700000000000005</v>
      </c>
      <c r="AB3811" t="s">
        <v>858</v>
      </c>
      <c r="AC3811">
        <v>0.74099999999999999</v>
      </c>
      <c r="AD3811" s="18">
        <v>45825.168514803241</v>
      </c>
      <c r="AE3811" t="s">
        <v>2117</v>
      </c>
    </row>
    <row r="3812" spans="25:31" x14ac:dyDescent="0.35">
      <c r="Y3812">
        <v>0.90800000000000003</v>
      </c>
      <c r="Z3812">
        <v>0.59599999999999997</v>
      </c>
      <c r="AA3812" s="18">
        <v>0.71399999999999997</v>
      </c>
      <c r="AB3812">
        <v>0.83499999999999996</v>
      </c>
      <c r="AC3812" s="21">
        <v>0.67300000000000004</v>
      </c>
      <c r="AD3812" s="18">
        <v>45825.209089467593</v>
      </c>
      <c r="AE3812" t="s">
        <v>2112</v>
      </c>
    </row>
    <row r="3813" spans="25:31" hidden="1" x14ac:dyDescent="0.35">
      <c r="Y3813" t="s">
        <v>858</v>
      </c>
      <c r="Z3813" t="s">
        <v>858</v>
      </c>
      <c r="AA3813">
        <v>0.77600000000000002</v>
      </c>
      <c r="AB3813" t="s">
        <v>858</v>
      </c>
      <c r="AC3813" t="s">
        <v>858</v>
      </c>
      <c r="AD3813" s="18">
        <v>45825.168726458331</v>
      </c>
      <c r="AE3813" t="s">
        <v>2117</v>
      </c>
    </row>
    <row r="3814" spans="25:31" x14ac:dyDescent="0.35">
      <c r="Y3814">
        <v>3.7450000000000001</v>
      </c>
      <c r="Z3814">
        <v>0.82399999999999995</v>
      </c>
      <c r="AA3814" s="18">
        <v>0.83</v>
      </c>
      <c r="AB3814">
        <v>0.96099999999999997</v>
      </c>
      <c r="AC3814" s="21">
        <v>0.872</v>
      </c>
      <c r="AD3814" s="18">
        <v>2.2702546296296297E-2</v>
      </c>
      <c r="AE3814" t="s">
        <v>1092</v>
      </c>
    </row>
    <row r="3815" spans="25:31" hidden="1" x14ac:dyDescent="0.35">
      <c r="Y3815" t="s">
        <v>858</v>
      </c>
      <c r="Z3815" t="s">
        <v>858</v>
      </c>
      <c r="AA3815" t="s">
        <v>858</v>
      </c>
      <c r="AB3815" t="s">
        <v>858</v>
      </c>
      <c r="AC3815" t="s">
        <v>858</v>
      </c>
      <c r="AD3815" s="18">
        <v>45825.168945428239</v>
      </c>
      <c r="AE3815" t="s">
        <v>2117</v>
      </c>
    </row>
    <row r="3816" spans="25:31" x14ac:dyDescent="0.35">
      <c r="Y3816">
        <v>1.8480000000000001</v>
      </c>
      <c r="Z3816">
        <v>0.76900000000000002</v>
      </c>
      <c r="AA3816">
        <v>0.93200000000000005</v>
      </c>
      <c r="AB3816">
        <v>0.74299999999999999</v>
      </c>
      <c r="AC3816">
        <v>0.78900000000000003</v>
      </c>
      <c r="AD3816" s="18">
        <v>45824.77823113426</v>
      </c>
      <c r="AE3816" t="s">
        <v>1757</v>
      </c>
    </row>
    <row r="3817" spans="25:31" hidden="1" x14ac:dyDescent="0.35">
      <c r="Y3817">
        <v>76.923000000000002</v>
      </c>
      <c r="Z3817" t="s">
        <v>858</v>
      </c>
      <c r="AA3817">
        <v>0.81899999999999995</v>
      </c>
      <c r="AB3817" t="s">
        <v>858</v>
      </c>
      <c r="AC3817">
        <v>1</v>
      </c>
      <c r="AD3817" s="18">
        <v>45825.169214317131</v>
      </c>
      <c r="AE3817" t="s">
        <v>2117</v>
      </c>
    </row>
    <row r="3818" spans="25:31" x14ac:dyDescent="0.35">
      <c r="Y3818">
        <v>1.8480000000000001</v>
      </c>
      <c r="Z3818">
        <v>0.76900000000000002</v>
      </c>
      <c r="AA3818">
        <v>0.93200000000000005</v>
      </c>
      <c r="AB3818">
        <v>0.74299999999999999</v>
      </c>
      <c r="AC3818">
        <v>0.78900000000000003</v>
      </c>
      <c r="AD3818" s="18">
        <v>45825.075448043979</v>
      </c>
      <c r="AE3818" t="s">
        <v>2117</v>
      </c>
    </row>
    <row r="3819" spans="25:31" hidden="1" x14ac:dyDescent="0.35">
      <c r="Y3819" t="s">
        <v>858</v>
      </c>
      <c r="Z3819" t="s">
        <v>858</v>
      </c>
      <c r="AA3819" t="s">
        <v>858</v>
      </c>
      <c r="AB3819" t="s">
        <v>858</v>
      </c>
      <c r="AC3819" t="s">
        <v>858</v>
      </c>
      <c r="AD3819" s="18">
        <v>45825.169444687497</v>
      </c>
      <c r="AE3819" t="s">
        <v>2117</v>
      </c>
    </row>
    <row r="3820" spans="25:31" x14ac:dyDescent="0.35">
      <c r="Y3820">
        <v>10</v>
      </c>
      <c r="Z3820">
        <v>0.68899999999999995</v>
      </c>
      <c r="AA3820">
        <v>0.76900000000000002</v>
      </c>
      <c r="AB3820">
        <v>0.79800000000000004</v>
      </c>
      <c r="AC3820">
        <v>0.86199999999999999</v>
      </c>
      <c r="AD3820" s="18">
        <v>45824.858205925928</v>
      </c>
      <c r="AE3820" t="s">
        <v>1942</v>
      </c>
    </row>
    <row r="3821" spans="25:31" hidden="1" x14ac:dyDescent="0.35">
      <c r="Y3821">
        <v>13.699</v>
      </c>
      <c r="Z3821" t="s">
        <v>858</v>
      </c>
      <c r="AA3821">
        <v>0.871</v>
      </c>
      <c r="AB3821" t="s">
        <v>858</v>
      </c>
      <c r="AC3821">
        <v>0.70299999999999996</v>
      </c>
      <c r="AD3821" s="18">
        <v>45825.16966521991</v>
      </c>
      <c r="AE3821" t="s">
        <v>2117</v>
      </c>
    </row>
    <row r="3822" spans="25:31" x14ac:dyDescent="0.35">
      <c r="Y3822">
        <v>13.888999999999999</v>
      </c>
      <c r="Z3822">
        <v>0.82499999999999996</v>
      </c>
      <c r="AA3822">
        <v>0.80600000000000005</v>
      </c>
      <c r="AB3822">
        <v>0.93200000000000005</v>
      </c>
      <c r="AC3822">
        <v>0.69799999999999995</v>
      </c>
      <c r="AD3822" s="18">
        <v>45825.153927349536</v>
      </c>
      <c r="AE3822" t="s">
        <v>2117</v>
      </c>
    </row>
    <row r="3823" spans="25:31" hidden="1" x14ac:dyDescent="0.35">
      <c r="Y3823" t="s">
        <v>858</v>
      </c>
      <c r="Z3823">
        <v>0.14099999999999999</v>
      </c>
      <c r="AA3823">
        <v>0.32600000000000001</v>
      </c>
      <c r="AB3823" t="s">
        <v>858</v>
      </c>
      <c r="AC3823" t="s">
        <v>858</v>
      </c>
      <c r="AD3823" s="18">
        <v>45825.169867615739</v>
      </c>
      <c r="AE3823" t="s">
        <v>2117</v>
      </c>
    </row>
    <row r="3824" spans="25:31" x14ac:dyDescent="0.35">
      <c r="Y3824">
        <v>71.429000000000002</v>
      </c>
      <c r="Z3824">
        <v>0.94599999999999995</v>
      </c>
      <c r="AA3824">
        <v>0.85599999999999998</v>
      </c>
      <c r="AB3824">
        <v>0.90600000000000003</v>
      </c>
      <c r="AC3824">
        <v>0.94499999999999995</v>
      </c>
      <c r="AD3824" s="18">
        <v>45825.241420891201</v>
      </c>
      <c r="AE3824" t="s">
        <v>2106</v>
      </c>
    </row>
    <row r="3825" spans="25:31" hidden="1" x14ac:dyDescent="0.35">
      <c r="Y3825">
        <v>2.4329999999999998</v>
      </c>
      <c r="Z3825">
        <v>0.89200000000000002</v>
      </c>
      <c r="AA3825">
        <v>0.98299999999999998</v>
      </c>
      <c r="AB3825">
        <v>0.85099999999999998</v>
      </c>
      <c r="AC3825">
        <v>0.90700000000000003</v>
      </c>
      <c r="AD3825" s="18">
        <v>45825.170168113429</v>
      </c>
      <c r="AE3825" t="s">
        <v>2117</v>
      </c>
    </row>
    <row r="3826" spans="25:31" hidden="1" x14ac:dyDescent="0.35">
      <c r="Y3826" t="s">
        <v>858</v>
      </c>
      <c r="Z3826" t="s">
        <v>858</v>
      </c>
      <c r="AA3826" t="s">
        <v>858</v>
      </c>
      <c r="AB3826" t="s">
        <v>858</v>
      </c>
      <c r="AC3826" t="s">
        <v>858</v>
      </c>
      <c r="AD3826" s="18">
        <v>45825.170389652776</v>
      </c>
      <c r="AE3826" t="s">
        <v>2117</v>
      </c>
    </row>
    <row r="3827" spans="25:31" hidden="1" x14ac:dyDescent="0.35">
      <c r="Y3827" t="s">
        <v>858</v>
      </c>
      <c r="Z3827">
        <v>1</v>
      </c>
      <c r="AA3827" t="s">
        <v>858</v>
      </c>
      <c r="AB3827" t="s">
        <v>858</v>
      </c>
      <c r="AC3827" t="s">
        <v>858</v>
      </c>
      <c r="AD3827" s="18">
        <v>45825.170607673608</v>
      </c>
      <c r="AE3827" t="s">
        <v>2117</v>
      </c>
    </row>
    <row r="3828" spans="25:31" hidden="1" x14ac:dyDescent="0.35">
      <c r="Y3828">
        <v>1.57</v>
      </c>
      <c r="Z3828">
        <v>0.76400000000000001</v>
      </c>
      <c r="AA3828">
        <v>0.99399999999999999</v>
      </c>
      <c r="AB3828">
        <v>1</v>
      </c>
      <c r="AC3828">
        <v>0.92600000000000005</v>
      </c>
      <c r="AD3828" s="18">
        <v>45825.170914432871</v>
      </c>
      <c r="AE3828" t="s">
        <v>2117</v>
      </c>
    </row>
    <row r="3829" spans="25:31" hidden="1" x14ac:dyDescent="0.35">
      <c r="Y3829" t="s">
        <v>858</v>
      </c>
      <c r="Z3829" t="s">
        <v>858</v>
      </c>
      <c r="AA3829" t="s">
        <v>858</v>
      </c>
      <c r="AB3829" t="s">
        <v>858</v>
      </c>
      <c r="AC3829" t="s">
        <v>858</v>
      </c>
      <c r="AD3829" s="18">
        <v>45825.171110972224</v>
      </c>
      <c r="AE3829" t="s">
        <v>2117</v>
      </c>
    </row>
    <row r="3830" spans="25:31" x14ac:dyDescent="0.35">
      <c r="Y3830">
        <v>2.7930000000000001</v>
      </c>
      <c r="Z3830">
        <v>0.92500000000000004</v>
      </c>
      <c r="AA3830">
        <v>0.94299999999999995</v>
      </c>
      <c r="AB3830">
        <v>0.86399999999999999</v>
      </c>
      <c r="AC3830">
        <v>0.93700000000000006</v>
      </c>
      <c r="AD3830" s="18">
        <v>45825.301585370369</v>
      </c>
      <c r="AE3830" t="s">
        <v>2102</v>
      </c>
    </row>
    <row r="3831" spans="25:31" hidden="1" x14ac:dyDescent="0.35">
      <c r="Y3831">
        <v>3.8759999999999999</v>
      </c>
      <c r="Z3831">
        <v>0.93300000000000005</v>
      </c>
      <c r="AA3831">
        <v>0.96499999999999997</v>
      </c>
      <c r="AB3831" t="s">
        <v>858</v>
      </c>
      <c r="AC3831">
        <v>0.97499999999999998</v>
      </c>
      <c r="AD3831" s="18">
        <v>45825.171350729164</v>
      </c>
      <c r="AE3831" t="s">
        <v>2117</v>
      </c>
    </row>
    <row r="3832" spans="25:31" x14ac:dyDescent="0.35">
      <c r="Y3832">
        <v>10.989000000000001</v>
      </c>
      <c r="Z3832">
        <v>0.82499999999999996</v>
      </c>
      <c r="AA3832">
        <v>0.872</v>
      </c>
      <c r="AB3832">
        <v>0.93200000000000005</v>
      </c>
      <c r="AC3832">
        <v>0.81299999999999994</v>
      </c>
      <c r="AD3832" s="18">
        <v>45824.829372187502</v>
      </c>
      <c r="AE3832" t="s">
        <v>1757</v>
      </c>
    </row>
    <row r="3833" spans="25:31" hidden="1" x14ac:dyDescent="0.35">
      <c r="Y3833">
        <v>0.97199999999999998</v>
      </c>
      <c r="Z3833">
        <v>0.93899999999999995</v>
      </c>
      <c r="AA3833">
        <v>0.99</v>
      </c>
      <c r="AB3833">
        <v>0.62</v>
      </c>
      <c r="AC3833">
        <v>0.91400000000000003</v>
      </c>
      <c r="AD3833" s="18">
        <v>45825.171653229168</v>
      </c>
      <c r="AE3833" t="s">
        <v>2117</v>
      </c>
    </row>
    <row r="3834" spans="25:31" x14ac:dyDescent="0.35">
      <c r="Y3834">
        <v>7.6340000000000003</v>
      </c>
      <c r="Z3834">
        <v>0.88</v>
      </c>
      <c r="AA3834" s="18">
        <v>0.9</v>
      </c>
      <c r="AB3834">
        <v>0.72199999999999998</v>
      </c>
      <c r="AC3834" s="21">
        <v>0.95899999999999996</v>
      </c>
      <c r="AD3834" s="18">
        <v>45825.224401030093</v>
      </c>
      <c r="AE3834" t="s">
        <v>2108</v>
      </c>
    </row>
    <row r="3835" spans="25:31" hidden="1" x14ac:dyDescent="0.35">
      <c r="Y3835">
        <v>0.14899999999999999</v>
      </c>
      <c r="Z3835">
        <v>0.996</v>
      </c>
      <c r="AA3835">
        <v>0.995</v>
      </c>
      <c r="AB3835">
        <v>0.98599999999999999</v>
      </c>
      <c r="AC3835">
        <v>0.99299999999999999</v>
      </c>
      <c r="AD3835" s="18">
        <v>45825.172041087964</v>
      </c>
      <c r="AE3835" t="s">
        <v>2117</v>
      </c>
    </row>
    <row r="3836" spans="25:31" x14ac:dyDescent="0.35">
      <c r="Y3836">
        <v>11.111000000000001</v>
      </c>
      <c r="Z3836">
        <v>0.77600000000000002</v>
      </c>
      <c r="AA3836">
        <v>0.87</v>
      </c>
      <c r="AB3836">
        <v>0.83499999999999996</v>
      </c>
      <c r="AC3836">
        <v>0.76500000000000001</v>
      </c>
      <c r="AD3836" s="18">
        <v>45825.05865309028</v>
      </c>
      <c r="AE3836" t="s">
        <v>2117</v>
      </c>
    </row>
    <row r="3837" spans="25:31" hidden="1" x14ac:dyDescent="0.35">
      <c r="Y3837" t="s">
        <v>858</v>
      </c>
      <c r="Z3837" t="s">
        <v>858</v>
      </c>
      <c r="AA3837">
        <v>1</v>
      </c>
      <c r="AB3837" t="s">
        <v>858</v>
      </c>
      <c r="AC3837" t="s">
        <v>858</v>
      </c>
      <c r="AD3837" s="18">
        <v>45825.172279456019</v>
      </c>
      <c r="AE3837" t="s">
        <v>2117</v>
      </c>
    </row>
    <row r="3838" spans="25:31" x14ac:dyDescent="0.35">
      <c r="Y3838">
        <v>11.111000000000001</v>
      </c>
      <c r="Z3838">
        <v>0.89500000000000002</v>
      </c>
      <c r="AA3838">
        <v>0.96199999999999997</v>
      </c>
      <c r="AB3838">
        <v>0.92400000000000004</v>
      </c>
      <c r="AC3838">
        <v>0.91</v>
      </c>
      <c r="AD3838" s="18">
        <v>45825.118963217596</v>
      </c>
      <c r="AE3838" t="s">
        <v>2117</v>
      </c>
    </row>
    <row r="3839" spans="25:31" hidden="1" x14ac:dyDescent="0.35">
      <c r="Y3839">
        <v>12.987</v>
      </c>
      <c r="Z3839">
        <v>1</v>
      </c>
      <c r="AA3839" t="s">
        <v>858</v>
      </c>
      <c r="AB3839" t="s">
        <v>858</v>
      </c>
      <c r="AC3839">
        <v>1</v>
      </c>
      <c r="AD3839" s="18">
        <v>45825.172496956016</v>
      </c>
      <c r="AE3839" t="s">
        <v>2117</v>
      </c>
    </row>
    <row r="3840" spans="25:31" x14ac:dyDescent="0.35">
      <c r="Y3840">
        <v>0.17</v>
      </c>
      <c r="Z3840">
        <v>0.92400000000000004</v>
      </c>
      <c r="AA3840" s="18">
        <v>0.91900000000000004</v>
      </c>
      <c r="AB3840">
        <v>0.97199999999999998</v>
      </c>
      <c r="AC3840" s="21">
        <v>0.96699999999999997</v>
      </c>
      <c r="AD3840" s="18">
        <v>3.4056712962962962E-2</v>
      </c>
      <c r="AE3840" t="s">
        <v>1092</v>
      </c>
    </row>
    <row r="3841" spans="25:31" hidden="1" x14ac:dyDescent="0.35">
      <c r="Y3841">
        <v>4.95</v>
      </c>
      <c r="Z3841" t="s">
        <v>858</v>
      </c>
      <c r="AA3841">
        <v>0.82899999999999996</v>
      </c>
      <c r="AB3841">
        <v>0.81799999999999995</v>
      </c>
      <c r="AC3841">
        <v>0.85699999999999998</v>
      </c>
      <c r="AD3841" s="18">
        <v>45825.172723368058</v>
      </c>
      <c r="AE3841" t="s">
        <v>2117</v>
      </c>
    </row>
    <row r="3842" spans="25:31" x14ac:dyDescent="0.35">
      <c r="Y3842">
        <v>40</v>
      </c>
      <c r="Z3842">
        <v>0.80700000000000005</v>
      </c>
      <c r="AA3842">
        <v>0.92</v>
      </c>
      <c r="AB3842">
        <v>0.98</v>
      </c>
      <c r="AC3842">
        <v>0.878</v>
      </c>
      <c r="AD3842" s="18">
        <v>45825.13240008102</v>
      </c>
      <c r="AE3842" t="s">
        <v>2117</v>
      </c>
    </row>
    <row r="3843" spans="25:31" hidden="1" x14ac:dyDescent="0.35">
      <c r="Y3843" t="s">
        <v>858</v>
      </c>
      <c r="Z3843" t="s">
        <v>858</v>
      </c>
      <c r="AA3843">
        <v>1</v>
      </c>
      <c r="AB3843">
        <v>0</v>
      </c>
      <c r="AC3843" t="s">
        <v>858</v>
      </c>
      <c r="AD3843" s="18">
        <v>45825.172914282404</v>
      </c>
      <c r="AE3843" t="s">
        <v>2117</v>
      </c>
    </row>
    <row r="3844" spans="25:31" x14ac:dyDescent="0.35">
      <c r="Y3844">
        <v>7.2460000000000004</v>
      </c>
      <c r="Z3844">
        <v>0.95899999999999996</v>
      </c>
      <c r="AA3844" s="18">
        <v>0.63500000000000001</v>
      </c>
      <c r="AB3844">
        <v>0.94899999999999995</v>
      </c>
      <c r="AC3844" s="21">
        <v>0.96199999999999997</v>
      </c>
      <c r="AD3844" s="18">
        <v>1.8015046296296296E-2</v>
      </c>
      <c r="AE3844" t="s">
        <v>1092</v>
      </c>
    </row>
    <row r="3845" spans="25:31" hidden="1" x14ac:dyDescent="0.35">
      <c r="Y3845" t="s">
        <v>858</v>
      </c>
      <c r="Z3845" t="s">
        <v>858</v>
      </c>
      <c r="AA3845" t="s">
        <v>858</v>
      </c>
      <c r="AB3845" t="s">
        <v>858</v>
      </c>
      <c r="AC3845" t="s">
        <v>858</v>
      </c>
      <c r="AD3845" s="18">
        <v>45825.173120312502</v>
      </c>
      <c r="AE3845" t="s">
        <v>2117</v>
      </c>
    </row>
    <row r="3846" spans="25:31" x14ac:dyDescent="0.35">
      <c r="Y3846">
        <v>16.667000000000002</v>
      </c>
      <c r="Z3846">
        <v>0.51400000000000001</v>
      </c>
      <c r="AA3846">
        <v>0.77800000000000002</v>
      </c>
      <c r="AB3846">
        <v>0</v>
      </c>
      <c r="AC3846">
        <v>0.68899999999999995</v>
      </c>
      <c r="AD3846" s="18">
        <v>45824.792994594907</v>
      </c>
      <c r="AE3846" t="s">
        <v>1757</v>
      </c>
    </row>
    <row r="3847" spans="25:31" hidden="1" x14ac:dyDescent="0.35">
      <c r="Y3847" t="s">
        <v>858</v>
      </c>
      <c r="Z3847">
        <v>1</v>
      </c>
      <c r="AA3847" t="s">
        <v>858</v>
      </c>
      <c r="AB3847">
        <v>0.9</v>
      </c>
      <c r="AC3847" t="s">
        <v>858</v>
      </c>
      <c r="AD3847" s="18">
        <v>45825.173335590276</v>
      </c>
      <c r="AE3847" t="s">
        <v>2117</v>
      </c>
    </row>
    <row r="3848" spans="25:31" x14ac:dyDescent="0.35">
      <c r="Y3848">
        <v>10.417</v>
      </c>
      <c r="Z3848">
        <v>0.92300000000000004</v>
      </c>
      <c r="AA3848">
        <v>0.91100000000000003</v>
      </c>
      <c r="AB3848">
        <v>0.94599999999999995</v>
      </c>
      <c r="AC3848">
        <v>0.88500000000000001</v>
      </c>
      <c r="AD3848" s="18">
        <v>45825.174618622688</v>
      </c>
      <c r="AE3848" t="s">
        <v>2117</v>
      </c>
    </row>
    <row r="3849" spans="25:31" hidden="1" x14ac:dyDescent="0.35">
      <c r="Y3849" t="s">
        <v>858</v>
      </c>
      <c r="Z3849" t="s">
        <v>858</v>
      </c>
      <c r="AA3849" t="s">
        <v>858</v>
      </c>
      <c r="AB3849" t="s">
        <v>858</v>
      </c>
      <c r="AC3849" t="s">
        <v>858</v>
      </c>
      <c r="AD3849" s="18">
        <v>45825.173559756942</v>
      </c>
      <c r="AE3849" t="s">
        <v>2117</v>
      </c>
    </row>
    <row r="3850" spans="25:31" x14ac:dyDescent="0.35">
      <c r="Y3850">
        <v>11.904999999999999</v>
      </c>
      <c r="Z3850">
        <v>0.95299999999999996</v>
      </c>
      <c r="AA3850" s="18">
        <v>0.93899999999999995</v>
      </c>
      <c r="AB3850">
        <v>0.92600000000000005</v>
      </c>
      <c r="AC3850" s="21">
        <v>0.93</v>
      </c>
      <c r="AD3850" s="18">
        <v>3.5945601851851847E-2</v>
      </c>
      <c r="AE3850" t="s">
        <v>1092</v>
      </c>
    </row>
    <row r="3851" spans="25:31" hidden="1" x14ac:dyDescent="0.35">
      <c r="Y3851" t="s">
        <v>858</v>
      </c>
      <c r="Z3851" t="s">
        <v>858</v>
      </c>
      <c r="AA3851" t="s">
        <v>858</v>
      </c>
      <c r="AB3851" t="s">
        <v>858</v>
      </c>
      <c r="AC3851" t="s">
        <v>858</v>
      </c>
      <c r="AD3851" s="18">
        <v>45825.173773368057</v>
      </c>
      <c r="AE3851" t="s">
        <v>2117</v>
      </c>
    </row>
    <row r="3852" spans="25:31" x14ac:dyDescent="0.35">
      <c r="Y3852">
        <v>3.8460000000000001</v>
      </c>
      <c r="Z3852">
        <v>0.93899999999999995</v>
      </c>
      <c r="AA3852">
        <v>0.96099999999999997</v>
      </c>
      <c r="AB3852">
        <v>0.94899999999999995</v>
      </c>
      <c r="AC3852">
        <v>0.88500000000000001</v>
      </c>
      <c r="AD3852" s="18">
        <v>45825.180740370371</v>
      </c>
      <c r="AE3852" t="s">
        <v>2116</v>
      </c>
    </row>
    <row r="3853" spans="25:31" hidden="1" x14ac:dyDescent="0.35">
      <c r="Y3853" t="s">
        <v>858</v>
      </c>
      <c r="Z3853" t="s">
        <v>858</v>
      </c>
      <c r="AA3853">
        <v>1</v>
      </c>
      <c r="AB3853" t="s">
        <v>858</v>
      </c>
      <c r="AC3853" t="s">
        <v>858</v>
      </c>
      <c r="AD3853" s="18">
        <v>45825.173972777775</v>
      </c>
      <c r="AE3853" t="s">
        <v>2117</v>
      </c>
    </row>
    <row r="3854" spans="25:31" x14ac:dyDescent="0.35">
      <c r="Y3854">
        <v>2.8250000000000002</v>
      </c>
      <c r="Z3854">
        <v>0.97</v>
      </c>
      <c r="AA3854">
        <v>0.93799999999999994</v>
      </c>
      <c r="AB3854">
        <v>0.88600000000000001</v>
      </c>
      <c r="AC3854">
        <v>0.92800000000000005</v>
      </c>
      <c r="AD3854" s="18">
        <v>45824.817209189816</v>
      </c>
      <c r="AE3854" t="s">
        <v>1757</v>
      </c>
    </row>
    <row r="3855" spans="25:31" hidden="1" x14ac:dyDescent="0.35">
      <c r="Y3855">
        <v>3.0670000000000002</v>
      </c>
      <c r="Z3855">
        <v>0.754</v>
      </c>
      <c r="AA3855">
        <v>0.93500000000000005</v>
      </c>
      <c r="AB3855" t="s">
        <v>858</v>
      </c>
      <c r="AC3855">
        <v>0.92100000000000004</v>
      </c>
      <c r="AD3855" s="18">
        <v>45825.174198796296</v>
      </c>
      <c r="AE3855" t="s">
        <v>2117</v>
      </c>
    </row>
    <row r="3856" spans="25:31" x14ac:dyDescent="0.35">
      <c r="Y3856">
        <v>8.5470000000000006</v>
      </c>
      <c r="Z3856">
        <v>0.90900000000000003</v>
      </c>
      <c r="AA3856">
        <v>0.89900000000000002</v>
      </c>
      <c r="AB3856">
        <v>0.90900000000000003</v>
      </c>
      <c r="AC3856">
        <v>0.96</v>
      </c>
      <c r="AD3856" s="18">
        <v>45824.966480856485</v>
      </c>
      <c r="AE3856" t="s">
        <v>2099</v>
      </c>
    </row>
    <row r="3857" spans="25:31" hidden="1" x14ac:dyDescent="0.35">
      <c r="Y3857" t="s">
        <v>858</v>
      </c>
      <c r="Z3857">
        <v>0.99199999999999999</v>
      </c>
      <c r="AA3857">
        <v>0.85299999999999998</v>
      </c>
      <c r="AB3857">
        <v>0</v>
      </c>
      <c r="AC3857" t="s">
        <v>858</v>
      </c>
      <c r="AD3857" s="18">
        <v>45825.174393159723</v>
      </c>
      <c r="AE3857" t="s">
        <v>2117</v>
      </c>
    </row>
    <row r="3858" spans="25:31" x14ac:dyDescent="0.35">
      <c r="Y3858">
        <v>8.5470000000000006</v>
      </c>
      <c r="Z3858">
        <v>0.90900000000000003</v>
      </c>
      <c r="AA3858">
        <v>0.89900000000000002</v>
      </c>
      <c r="AB3858">
        <v>0.90900000000000003</v>
      </c>
      <c r="AC3858">
        <v>0.96</v>
      </c>
      <c r="AD3858" s="18">
        <v>45825.300688263887</v>
      </c>
      <c r="AE3858" t="s">
        <v>2102</v>
      </c>
    </row>
    <row r="3859" spans="25:31" hidden="1" x14ac:dyDescent="0.35">
      <c r="Y3859" t="s">
        <v>858</v>
      </c>
      <c r="Z3859" t="s">
        <v>858</v>
      </c>
      <c r="AA3859">
        <v>0.96299999999999997</v>
      </c>
      <c r="AB3859" t="s">
        <v>858</v>
      </c>
      <c r="AC3859" t="s">
        <v>858</v>
      </c>
      <c r="AD3859" s="18">
        <v>45825.174618715275</v>
      </c>
      <c r="AE3859" t="s">
        <v>2117</v>
      </c>
    </row>
    <row r="3860" spans="25:31" hidden="1" x14ac:dyDescent="0.35">
      <c r="Y3860" t="s">
        <v>858</v>
      </c>
      <c r="Z3860" t="s">
        <v>858</v>
      </c>
      <c r="AA3860">
        <v>0.97399999999999998</v>
      </c>
      <c r="AB3860" t="s">
        <v>858</v>
      </c>
      <c r="AC3860" t="s">
        <v>858</v>
      </c>
      <c r="AD3860" s="18">
        <v>45825.174823310183</v>
      </c>
      <c r="AE3860" t="s">
        <v>2117</v>
      </c>
    </row>
    <row r="3861" spans="25:31" hidden="1" x14ac:dyDescent="0.35">
      <c r="Y3861">
        <v>5.9169999999999998</v>
      </c>
      <c r="Z3861">
        <v>0.96399999999999997</v>
      </c>
      <c r="AA3861">
        <v>0.93400000000000005</v>
      </c>
      <c r="AB3861">
        <v>0.89500000000000002</v>
      </c>
      <c r="AC3861">
        <v>0.88900000000000001</v>
      </c>
      <c r="AD3861" s="18">
        <v>45825.175161122686</v>
      </c>
      <c r="AE3861" t="s">
        <v>2117</v>
      </c>
    </row>
    <row r="3862" spans="25:31" hidden="1" x14ac:dyDescent="0.35">
      <c r="Y3862" t="s">
        <v>858</v>
      </c>
      <c r="Z3862">
        <v>1</v>
      </c>
      <c r="AA3862">
        <v>0.94</v>
      </c>
      <c r="AB3862" t="s">
        <v>858</v>
      </c>
      <c r="AC3862" t="s">
        <v>858</v>
      </c>
      <c r="AD3862" s="18">
        <v>45825.17554729167</v>
      </c>
      <c r="AE3862" t="s">
        <v>2117</v>
      </c>
    </row>
    <row r="3863" spans="25:31" hidden="1" x14ac:dyDescent="0.35">
      <c r="Y3863">
        <v>6.3289999999999997</v>
      </c>
      <c r="Z3863" t="s">
        <v>858</v>
      </c>
      <c r="AA3863">
        <v>0.91400000000000003</v>
      </c>
      <c r="AB3863" t="s">
        <v>858</v>
      </c>
      <c r="AC3863">
        <v>0.85</v>
      </c>
      <c r="AD3863" s="18">
        <v>45825.17576460648</v>
      </c>
      <c r="AE3863" t="s">
        <v>2117</v>
      </c>
    </row>
    <row r="3864" spans="25:31" hidden="1" x14ac:dyDescent="0.35">
      <c r="Y3864" t="s">
        <v>858</v>
      </c>
      <c r="Z3864" t="s">
        <v>858</v>
      </c>
      <c r="AA3864" t="s">
        <v>858</v>
      </c>
      <c r="AB3864" t="s">
        <v>858</v>
      </c>
      <c r="AC3864" t="s">
        <v>858</v>
      </c>
      <c r="AD3864" s="18">
        <v>45825.176023703702</v>
      </c>
      <c r="AE3864" t="s">
        <v>2117</v>
      </c>
    </row>
    <row r="3865" spans="25:31" hidden="1" x14ac:dyDescent="0.35">
      <c r="Y3865">
        <v>4.5250000000000004</v>
      </c>
      <c r="Z3865">
        <v>0.95</v>
      </c>
      <c r="AA3865">
        <v>0.92800000000000005</v>
      </c>
      <c r="AB3865" t="s">
        <v>858</v>
      </c>
      <c r="AC3865">
        <v>0.95399999999999996</v>
      </c>
      <c r="AD3865" s="18">
        <v>45825.176279189815</v>
      </c>
      <c r="AE3865" t="s">
        <v>2117</v>
      </c>
    </row>
    <row r="3866" spans="25:31" x14ac:dyDescent="0.35">
      <c r="Y3866">
        <v>28.571000000000002</v>
      </c>
      <c r="Z3866">
        <v>0.94299999999999995</v>
      </c>
      <c r="AA3866">
        <v>0.93899999999999995</v>
      </c>
      <c r="AB3866">
        <v>0.754</v>
      </c>
      <c r="AC3866">
        <v>0.69099999999999995</v>
      </c>
      <c r="AD3866" s="18">
        <v>45825.161917928242</v>
      </c>
      <c r="AE3866" t="s">
        <v>2117</v>
      </c>
    </row>
    <row r="3867" spans="25:31" hidden="1" x14ac:dyDescent="0.35">
      <c r="Y3867">
        <v>14.925000000000001</v>
      </c>
      <c r="Z3867">
        <v>1</v>
      </c>
      <c r="AA3867">
        <v>0.51900000000000002</v>
      </c>
      <c r="AB3867" t="s">
        <v>858</v>
      </c>
      <c r="AC3867">
        <v>1</v>
      </c>
      <c r="AD3867" s="18">
        <v>45825.176497777778</v>
      </c>
      <c r="AE3867" t="s">
        <v>2117</v>
      </c>
    </row>
    <row r="3868" spans="25:31" x14ac:dyDescent="0.35">
      <c r="Y3868">
        <v>2.11</v>
      </c>
      <c r="Z3868">
        <v>0.99099999999999999</v>
      </c>
      <c r="AA3868">
        <v>0.93600000000000005</v>
      </c>
      <c r="AB3868">
        <v>0.96799999999999997</v>
      </c>
      <c r="AC3868">
        <v>0.996</v>
      </c>
      <c r="AD3868" s="18">
        <v>45824.783044317126</v>
      </c>
      <c r="AE3868" t="s">
        <v>1757</v>
      </c>
    </row>
    <row r="3869" spans="25:31" hidden="1" x14ac:dyDescent="0.35">
      <c r="Y3869">
        <v>38.462000000000003</v>
      </c>
      <c r="Z3869">
        <v>1</v>
      </c>
      <c r="AA3869">
        <v>0.97899999999999998</v>
      </c>
      <c r="AB3869">
        <v>0.27300000000000002</v>
      </c>
      <c r="AC3869">
        <v>1</v>
      </c>
      <c r="AD3869" s="18">
        <v>45825.176757627312</v>
      </c>
      <c r="AE3869" t="s">
        <v>2117</v>
      </c>
    </row>
    <row r="3870" spans="25:31" x14ac:dyDescent="0.35">
      <c r="Y3870">
        <v>12.346</v>
      </c>
      <c r="Z3870">
        <v>0.92100000000000004</v>
      </c>
      <c r="AA3870">
        <v>0.93100000000000005</v>
      </c>
      <c r="AB3870">
        <v>0.94699999999999995</v>
      </c>
      <c r="AC3870">
        <v>0.96299999999999997</v>
      </c>
      <c r="AD3870" s="18">
        <v>45824.831149027777</v>
      </c>
      <c r="AE3870" t="s">
        <v>1757</v>
      </c>
    </row>
    <row r="3871" spans="25:31" hidden="1" x14ac:dyDescent="0.35">
      <c r="Y3871">
        <v>7.4630000000000001</v>
      </c>
      <c r="Z3871">
        <v>0.48299999999999998</v>
      </c>
      <c r="AA3871">
        <v>0.92800000000000005</v>
      </c>
      <c r="AB3871">
        <v>0</v>
      </c>
      <c r="AC3871">
        <v>0.79300000000000004</v>
      </c>
      <c r="AD3871" s="18">
        <v>45825.177011342596</v>
      </c>
      <c r="AE3871" t="s">
        <v>2117</v>
      </c>
    </row>
    <row r="3872" spans="25:31" x14ac:dyDescent="0.35">
      <c r="Y3872">
        <v>3.484</v>
      </c>
      <c r="Z3872">
        <v>0.82299999999999995</v>
      </c>
      <c r="AA3872">
        <v>0.91300000000000003</v>
      </c>
      <c r="AB3872">
        <v>0.86799999999999999</v>
      </c>
      <c r="AC3872">
        <v>0.874</v>
      </c>
      <c r="AD3872" s="18">
        <v>45825.264430810188</v>
      </c>
      <c r="AE3872" t="s">
        <v>2106</v>
      </c>
    </row>
    <row r="3873" spans="25:31" hidden="1" x14ac:dyDescent="0.35">
      <c r="Y3873" t="s">
        <v>858</v>
      </c>
      <c r="Z3873" t="s">
        <v>858</v>
      </c>
      <c r="AA3873" t="s">
        <v>858</v>
      </c>
      <c r="AB3873" t="s">
        <v>858</v>
      </c>
      <c r="AC3873" t="s">
        <v>858</v>
      </c>
      <c r="AD3873" s="18">
        <v>45825.177226250002</v>
      </c>
      <c r="AE3873" t="s">
        <v>2117</v>
      </c>
    </row>
    <row r="3874" spans="25:31" x14ac:dyDescent="0.35">
      <c r="Y3874">
        <v>14.493</v>
      </c>
      <c r="Z3874">
        <v>0.75600000000000001</v>
      </c>
      <c r="AA3874" s="18">
        <v>0.92700000000000005</v>
      </c>
      <c r="AB3874">
        <v>0.91700000000000004</v>
      </c>
      <c r="AC3874" s="21">
        <v>0.94</v>
      </c>
      <c r="AD3874" s="18">
        <v>3.2144675925925931E-2</v>
      </c>
      <c r="AE3874" t="s">
        <v>1092</v>
      </c>
    </row>
    <row r="3875" spans="25:31" hidden="1" x14ac:dyDescent="0.35">
      <c r="Y3875" t="s">
        <v>858</v>
      </c>
      <c r="Z3875" t="s">
        <v>858</v>
      </c>
      <c r="AA3875" t="s">
        <v>858</v>
      </c>
      <c r="AB3875" t="s">
        <v>858</v>
      </c>
      <c r="AC3875" t="s">
        <v>858</v>
      </c>
      <c r="AD3875" s="18">
        <v>45825.177438738428</v>
      </c>
      <c r="AE3875" t="s">
        <v>2117</v>
      </c>
    </row>
    <row r="3876" spans="25:31" x14ac:dyDescent="0.35">
      <c r="Y3876">
        <v>29.411999999999999</v>
      </c>
      <c r="Z3876">
        <v>0.96299999999999997</v>
      </c>
      <c r="AA3876" s="18">
        <v>0.81100000000000005</v>
      </c>
      <c r="AB3876">
        <v>0.96699999999999997</v>
      </c>
      <c r="AC3876" s="21">
        <v>0.96899999999999997</v>
      </c>
      <c r="AD3876" s="18">
        <v>2.4502314814814814E-2</v>
      </c>
      <c r="AE3876" t="s">
        <v>1092</v>
      </c>
    </row>
    <row r="3877" spans="25:31" hidden="1" x14ac:dyDescent="0.35">
      <c r="Y3877" t="s">
        <v>858</v>
      </c>
      <c r="Z3877" t="s">
        <v>858</v>
      </c>
      <c r="AA3877" t="s">
        <v>858</v>
      </c>
      <c r="AB3877">
        <v>0.76500000000000001</v>
      </c>
      <c r="AC3877" t="s">
        <v>858</v>
      </c>
      <c r="AD3877" s="18">
        <v>45825.17767730324</v>
      </c>
      <c r="AE3877" t="s">
        <v>2117</v>
      </c>
    </row>
    <row r="3878" spans="25:31" x14ac:dyDescent="0.35">
      <c r="Y3878">
        <v>22.222000000000001</v>
      </c>
      <c r="Z3878">
        <v>0.91100000000000003</v>
      </c>
      <c r="AA3878" s="18">
        <v>0.96499999999999997</v>
      </c>
      <c r="AB3878">
        <v>0.92700000000000005</v>
      </c>
      <c r="AC3878" s="21">
        <v>0.94899999999999995</v>
      </c>
      <c r="AD3878" s="18">
        <v>3.1107638888888886E-2</v>
      </c>
      <c r="AE3878" t="s">
        <v>1092</v>
      </c>
    </row>
    <row r="3879" spans="25:31" hidden="1" x14ac:dyDescent="0.35">
      <c r="Y3879" t="s">
        <v>858</v>
      </c>
      <c r="Z3879" t="s">
        <v>858</v>
      </c>
      <c r="AA3879" t="s">
        <v>858</v>
      </c>
      <c r="AB3879" t="s">
        <v>858</v>
      </c>
      <c r="AC3879" t="s">
        <v>858</v>
      </c>
      <c r="AD3879" s="18">
        <v>45825.17788127315</v>
      </c>
      <c r="AE3879" t="s">
        <v>2117</v>
      </c>
    </row>
    <row r="3880" spans="25:31" x14ac:dyDescent="0.35">
      <c r="Y3880">
        <v>5</v>
      </c>
      <c r="Z3880">
        <v>0.86899999999999999</v>
      </c>
      <c r="AA3880">
        <v>0.73699999999999999</v>
      </c>
      <c r="AB3880">
        <v>0.93500000000000005</v>
      </c>
      <c r="AC3880">
        <v>0.83099999999999996</v>
      </c>
      <c r="AD3880" s="18">
        <v>45824.792149004628</v>
      </c>
      <c r="AE3880" t="s">
        <v>1757</v>
      </c>
    </row>
    <row r="3881" spans="25:31" hidden="1" x14ac:dyDescent="0.35">
      <c r="Y3881">
        <v>34.482999999999997</v>
      </c>
      <c r="Z3881">
        <v>0.998</v>
      </c>
      <c r="AA3881">
        <v>0.98599999999999999</v>
      </c>
      <c r="AB3881" t="s">
        <v>858</v>
      </c>
      <c r="AC3881">
        <v>0.86299999999999999</v>
      </c>
      <c r="AD3881" s="18">
        <v>45825.178149722225</v>
      </c>
      <c r="AE3881" t="s">
        <v>2117</v>
      </c>
    </row>
    <row r="3882" spans="25:31" x14ac:dyDescent="0.35">
      <c r="Y3882">
        <v>90.909000000000006</v>
      </c>
      <c r="Z3882">
        <v>0.83699999999999997</v>
      </c>
      <c r="AA3882">
        <v>0.95</v>
      </c>
      <c r="AB3882">
        <v>0.84</v>
      </c>
      <c r="AC3882">
        <v>0.94299999999999995</v>
      </c>
      <c r="AD3882" s="18">
        <v>45824.88920928241</v>
      </c>
      <c r="AE3882" t="s">
        <v>1942</v>
      </c>
    </row>
    <row r="3883" spans="25:31" hidden="1" x14ac:dyDescent="0.35">
      <c r="Y3883">
        <v>2</v>
      </c>
      <c r="Z3883">
        <v>1</v>
      </c>
      <c r="AA3883" s="18" t="s">
        <v>858</v>
      </c>
      <c r="AB3883">
        <v>1</v>
      </c>
      <c r="AC3883" s="21">
        <v>1</v>
      </c>
      <c r="AD3883" s="18">
        <v>1.3472222222222222E-2</v>
      </c>
      <c r="AE3883" t="s">
        <v>1092</v>
      </c>
    </row>
    <row r="3884" spans="25:31" x14ac:dyDescent="0.35">
      <c r="Y3884">
        <v>5.6820000000000004</v>
      </c>
      <c r="Z3884">
        <v>0.78900000000000003</v>
      </c>
      <c r="AA3884" s="18">
        <v>0.9</v>
      </c>
      <c r="AB3884">
        <v>0.76100000000000001</v>
      </c>
      <c r="AC3884" s="21">
        <v>0.88200000000000001</v>
      </c>
      <c r="AD3884" s="18">
        <v>45825.208826655093</v>
      </c>
      <c r="AE3884" t="s">
        <v>2112</v>
      </c>
    </row>
    <row r="3885" spans="25:31" hidden="1" x14ac:dyDescent="0.35">
      <c r="Y3885">
        <v>6.3689999999999998</v>
      </c>
      <c r="Z3885" t="s">
        <v>858</v>
      </c>
      <c r="AA3885" s="18" t="s">
        <v>858</v>
      </c>
      <c r="AB3885">
        <v>0.95899999999999996</v>
      </c>
      <c r="AC3885" s="21">
        <v>0.92200000000000004</v>
      </c>
      <c r="AD3885" s="18">
        <v>1.3746527777777778E-2</v>
      </c>
      <c r="AE3885" t="s">
        <v>1092</v>
      </c>
    </row>
    <row r="3886" spans="25:31" x14ac:dyDescent="0.35">
      <c r="Y3886">
        <v>2.1880000000000002</v>
      </c>
      <c r="Z3886">
        <v>0.96799999999999997</v>
      </c>
      <c r="AA3886" s="18">
        <v>0.96099999999999997</v>
      </c>
      <c r="AB3886">
        <v>0.98899999999999999</v>
      </c>
      <c r="AC3886" s="21">
        <v>0.94299999999999995</v>
      </c>
      <c r="AD3886" s="18">
        <v>45825.221109398146</v>
      </c>
      <c r="AE3886" t="s">
        <v>2108</v>
      </c>
    </row>
    <row r="3887" spans="25:31" hidden="1" x14ac:dyDescent="0.35">
      <c r="Y3887">
        <v>5.181</v>
      </c>
      <c r="Z3887">
        <v>0.96399999999999997</v>
      </c>
      <c r="AA3887" s="18">
        <v>0</v>
      </c>
      <c r="AB3887">
        <v>0.42099999999999999</v>
      </c>
      <c r="AC3887" s="21">
        <v>0.96899999999999997</v>
      </c>
      <c r="AD3887" s="18">
        <v>1.4074074074074074E-2</v>
      </c>
      <c r="AE3887" t="s">
        <v>1092</v>
      </c>
    </row>
    <row r="3888" spans="25:31" x14ac:dyDescent="0.35">
      <c r="Y3888">
        <v>0.46899999999999997</v>
      </c>
      <c r="Z3888">
        <v>0.89200000000000002</v>
      </c>
      <c r="AA3888" s="18">
        <v>0.97299999999999998</v>
      </c>
      <c r="AB3888">
        <v>0.75600000000000001</v>
      </c>
      <c r="AC3888" s="21">
        <v>0.89100000000000001</v>
      </c>
      <c r="AD3888" s="18">
        <v>1.4607638888888887E-2</v>
      </c>
      <c r="AE3888" t="s">
        <v>1092</v>
      </c>
    </row>
    <row r="3889" spans="25:31" hidden="1" x14ac:dyDescent="0.35">
      <c r="Y3889">
        <v>0.66200000000000003</v>
      </c>
      <c r="Z3889">
        <v>0.96899999999999997</v>
      </c>
      <c r="AA3889" s="18">
        <v>0.93100000000000005</v>
      </c>
      <c r="AB3889">
        <v>0.54100000000000004</v>
      </c>
      <c r="AC3889" s="21">
        <v>0.99099999999999999</v>
      </c>
      <c r="AD3889" s="18">
        <v>1.4364583333333332E-2</v>
      </c>
      <c r="AE3889" t="s">
        <v>1092</v>
      </c>
    </row>
    <row r="3890" spans="25:31" x14ac:dyDescent="0.35">
      <c r="Y3890">
        <v>7.8120000000000003</v>
      </c>
      <c r="Z3890">
        <v>0.69899999999999995</v>
      </c>
      <c r="AA3890">
        <v>0.85399999999999998</v>
      </c>
      <c r="AB3890">
        <v>0.91600000000000004</v>
      </c>
      <c r="AC3890">
        <v>0.75900000000000001</v>
      </c>
      <c r="AD3890" s="18">
        <v>45824.784698206022</v>
      </c>
      <c r="AE3890" t="s">
        <v>1757</v>
      </c>
    </row>
    <row r="3891" spans="25:31" hidden="1" x14ac:dyDescent="0.35">
      <c r="Y3891">
        <v>0.109</v>
      </c>
      <c r="Z3891">
        <v>0.996</v>
      </c>
      <c r="AA3891" s="18">
        <v>0.98899999999999999</v>
      </c>
      <c r="AB3891">
        <v>0.98199999999999998</v>
      </c>
      <c r="AC3891" s="21">
        <v>0.996</v>
      </c>
      <c r="AD3891" s="18">
        <v>1.471412037037037E-2</v>
      </c>
      <c r="AE3891" t="s">
        <v>1092</v>
      </c>
    </row>
    <row r="3892" spans="25:31" x14ac:dyDescent="0.35">
      <c r="Y3892">
        <v>31.25</v>
      </c>
      <c r="Z3892">
        <v>0.91600000000000004</v>
      </c>
      <c r="AA3892">
        <v>0.95699999999999996</v>
      </c>
      <c r="AB3892">
        <v>0.80800000000000005</v>
      </c>
      <c r="AC3892">
        <v>0.97199999999999998</v>
      </c>
      <c r="AD3892" s="18">
        <v>45824.935597777781</v>
      </c>
      <c r="AE3892" t="s">
        <v>2096</v>
      </c>
    </row>
    <row r="3893" spans="25:31" hidden="1" x14ac:dyDescent="0.35">
      <c r="Y3893" t="s">
        <v>858</v>
      </c>
      <c r="Z3893" t="s">
        <v>858</v>
      </c>
      <c r="AA3893" s="18">
        <v>1</v>
      </c>
      <c r="AB3893" t="s">
        <v>858</v>
      </c>
      <c r="AC3893" s="21" t="s">
        <v>858</v>
      </c>
      <c r="AD3893" s="18">
        <v>1.498726851851852E-2</v>
      </c>
      <c r="AE3893" t="s">
        <v>1092</v>
      </c>
    </row>
    <row r="3894" spans="25:31" x14ac:dyDescent="0.35">
      <c r="Y3894">
        <v>31.25</v>
      </c>
      <c r="Z3894">
        <v>0.90800000000000003</v>
      </c>
      <c r="AA3894">
        <v>0.91400000000000003</v>
      </c>
      <c r="AB3894">
        <v>0.80300000000000005</v>
      </c>
      <c r="AC3894">
        <v>0.94799999999999995</v>
      </c>
      <c r="AD3894" s="18">
        <v>45825.238944687502</v>
      </c>
      <c r="AE3894" t="s">
        <v>2106</v>
      </c>
    </row>
    <row r="3895" spans="25:31" hidden="1" x14ac:dyDescent="0.35">
      <c r="Y3895" t="s">
        <v>858</v>
      </c>
      <c r="Z3895" t="s">
        <v>858</v>
      </c>
      <c r="AA3895" s="18" t="s">
        <v>858</v>
      </c>
      <c r="AB3895" t="s">
        <v>858</v>
      </c>
      <c r="AC3895" s="21" t="s">
        <v>858</v>
      </c>
      <c r="AD3895" s="18">
        <v>1.5210648148148148E-2</v>
      </c>
      <c r="AE3895" t="s">
        <v>1092</v>
      </c>
    </row>
    <row r="3896" spans="25:31" x14ac:dyDescent="0.35">
      <c r="Y3896">
        <v>31.25</v>
      </c>
      <c r="Z3896">
        <v>0.96299999999999997</v>
      </c>
      <c r="AA3896">
        <v>0.81599999999999995</v>
      </c>
      <c r="AB3896">
        <v>0.80300000000000005</v>
      </c>
      <c r="AC3896">
        <v>0.84399999999999997</v>
      </c>
      <c r="AD3896" s="18">
        <v>45825.165304444447</v>
      </c>
      <c r="AE3896" t="s">
        <v>2117</v>
      </c>
    </row>
    <row r="3897" spans="25:31" hidden="1" x14ac:dyDescent="0.35">
      <c r="Y3897" t="s">
        <v>858</v>
      </c>
      <c r="Z3897" t="s">
        <v>858</v>
      </c>
      <c r="AA3897" s="18" t="s">
        <v>858</v>
      </c>
      <c r="AB3897">
        <v>0.16700000000000001</v>
      </c>
      <c r="AC3897" s="21" t="s">
        <v>858</v>
      </c>
      <c r="AD3897" s="18">
        <v>1.5438657407407408E-2</v>
      </c>
      <c r="AE3897" t="s">
        <v>1092</v>
      </c>
    </row>
    <row r="3898" spans="25:31" x14ac:dyDescent="0.35">
      <c r="Y3898">
        <v>18.867999999999999</v>
      </c>
      <c r="Z3898">
        <v>0.96499999999999997</v>
      </c>
      <c r="AA3898">
        <v>0.95599999999999996</v>
      </c>
      <c r="AB3898">
        <v>0.93600000000000005</v>
      </c>
      <c r="AC3898">
        <v>0.96899999999999997</v>
      </c>
      <c r="AD3898" s="18">
        <v>45825.123896817131</v>
      </c>
      <c r="AE3898" t="s">
        <v>2117</v>
      </c>
    </row>
    <row r="3899" spans="25:31" hidden="1" x14ac:dyDescent="0.35">
      <c r="Y3899">
        <v>12.987</v>
      </c>
      <c r="Z3899">
        <v>0.81</v>
      </c>
      <c r="AA3899" s="18">
        <v>1</v>
      </c>
      <c r="AB3899" t="s">
        <v>858</v>
      </c>
      <c r="AC3899" s="21">
        <v>0.84199999999999997</v>
      </c>
      <c r="AD3899" s="18">
        <v>1.5681712962962963E-2</v>
      </c>
      <c r="AE3899" t="s">
        <v>1092</v>
      </c>
    </row>
    <row r="3900" spans="25:31" x14ac:dyDescent="0.35">
      <c r="Y3900">
        <v>47.619</v>
      </c>
      <c r="Z3900">
        <v>0.86699999999999999</v>
      </c>
      <c r="AA3900">
        <v>0.99099999999999999</v>
      </c>
      <c r="AB3900">
        <v>0.87</v>
      </c>
      <c r="AC3900">
        <v>0.91900000000000004</v>
      </c>
      <c r="AD3900" s="18">
        <v>45824.820719027775</v>
      </c>
      <c r="AE3900" t="s">
        <v>1757</v>
      </c>
    </row>
    <row r="3901" spans="25:31" hidden="1" x14ac:dyDescent="0.35">
      <c r="Y3901">
        <v>4.3099999999999996</v>
      </c>
      <c r="Z3901">
        <v>0.96799999999999997</v>
      </c>
      <c r="AA3901" s="18" t="s">
        <v>858</v>
      </c>
      <c r="AB3901">
        <v>0.78400000000000003</v>
      </c>
      <c r="AC3901" s="21">
        <v>0.94299999999999995</v>
      </c>
      <c r="AD3901" s="18">
        <v>1.5909722222222221E-2</v>
      </c>
      <c r="AE3901" t="s">
        <v>1092</v>
      </c>
    </row>
    <row r="3902" spans="25:31" x14ac:dyDescent="0.35">
      <c r="Y3902">
        <v>0.54600000000000004</v>
      </c>
      <c r="Z3902">
        <v>0</v>
      </c>
      <c r="AA3902">
        <v>0.95399999999999996</v>
      </c>
      <c r="AB3902">
        <v>0.97499999999999998</v>
      </c>
      <c r="AC3902">
        <v>0.93300000000000005</v>
      </c>
      <c r="AD3902" s="18">
        <v>45825.192576377318</v>
      </c>
      <c r="AE3902" t="s">
        <v>2113</v>
      </c>
    </row>
    <row r="3903" spans="25:31" hidden="1" x14ac:dyDescent="0.35">
      <c r="Y3903">
        <v>12.821</v>
      </c>
      <c r="Z3903">
        <v>0.76200000000000001</v>
      </c>
      <c r="AA3903" s="18">
        <v>0.77800000000000002</v>
      </c>
      <c r="AB3903">
        <v>0.28799999999999998</v>
      </c>
      <c r="AC3903" s="21">
        <v>0.69499999999999995</v>
      </c>
      <c r="AD3903" s="18">
        <v>1.6192129629629629E-2</v>
      </c>
      <c r="AE3903" t="s">
        <v>1092</v>
      </c>
    </row>
    <row r="3904" spans="25:31" x14ac:dyDescent="0.35">
      <c r="Y3904">
        <v>0.97599999999999998</v>
      </c>
      <c r="Z3904">
        <v>0.88700000000000001</v>
      </c>
      <c r="AA3904">
        <v>0.93600000000000005</v>
      </c>
      <c r="AB3904">
        <v>0.94499999999999995</v>
      </c>
      <c r="AC3904">
        <v>0.96599999999999997</v>
      </c>
      <c r="AD3904" s="18">
        <v>45824.773991134258</v>
      </c>
      <c r="AE3904" t="s">
        <v>1757</v>
      </c>
    </row>
    <row r="3905" spans="25:31" hidden="1" x14ac:dyDescent="0.35">
      <c r="Y3905">
        <v>2.11</v>
      </c>
      <c r="Z3905">
        <v>0.96599999999999997</v>
      </c>
      <c r="AA3905" s="18">
        <v>0.92</v>
      </c>
      <c r="AB3905">
        <v>0.70399999999999996</v>
      </c>
      <c r="AC3905" s="21">
        <v>0.89900000000000002</v>
      </c>
      <c r="AD3905" s="18">
        <v>1.6465277777777777E-2</v>
      </c>
      <c r="AE3905" t="s">
        <v>1092</v>
      </c>
    </row>
    <row r="3906" spans="25:31" x14ac:dyDescent="0.35">
      <c r="Y3906">
        <v>1.9530000000000001</v>
      </c>
      <c r="Z3906">
        <v>0.95799999999999996</v>
      </c>
      <c r="AA3906">
        <v>0.97899999999999998</v>
      </c>
      <c r="AB3906">
        <v>0.96899999999999997</v>
      </c>
      <c r="AC3906">
        <v>0.99299999999999999</v>
      </c>
      <c r="AD3906" s="18">
        <v>45825.044175381947</v>
      </c>
      <c r="AE3906" t="s">
        <v>1750</v>
      </c>
    </row>
    <row r="3907" spans="25:31" hidden="1" x14ac:dyDescent="0.35">
      <c r="Y3907" t="s">
        <v>858</v>
      </c>
      <c r="Z3907">
        <v>0.95299999999999996</v>
      </c>
      <c r="AA3907" s="18" t="s">
        <v>858</v>
      </c>
      <c r="AB3907" t="s">
        <v>858</v>
      </c>
      <c r="AC3907" s="21" t="s">
        <v>858</v>
      </c>
      <c r="AD3907" s="18">
        <v>1.6686342592592593E-2</v>
      </c>
      <c r="AE3907" t="s">
        <v>1092</v>
      </c>
    </row>
    <row r="3908" spans="25:31" x14ac:dyDescent="0.35">
      <c r="Y3908">
        <v>0.97599999999999998</v>
      </c>
      <c r="Z3908">
        <v>0.88700000000000001</v>
      </c>
      <c r="AA3908">
        <v>0.93600000000000005</v>
      </c>
      <c r="AB3908">
        <v>0.94499999999999995</v>
      </c>
      <c r="AC3908">
        <v>0.96599999999999997</v>
      </c>
      <c r="AD3908" s="18">
        <v>45825.066152418978</v>
      </c>
      <c r="AE3908" t="s">
        <v>2117</v>
      </c>
    </row>
    <row r="3909" spans="25:31" hidden="1" x14ac:dyDescent="0.35">
      <c r="Y3909" t="s">
        <v>858</v>
      </c>
      <c r="Z3909" t="s">
        <v>858</v>
      </c>
      <c r="AA3909" s="18" t="s">
        <v>858</v>
      </c>
      <c r="AB3909">
        <v>0.32</v>
      </c>
      <c r="AC3909" s="21" t="s">
        <v>858</v>
      </c>
      <c r="AD3909" s="18">
        <v>1.6899305555555553E-2</v>
      </c>
      <c r="AE3909" t="s">
        <v>1092</v>
      </c>
    </row>
    <row r="3910" spans="25:31" x14ac:dyDescent="0.35">
      <c r="Y3910">
        <v>0.68300000000000005</v>
      </c>
      <c r="Z3910">
        <v>0.76100000000000001</v>
      </c>
      <c r="AA3910">
        <v>0.89</v>
      </c>
      <c r="AB3910">
        <v>0.92100000000000004</v>
      </c>
      <c r="AC3910">
        <v>0.82</v>
      </c>
      <c r="AD3910" s="18">
        <v>45824.919806944446</v>
      </c>
      <c r="AE3910" t="s">
        <v>2096</v>
      </c>
    </row>
    <row r="3911" spans="25:31" hidden="1" x14ac:dyDescent="0.35">
      <c r="Y3911">
        <v>66.667000000000002</v>
      </c>
      <c r="Z3911">
        <v>1</v>
      </c>
      <c r="AA3911" s="18" t="s">
        <v>858</v>
      </c>
      <c r="AB3911" t="s">
        <v>858</v>
      </c>
      <c r="AC3911" s="21">
        <v>1</v>
      </c>
      <c r="AD3911" s="18">
        <v>1.7114583333333332E-2</v>
      </c>
      <c r="AE3911" t="s">
        <v>1092</v>
      </c>
    </row>
    <row r="3912" spans="25:31" x14ac:dyDescent="0.35">
      <c r="Y3912">
        <v>5</v>
      </c>
      <c r="Z3912">
        <v>0.98299999999999998</v>
      </c>
      <c r="AA3912">
        <v>0.998</v>
      </c>
      <c r="AB3912">
        <v>0.94</v>
      </c>
      <c r="AC3912">
        <v>0.97099999999999997</v>
      </c>
      <c r="AD3912" s="18">
        <v>45824.790362199077</v>
      </c>
      <c r="AE3912" t="s">
        <v>1757</v>
      </c>
    </row>
    <row r="3913" spans="25:31" hidden="1" x14ac:dyDescent="0.35">
      <c r="Y3913">
        <v>23.81</v>
      </c>
      <c r="Z3913" t="s">
        <v>858</v>
      </c>
      <c r="AA3913" s="18">
        <v>1</v>
      </c>
      <c r="AB3913" t="s">
        <v>858</v>
      </c>
      <c r="AC3913" s="21">
        <v>0.999</v>
      </c>
      <c r="AD3913" s="18">
        <v>1.7341435185185185E-2</v>
      </c>
      <c r="AE3913" t="s">
        <v>1092</v>
      </c>
    </row>
    <row r="3914" spans="25:31" x14ac:dyDescent="0.35">
      <c r="Y3914">
        <v>100</v>
      </c>
      <c r="Z3914">
        <v>0.92600000000000005</v>
      </c>
      <c r="AA3914">
        <v>0.92600000000000005</v>
      </c>
      <c r="AB3914">
        <v>0.80700000000000005</v>
      </c>
      <c r="AC3914">
        <v>0.94199999999999995</v>
      </c>
      <c r="AD3914" s="18">
        <v>45825.110678171295</v>
      </c>
      <c r="AE3914" t="s">
        <v>2117</v>
      </c>
    </row>
    <row r="3915" spans="25:31" hidden="1" x14ac:dyDescent="0.35">
      <c r="Y3915" t="s">
        <v>858</v>
      </c>
      <c r="Z3915" t="s">
        <v>858</v>
      </c>
      <c r="AA3915" s="18" t="s">
        <v>858</v>
      </c>
      <c r="AB3915" t="s">
        <v>858</v>
      </c>
      <c r="AC3915" s="21" t="s">
        <v>858</v>
      </c>
      <c r="AD3915" s="18">
        <v>1.756712962962963E-2</v>
      </c>
      <c r="AE3915" t="s">
        <v>1092</v>
      </c>
    </row>
    <row r="3916" spans="25:31" x14ac:dyDescent="0.35">
      <c r="Y3916">
        <v>25.640999999999998</v>
      </c>
      <c r="Z3916">
        <v>0.93100000000000005</v>
      </c>
      <c r="AA3916">
        <v>0</v>
      </c>
      <c r="AB3916">
        <v>1</v>
      </c>
      <c r="AC3916">
        <v>0.91500000000000004</v>
      </c>
      <c r="AD3916" s="18">
        <v>45824.911022881941</v>
      </c>
      <c r="AE3916" t="s">
        <v>2096</v>
      </c>
    </row>
    <row r="3917" spans="25:31" hidden="1" x14ac:dyDescent="0.35">
      <c r="Y3917">
        <v>18.518999999999998</v>
      </c>
      <c r="Z3917" t="s">
        <v>858</v>
      </c>
      <c r="AA3917" s="18" t="s">
        <v>858</v>
      </c>
      <c r="AB3917" t="s">
        <v>858</v>
      </c>
      <c r="AC3917" s="21">
        <v>0.96</v>
      </c>
      <c r="AD3917" s="18">
        <v>3.4056712962962962E-2</v>
      </c>
      <c r="AE3917" t="s">
        <v>1092</v>
      </c>
    </row>
    <row r="3918" spans="25:31" x14ac:dyDescent="0.35">
      <c r="Y3918">
        <v>5.4349999999999996</v>
      </c>
      <c r="Z3918">
        <v>0.95799999999999996</v>
      </c>
      <c r="AA3918">
        <v>0.91400000000000003</v>
      </c>
      <c r="AB3918">
        <v>0.95899999999999996</v>
      </c>
      <c r="AC3918">
        <v>0.98499999999999999</v>
      </c>
      <c r="AD3918" s="18">
        <v>45824.919262997682</v>
      </c>
      <c r="AE3918" t="s">
        <v>2096</v>
      </c>
    </row>
    <row r="3919" spans="25:31" hidden="1" x14ac:dyDescent="0.35">
      <c r="Y3919">
        <v>6.41</v>
      </c>
      <c r="Z3919">
        <v>0.72599999999999998</v>
      </c>
      <c r="AA3919" s="18" t="s">
        <v>858</v>
      </c>
      <c r="AB3919">
        <v>0.88100000000000001</v>
      </c>
      <c r="AC3919" s="21">
        <v>0.68799999999999994</v>
      </c>
      <c r="AD3919" s="18">
        <v>1.7789351851851851E-2</v>
      </c>
      <c r="AE3919" t="s">
        <v>1092</v>
      </c>
    </row>
    <row r="3920" spans="25:31" x14ac:dyDescent="0.35">
      <c r="Y3920">
        <v>10.417</v>
      </c>
      <c r="Z3920">
        <v>0.71099999999999997</v>
      </c>
      <c r="AA3920">
        <v>0.78800000000000003</v>
      </c>
      <c r="AB3920">
        <v>0.88500000000000001</v>
      </c>
      <c r="AC3920">
        <v>0.78500000000000003</v>
      </c>
      <c r="AD3920" s="18">
        <v>45825.177881180556</v>
      </c>
      <c r="AE3920" t="s">
        <v>2117</v>
      </c>
    </row>
    <row r="3921" spans="25:31" hidden="1" x14ac:dyDescent="0.35">
      <c r="Y3921">
        <v>4.9020000000000001</v>
      </c>
      <c r="Z3921">
        <v>0.94199999999999995</v>
      </c>
      <c r="AA3921" s="18">
        <v>0.97499999999999998</v>
      </c>
      <c r="AB3921">
        <v>0.57899999999999996</v>
      </c>
      <c r="AC3921" s="21">
        <v>0.94199999999999995</v>
      </c>
      <c r="AD3921" s="18">
        <v>1.8065972222222223E-2</v>
      </c>
      <c r="AE3921" t="s">
        <v>1092</v>
      </c>
    </row>
    <row r="3922" spans="25:31" x14ac:dyDescent="0.35">
      <c r="Y3922">
        <v>0.27600000000000002</v>
      </c>
      <c r="Z3922">
        <v>0.879</v>
      </c>
      <c r="AA3922">
        <v>0.96299999999999997</v>
      </c>
      <c r="AB3922">
        <v>0</v>
      </c>
      <c r="AC3922">
        <v>0.91800000000000004</v>
      </c>
      <c r="AD3922" s="18">
        <v>45825.279718645834</v>
      </c>
      <c r="AE3922" t="s">
        <v>2106</v>
      </c>
    </row>
    <row r="3923" spans="25:31" hidden="1" x14ac:dyDescent="0.35">
      <c r="Y3923" t="s">
        <v>858</v>
      </c>
      <c r="Z3923" t="s">
        <v>858</v>
      </c>
      <c r="AA3923" s="18" t="s">
        <v>858</v>
      </c>
      <c r="AB3923" t="s">
        <v>858</v>
      </c>
      <c r="AC3923" s="21" t="s">
        <v>858</v>
      </c>
      <c r="AD3923" s="18">
        <v>1.8292824074074072E-2</v>
      </c>
      <c r="AE3923" t="s">
        <v>1092</v>
      </c>
    </row>
    <row r="3924" spans="25:31" x14ac:dyDescent="0.35">
      <c r="Y3924">
        <v>13.157999999999999</v>
      </c>
      <c r="Z3924">
        <v>0.752</v>
      </c>
      <c r="AA3924">
        <v>0.56899999999999995</v>
      </c>
      <c r="AB3924">
        <v>0.81</v>
      </c>
      <c r="AC3924">
        <v>0.64600000000000002</v>
      </c>
      <c r="AD3924" s="18">
        <v>45825.145148437499</v>
      </c>
      <c r="AE3924" t="s">
        <v>2117</v>
      </c>
    </row>
    <row r="3925" spans="25:31" hidden="1" x14ac:dyDescent="0.35">
      <c r="Y3925" t="s">
        <v>858</v>
      </c>
      <c r="Z3925" t="s">
        <v>858</v>
      </c>
      <c r="AA3925" s="18" t="s">
        <v>858</v>
      </c>
      <c r="AB3925" t="s">
        <v>858</v>
      </c>
      <c r="AC3925" s="21" t="s">
        <v>858</v>
      </c>
      <c r="AD3925" s="18">
        <v>1.8503472222222223E-2</v>
      </c>
      <c r="AE3925" t="s">
        <v>1092</v>
      </c>
    </row>
    <row r="3926" spans="25:31" x14ac:dyDescent="0.35">
      <c r="Y3926">
        <v>9.6150000000000002</v>
      </c>
      <c r="Z3926">
        <v>0.82699999999999996</v>
      </c>
      <c r="AA3926" s="18">
        <v>0.92200000000000004</v>
      </c>
      <c r="AB3926">
        <v>0.94399999999999995</v>
      </c>
      <c r="AC3926" s="21">
        <v>0.94699999999999995</v>
      </c>
      <c r="AD3926" s="18">
        <v>2.1916666666666664E-2</v>
      </c>
      <c r="AE3926" t="s">
        <v>1092</v>
      </c>
    </row>
    <row r="3927" spans="25:31" hidden="1" x14ac:dyDescent="0.35">
      <c r="Y3927">
        <v>5.1280000000000001</v>
      </c>
      <c r="Z3927">
        <v>0.92800000000000005</v>
      </c>
      <c r="AA3927" s="18" t="s">
        <v>858</v>
      </c>
      <c r="AB3927">
        <v>0.75</v>
      </c>
      <c r="AC3927" s="21">
        <v>0.91</v>
      </c>
      <c r="AD3927" s="18">
        <v>1.8726851851851852E-2</v>
      </c>
      <c r="AE3927" t="s">
        <v>1092</v>
      </c>
    </row>
    <row r="3928" spans="25:31" x14ac:dyDescent="0.35">
      <c r="Y3928">
        <v>15.151999999999999</v>
      </c>
      <c r="Z3928">
        <v>0.95199999999999996</v>
      </c>
      <c r="AA3928">
        <v>0.69499999999999995</v>
      </c>
      <c r="AB3928">
        <v>0.54100000000000004</v>
      </c>
      <c r="AC3928">
        <v>0.51700000000000002</v>
      </c>
      <c r="AD3928" s="18">
        <v>45825.05412252315</v>
      </c>
      <c r="AE3928" t="s">
        <v>2117</v>
      </c>
    </row>
    <row r="3929" spans="25:31" hidden="1" x14ac:dyDescent="0.35">
      <c r="Y3929" t="s">
        <v>858</v>
      </c>
      <c r="Z3929" t="s">
        <v>858</v>
      </c>
      <c r="AA3929" s="18" t="s">
        <v>858</v>
      </c>
      <c r="AB3929">
        <v>0.64100000000000001</v>
      </c>
      <c r="AC3929" s="21" t="s">
        <v>858</v>
      </c>
      <c r="AD3929" s="18">
        <v>1.8939814814814816E-2</v>
      </c>
      <c r="AE3929" t="s">
        <v>1092</v>
      </c>
    </row>
    <row r="3930" spans="25:31" x14ac:dyDescent="0.35">
      <c r="Y3930">
        <v>11.904999999999999</v>
      </c>
      <c r="Z3930">
        <v>0.89300000000000002</v>
      </c>
      <c r="AA3930">
        <v>0.97299999999999998</v>
      </c>
      <c r="AB3930">
        <v>0.92300000000000004</v>
      </c>
      <c r="AC3930">
        <v>0.92200000000000004</v>
      </c>
      <c r="AD3930" s="18">
        <v>45825.096052905094</v>
      </c>
      <c r="AE3930" t="s">
        <v>2117</v>
      </c>
    </row>
    <row r="3931" spans="25:31" hidden="1" x14ac:dyDescent="0.35">
      <c r="Y3931">
        <v>52.631999999999998</v>
      </c>
      <c r="Z3931" t="s">
        <v>858</v>
      </c>
      <c r="AA3931" s="18">
        <v>1</v>
      </c>
      <c r="AB3931" t="s">
        <v>858</v>
      </c>
      <c r="AC3931" s="21">
        <v>0.75</v>
      </c>
      <c r="AD3931" s="18">
        <v>1.9157407407407408E-2</v>
      </c>
      <c r="AE3931" t="s">
        <v>1092</v>
      </c>
    </row>
    <row r="3932" spans="25:31" x14ac:dyDescent="0.35">
      <c r="Y3932">
        <v>1.639</v>
      </c>
      <c r="Z3932">
        <v>0.91400000000000003</v>
      </c>
      <c r="AA3932">
        <v>0.94</v>
      </c>
      <c r="AB3932">
        <v>0.94899999999999995</v>
      </c>
      <c r="AC3932">
        <v>0.996</v>
      </c>
      <c r="AD3932" s="18">
        <v>45824.912720115739</v>
      </c>
      <c r="AE3932" t="s">
        <v>2096</v>
      </c>
    </row>
    <row r="3933" spans="25:31" hidden="1" x14ac:dyDescent="0.35">
      <c r="Y3933">
        <v>3.0960000000000001</v>
      </c>
      <c r="Z3933">
        <v>0.89600000000000002</v>
      </c>
      <c r="AA3933" s="18">
        <v>0.99099999999999999</v>
      </c>
      <c r="AB3933">
        <v>0.59199999999999997</v>
      </c>
      <c r="AC3933" s="21">
        <v>0.91800000000000004</v>
      </c>
      <c r="AD3933" s="18">
        <v>1.9440972222222224E-2</v>
      </c>
      <c r="AE3933" t="s">
        <v>1092</v>
      </c>
    </row>
    <row r="3934" spans="25:31" x14ac:dyDescent="0.35">
      <c r="Y3934">
        <v>27.777999999999999</v>
      </c>
      <c r="Z3934">
        <v>0.69499999999999995</v>
      </c>
      <c r="AA3934">
        <v>0.752</v>
      </c>
      <c r="AB3934">
        <v>0.89800000000000002</v>
      </c>
      <c r="AC3934">
        <v>0.68899999999999995</v>
      </c>
      <c r="AD3934" s="18">
        <v>45825.29111903935</v>
      </c>
      <c r="AE3934" t="s">
        <v>2105</v>
      </c>
    </row>
    <row r="3935" spans="25:31" hidden="1" x14ac:dyDescent="0.35">
      <c r="Y3935">
        <v>3.2360000000000002</v>
      </c>
      <c r="Z3935">
        <v>0.96099999999999997</v>
      </c>
      <c r="AA3935" s="18" t="s">
        <v>858</v>
      </c>
      <c r="AB3935">
        <v>0.89700000000000002</v>
      </c>
      <c r="AC3935" s="21">
        <v>0.92900000000000005</v>
      </c>
      <c r="AD3935" s="18">
        <v>1.967013888888889E-2</v>
      </c>
      <c r="AE3935" t="s">
        <v>1092</v>
      </c>
    </row>
    <row r="3936" spans="25:31" x14ac:dyDescent="0.35">
      <c r="Y3936">
        <v>3.597</v>
      </c>
      <c r="Z3936">
        <v>0.61</v>
      </c>
      <c r="AA3936" s="18">
        <v>0.88100000000000001</v>
      </c>
      <c r="AB3936">
        <v>0.96899999999999997</v>
      </c>
      <c r="AC3936" s="21">
        <v>0.65300000000000002</v>
      </c>
      <c r="AD3936" s="18">
        <v>3.2898148148148149E-2</v>
      </c>
      <c r="AE3936" t="s">
        <v>1092</v>
      </c>
    </row>
    <row r="3937" spans="25:31" hidden="1" x14ac:dyDescent="0.35">
      <c r="Y3937">
        <v>11.765000000000001</v>
      </c>
      <c r="Z3937">
        <v>0.92400000000000004</v>
      </c>
      <c r="AA3937" s="18">
        <v>0.83699999999999997</v>
      </c>
      <c r="AB3937" t="s">
        <v>858</v>
      </c>
      <c r="AC3937" s="21">
        <v>0.77</v>
      </c>
      <c r="AD3937" s="18">
        <v>1.9903935185185184E-2</v>
      </c>
      <c r="AE3937" t="s">
        <v>1092</v>
      </c>
    </row>
    <row r="3938" spans="25:31" x14ac:dyDescent="0.35">
      <c r="Y3938">
        <v>6.173</v>
      </c>
      <c r="Z3938">
        <v>0.69299999999999995</v>
      </c>
      <c r="AA3938">
        <v>0.56699999999999995</v>
      </c>
      <c r="AB3938">
        <v>0.89400000000000002</v>
      </c>
      <c r="AC3938">
        <v>0.68100000000000005</v>
      </c>
      <c r="AD3938" s="18">
        <v>45825.283566319442</v>
      </c>
      <c r="AE3938" t="s">
        <v>2106</v>
      </c>
    </row>
    <row r="3939" spans="25:31" hidden="1" x14ac:dyDescent="0.35">
      <c r="Y3939" t="s">
        <v>858</v>
      </c>
      <c r="Z3939" t="s">
        <v>858</v>
      </c>
      <c r="AA3939" s="18" t="s">
        <v>858</v>
      </c>
      <c r="AB3939" t="s">
        <v>858</v>
      </c>
      <c r="AC3939" s="21" t="s">
        <v>858</v>
      </c>
      <c r="AD3939" s="18">
        <v>2.0112268518518519E-2</v>
      </c>
      <c r="AE3939" t="s">
        <v>1092</v>
      </c>
    </row>
    <row r="3940" spans="25:31" x14ac:dyDescent="0.35">
      <c r="Y3940">
        <v>5.65</v>
      </c>
      <c r="Z3940">
        <v>0</v>
      </c>
      <c r="AA3940">
        <v>0.91500000000000004</v>
      </c>
      <c r="AB3940">
        <v>0.85299999999999998</v>
      </c>
      <c r="AC3940">
        <v>0.95699999999999996</v>
      </c>
      <c r="AD3940" s="18">
        <v>45825.19055684028</v>
      </c>
      <c r="AE3940" t="s">
        <v>2113</v>
      </c>
    </row>
    <row r="3941" spans="25:31" hidden="1" x14ac:dyDescent="0.35">
      <c r="Y3941">
        <v>12.987</v>
      </c>
      <c r="Z3941">
        <v>0.84899999999999998</v>
      </c>
      <c r="AA3941" s="18">
        <v>0.755</v>
      </c>
      <c r="AB3941">
        <v>1</v>
      </c>
      <c r="AC3941" s="21">
        <v>0.79200000000000004</v>
      </c>
      <c r="AD3941" s="18">
        <v>2.0375000000000001E-2</v>
      </c>
      <c r="AE3941" t="s">
        <v>1092</v>
      </c>
    </row>
    <row r="3942" spans="25:31" x14ac:dyDescent="0.35">
      <c r="Y3942">
        <v>0.13900000000000001</v>
      </c>
      <c r="Z3942">
        <v>0.95899999999999996</v>
      </c>
      <c r="AA3942">
        <v>0.98299999999999998</v>
      </c>
      <c r="AB3942">
        <v>0.92300000000000004</v>
      </c>
      <c r="AC3942">
        <v>0.86199999999999999</v>
      </c>
      <c r="AD3942" s="18">
        <v>45824.807330057869</v>
      </c>
      <c r="AE3942" t="s">
        <v>1757</v>
      </c>
    </row>
    <row r="3943" spans="25:31" hidden="1" x14ac:dyDescent="0.35">
      <c r="Y3943">
        <v>2.976</v>
      </c>
      <c r="Z3943">
        <v>0.95499999999999996</v>
      </c>
      <c r="AA3943" s="18" t="s">
        <v>858</v>
      </c>
      <c r="AB3943">
        <v>0.8</v>
      </c>
      <c r="AC3943" s="21">
        <v>0.94899999999999995</v>
      </c>
      <c r="AD3943" s="18">
        <v>2.0596064814814814E-2</v>
      </c>
      <c r="AE3943" t="s">
        <v>1092</v>
      </c>
    </row>
    <row r="3944" spans="25:31" x14ac:dyDescent="0.35">
      <c r="Y3944">
        <v>7.4630000000000001</v>
      </c>
      <c r="Z3944">
        <v>0.627</v>
      </c>
      <c r="AA3944">
        <v>0.71299999999999997</v>
      </c>
      <c r="AB3944">
        <v>1</v>
      </c>
      <c r="AC3944">
        <v>0.83399999999999996</v>
      </c>
      <c r="AD3944" s="18">
        <v>45825.157348460649</v>
      </c>
      <c r="AE3944" t="s">
        <v>2117</v>
      </c>
    </row>
    <row r="3945" spans="25:31" hidden="1" x14ac:dyDescent="0.35">
      <c r="Y3945">
        <v>11.111000000000001</v>
      </c>
      <c r="Z3945" t="s">
        <v>858</v>
      </c>
      <c r="AA3945" s="18">
        <v>0.75</v>
      </c>
      <c r="AB3945" t="s">
        <v>858</v>
      </c>
      <c r="AC3945" s="21">
        <v>0.81699999999999995</v>
      </c>
      <c r="AD3945" s="18">
        <v>2.0826388888888891E-2</v>
      </c>
      <c r="AE3945" t="s">
        <v>1092</v>
      </c>
    </row>
    <row r="3946" spans="25:31" x14ac:dyDescent="0.35">
      <c r="Y3946">
        <v>5.0510000000000002</v>
      </c>
      <c r="Z3946">
        <v>0.93500000000000005</v>
      </c>
      <c r="AA3946">
        <v>0.97199999999999998</v>
      </c>
      <c r="AB3946">
        <v>0.91</v>
      </c>
      <c r="AC3946">
        <v>0.90800000000000003</v>
      </c>
      <c r="AD3946" s="18">
        <v>45824.940621469905</v>
      </c>
      <c r="AE3946" t="s">
        <v>2096</v>
      </c>
    </row>
    <row r="3947" spans="25:31" hidden="1" x14ac:dyDescent="0.35">
      <c r="Y3947">
        <v>10.204000000000001</v>
      </c>
      <c r="Z3947">
        <v>0.94699999999999995</v>
      </c>
      <c r="AA3947" s="18">
        <v>0.89900000000000002</v>
      </c>
      <c r="AB3947" t="s">
        <v>858</v>
      </c>
      <c r="AC3947" s="21">
        <v>0.91700000000000004</v>
      </c>
      <c r="AD3947" s="18">
        <v>2.1047453703703704E-2</v>
      </c>
      <c r="AE3947" t="s">
        <v>1092</v>
      </c>
    </row>
    <row r="3948" spans="25:31" x14ac:dyDescent="0.35">
      <c r="Y3948">
        <v>17.544</v>
      </c>
      <c r="Z3948">
        <v>0.90100000000000002</v>
      </c>
      <c r="AA3948">
        <v>0.80400000000000005</v>
      </c>
      <c r="AB3948">
        <v>0.97199999999999998</v>
      </c>
      <c r="AC3948">
        <v>0.84499999999999997</v>
      </c>
      <c r="AD3948" s="18">
        <v>45824.899393877313</v>
      </c>
      <c r="AE3948" t="s">
        <v>1942</v>
      </c>
    </row>
    <row r="3949" spans="25:31" hidden="1" x14ac:dyDescent="0.35">
      <c r="Y3949" t="s">
        <v>858</v>
      </c>
      <c r="Z3949" t="s">
        <v>858</v>
      </c>
      <c r="AA3949" s="18" t="s">
        <v>858</v>
      </c>
      <c r="AB3949" t="s">
        <v>858</v>
      </c>
      <c r="AC3949" s="21" t="s">
        <v>858</v>
      </c>
      <c r="AD3949" s="18">
        <v>2.1250000000000002E-2</v>
      </c>
      <c r="AE3949" t="s">
        <v>1092</v>
      </c>
    </row>
    <row r="3950" spans="25:31" x14ac:dyDescent="0.35">
      <c r="Y3950">
        <v>25</v>
      </c>
      <c r="Z3950">
        <v>0.90800000000000003</v>
      </c>
      <c r="AA3950">
        <v>0.94599999999999995</v>
      </c>
      <c r="AB3950">
        <v>0.93100000000000005</v>
      </c>
      <c r="AC3950">
        <v>0.89800000000000002</v>
      </c>
      <c r="AD3950" s="18">
        <v>45825.059093171294</v>
      </c>
      <c r="AE3950" t="s">
        <v>2117</v>
      </c>
    </row>
    <row r="3951" spans="25:31" hidden="1" x14ac:dyDescent="0.35">
      <c r="Y3951">
        <v>22.222000000000001</v>
      </c>
      <c r="Z3951" t="s">
        <v>858</v>
      </c>
      <c r="AA3951" s="18">
        <v>0.88800000000000001</v>
      </c>
      <c r="AB3951">
        <v>0.17599999999999999</v>
      </c>
      <c r="AC3951" s="21">
        <v>0.78700000000000003</v>
      </c>
      <c r="AD3951" s="18">
        <v>2.1468750000000002E-2</v>
      </c>
      <c r="AE3951" t="s">
        <v>1092</v>
      </c>
    </row>
    <row r="3952" spans="25:31" x14ac:dyDescent="0.35">
      <c r="Y3952">
        <v>0.187</v>
      </c>
      <c r="Z3952">
        <v>0.98599999999999999</v>
      </c>
      <c r="AA3952">
        <v>0.97</v>
      </c>
      <c r="AB3952">
        <v>0.93400000000000005</v>
      </c>
      <c r="AC3952">
        <v>0.98</v>
      </c>
      <c r="AD3952" s="18">
        <v>45825.182672951392</v>
      </c>
      <c r="AE3952" t="s">
        <v>2116</v>
      </c>
    </row>
    <row r="3953" spans="25:31" hidden="1" x14ac:dyDescent="0.35">
      <c r="Y3953">
        <v>2.577</v>
      </c>
      <c r="Z3953">
        <v>0.91100000000000003</v>
      </c>
      <c r="AA3953" s="18">
        <v>0.94899999999999995</v>
      </c>
      <c r="AB3953">
        <v>0.876</v>
      </c>
      <c r="AC3953" s="21">
        <v>0.97</v>
      </c>
      <c r="AD3953" s="18">
        <v>2.174884259259259E-2</v>
      </c>
      <c r="AE3953" t="s">
        <v>1092</v>
      </c>
    </row>
    <row r="3954" spans="25:31" x14ac:dyDescent="0.35">
      <c r="Y3954">
        <v>9.4339999999999993</v>
      </c>
      <c r="Z3954">
        <v>0.85299999999999998</v>
      </c>
      <c r="AA3954">
        <v>0.92400000000000004</v>
      </c>
      <c r="AB3954">
        <v>0.84099999999999997</v>
      </c>
      <c r="AC3954">
        <v>0.94099999999999995</v>
      </c>
      <c r="AD3954" s="18">
        <v>45824.925645266201</v>
      </c>
      <c r="AE3954" t="s">
        <v>2096</v>
      </c>
    </row>
    <row r="3955" spans="25:31" hidden="1" x14ac:dyDescent="0.35">
      <c r="Y3955">
        <v>45.454999999999998</v>
      </c>
      <c r="Z3955">
        <v>0.755</v>
      </c>
      <c r="AA3955" s="18" t="s">
        <v>858</v>
      </c>
      <c r="AB3955" t="s">
        <v>858</v>
      </c>
      <c r="AC3955" s="21">
        <v>0.8</v>
      </c>
      <c r="AD3955" s="18">
        <v>2.1971064814814815E-2</v>
      </c>
      <c r="AE3955" t="s">
        <v>1092</v>
      </c>
    </row>
    <row r="3956" spans="25:31" x14ac:dyDescent="0.35">
      <c r="Y3956">
        <v>1.4430000000000001</v>
      </c>
      <c r="Z3956">
        <v>0.98699999999999999</v>
      </c>
      <c r="AA3956">
        <v>0.98299999999999998</v>
      </c>
      <c r="AB3956">
        <v>0.96399999999999997</v>
      </c>
      <c r="AC3956">
        <v>0.97699999999999998</v>
      </c>
      <c r="AD3956" s="18">
        <v>45825.180462673612</v>
      </c>
      <c r="AE3956" t="s">
        <v>2116</v>
      </c>
    </row>
    <row r="3957" spans="25:31" hidden="1" x14ac:dyDescent="0.35">
      <c r="Y3957" t="s">
        <v>858</v>
      </c>
      <c r="Z3957" t="s">
        <v>858</v>
      </c>
      <c r="AA3957" s="18" t="s">
        <v>858</v>
      </c>
      <c r="AB3957">
        <v>0</v>
      </c>
      <c r="AC3957" s="21" t="s">
        <v>858</v>
      </c>
      <c r="AD3957" s="18">
        <v>2.2185185185185186E-2</v>
      </c>
      <c r="AE3957" t="s">
        <v>1092</v>
      </c>
    </row>
    <row r="3958" spans="25:31" x14ac:dyDescent="0.35">
      <c r="Y3958">
        <v>66.667000000000002</v>
      </c>
      <c r="Z3958">
        <v>0.89300000000000002</v>
      </c>
      <c r="AA3958">
        <v>0.88400000000000001</v>
      </c>
      <c r="AB3958">
        <v>0.88600000000000001</v>
      </c>
      <c r="AC3958">
        <v>0.89400000000000002</v>
      </c>
      <c r="AD3958" s="18">
        <v>45824.889428993054</v>
      </c>
      <c r="AE3958" t="s">
        <v>1942</v>
      </c>
    </row>
    <row r="3959" spans="25:31" hidden="1" x14ac:dyDescent="0.35">
      <c r="Y3959">
        <v>7.1999999999999995E-2</v>
      </c>
      <c r="Z3959">
        <v>0.96</v>
      </c>
      <c r="AA3959" s="18">
        <v>0.98799999999999999</v>
      </c>
      <c r="AB3959">
        <v>0.97899999999999998</v>
      </c>
      <c r="AC3959" s="21">
        <v>0.996</v>
      </c>
      <c r="AD3959" s="18">
        <v>2.2559027777777775E-2</v>
      </c>
      <c r="AE3959" t="s">
        <v>1092</v>
      </c>
    </row>
    <row r="3960" spans="25:31" x14ac:dyDescent="0.35">
      <c r="Y3960">
        <v>10.308999999999999</v>
      </c>
      <c r="Z3960">
        <v>0.81</v>
      </c>
      <c r="AA3960">
        <v>0.69899999999999995</v>
      </c>
      <c r="AB3960">
        <v>0.76200000000000001</v>
      </c>
      <c r="AC3960">
        <v>0.80500000000000005</v>
      </c>
      <c r="AD3960" s="18">
        <v>45825.078074537036</v>
      </c>
      <c r="AE3960" t="s">
        <v>2117</v>
      </c>
    </row>
    <row r="3961" spans="25:31" hidden="1" x14ac:dyDescent="0.35">
      <c r="Y3961">
        <v>4.63</v>
      </c>
      <c r="Z3961">
        <v>0.96199999999999997</v>
      </c>
      <c r="AA3961" s="18" t="s">
        <v>858</v>
      </c>
      <c r="AB3961">
        <v>0.86799999999999999</v>
      </c>
      <c r="AC3961" s="21">
        <v>0.98199999999999998</v>
      </c>
      <c r="AD3961" s="18">
        <v>2.2776620370370371E-2</v>
      </c>
      <c r="AE3961" t="s">
        <v>1092</v>
      </c>
    </row>
    <row r="3962" spans="25:31" x14ac:dyDescent="0.35">
      <c r="Y3962">
        <v>8.5470000000000006</v>
      </c>
      <c r="Z3962">
        <v>0.86499999999999999</v>
      </c>
      <c r="AA3962">
        <v>0.94599999999999995</v>
      </c>
      <c r="AB3962">
        <v>0.97499999999999998</v>
      </c>
      <c r="AC3962">
        <v>0.91900000000000004</v>
      </c>
      <c r="AD3962" s="18">
        <v>45824.865621111108</v>
      </c>
      <c r="AE3962" t="s">
        <v>1942</v>
      </c>
    </row>
    <row r="3963" spans="25:31" hidden="1" x14ac:dyDescent="0.35">
      <c r="Y3963">
        <v>7.0919999999999996</v>
      </c>
      <c r="Z3963">
        <v>0.89</v>
      </c>
      <c r="AA3963" s="18">
        <v>0.94199999999999995</v>
      </c>
      <c r="AB3963" t="s">
        <v>858</v>
      </c>
      <c r="AC3963" s="21">
        <v>0.96599999999999997</v>
      </c>
      <c r="AD3963" s="18">
        <v>2.2994212962962963E-2</v>
      </c>
      <c r="AE3963" t="s">
        <v>1092</v>
      </c>
    </row>
    <row r="3964" spans="25:31" x14ac:dyDescent="0.35">
      <c r="Y3964">
        <v>10.638</v>
      </c>
      <c r="Z3964">
        <v>0.68200000000000005</v>
      </c>
      <c r="AA3964">
        <v>0.91100000000000003</v>
      </c>
      <c r="AB3964">
        <v>0.88500000000000001</v>
      </c>
      <c r="AC3964">
        <v>0.97899999999999998</v>
      </c>
      <c r="AD3964" s="18">
        <v>45824.764705798611</v>
      </c>
      <c r="AE3964" t="s">
        <v>1757</v>
      </c>
    </row>
    <row r="3965" spans="25:31" hidden="1" x14ac:dyDescent="0.35">
      <c r="Y3965">
        <v>1.6890000000000001</v>
      </c>
      <c r="Z3965">
        <v>0.97799999999999998</v>
      </c>
      <c r="AA3965" s="18">
        <v>0.999</v>
      </c>
      <c r="AB3965">
        <v>0.84199999999999997</v>
      </c>
      <c r="AC3965" s="21">
        <v>0.93500000000000005</v>
      </c>
      <c r="AD3965" s="18">
        <v>2.3283564814814816E-2</v>
      </c>
      <c r="AE3965" t="s">
        <v>1092</v>
      </c>
    </row>
    <row r="3966" spans="25:31" x14ac:dyDescent="0.35">
      <c r="Y3966">
        <v>0.17499999999999999</v>
      </c>
      <c r="Z3966">
        <v>0.89400000000000002</v>
      </c>
      <c r="AA3966">
        <v>0.91900000000000004</v>
      </c>
      <c r="AB3966">
        <v>0.88500000000000001</v>
      </c>
      <c r="AC3966">
        <v>0.78600000000000003</v>
      </c>
      <c r="AD3966" s="18">
        <v>45825.142865798611</v>
      </c>
      <c r="AE3966" t="s">
        <v>2117</v>
      </c>
    </row>
    <row r="3967" spans="25:31" hidden="1" x14ac:dyDescent="0.35">
      <c r="Y3967">
        <v>1.1830000000000001</v>
      </c>
      <c r="Z3967">
        <v>0.93300000000000005</v>
      </c>
      <c r="AA3967" s="18">
        <v>0.95699999999999996</v>
      </c>
      <c r="AB3967">
        <v>0.97399999999999998</v>
      </c>
      <c r="AC3967" s="21">
        <v>0.90700000000000003</v>
      </c>
      <c r="AD3967" s="18">
        <v>2.3559027777777779E-2</v>
      </c>
      <c r="AE3967" t="s">
        <v>1092</v>
      </c>
    </row>
    <row r="3968" spans="25:31" x14ac:dyDescent="0.35">
      <c r="Y3968">
        <v>142.857</v>
      </c>
      <c r="Z3968">
        <v>0.93400000000000005</v>
      </c>
      <c r="AA3968">
        <v>0.96199999999999997</v>
      </c>
      <c r="AB3968">
        <v>0.86299999999999999</v>
      </c>
      <c r="AC3968">
        <v>0.89</v>
      </c>
      <c r="AD3968" s="18">
        <v>45825.098622280093</v>
      </c>
      <c r="AE3968" t="s">
        <v>2117</v>
      </c>
    </row>
    <row r="3969" spans="25:31" hidden="1" x14ac:dyDescent="0.35">
      <c r="Y3969">
        <v>1.57</v>
      </c>
      <c r="Z3969">
        <v>0.97699999999999998</v>
      </c>
      <c r="AA3969" s="18">
        <v>0.86099999999999999</v>
      </c>
      <c r="AB3969">
        <v>0.92200000000000004</v>
      </c>
      <c r="AC3969" s="21">
        <v>0.97</v>
      </c>
      <c r="AD3969" s="18">
        <v>2.3846064814814816E-2</v>
      </c>
      <c r="AE3969" t="s">
        <v>1092</v>
      </c>
    </row>
    <row r="3970" spans="25:31" x14ac:dyDescent="0.35">
      <c r="Y3970">
        <v>7.9370000000000003</v>
      </c>
      <c r="Z3970">
        <v>0.91500000000000004</v>
      </c>
      <c r="AA3970">
        <v>0.93700000000000006</v>
      </c>
      <c r="AB3970">
        <v>0.96699999999999997</v>
      </c>
      <c r="AC3970">
        <v>0.96</v>
      </c>
      <c r="AD3970" s="18">
        <v>45825.174823275462</v>
      </c>
      <c r="AE3970" t="s">
        <v>2117</v>
      </c>
    </row>
    <row r="3971" spans="25:31" hidden="1" x14ac:dyDescent="0.35">
      <c r="Y3971">
        <v>1.0349999999999999</v>
      </c>
      <c r="Z3971">
        <v>0.97499999999999998</v>
      </c>
      <c r="AA3971" s="18" t="s">
        <v>858</v>
      </c>
      <c r="AB3971">
        <v>0.75</v>
      </c>
      <c r="AC3971" s="21">
        <v>0.97799999999999998</v>
      </c>
      <c r="AD3971" s="18">
        <v>2.4387731481481479E-2</v>
      </c>
      <c r="AE3971" t="s">
        <v>1092</v>
      </c>
    </row>
    <row r="3972" spans="25:31" x14ac:dyDescent="0.35">
      <c r="Y3972">
        <v>3.7170000000000001</v>
      </c>
      <c r="Z3972">
        <v>0.92100000000000004</v>
      </c>
      <c r="AA3972">
        <v>0.92600000000000005</v>
      </c>
      <c r="AB3972">
        <v>0.96099999999999997</v>
      </c>
      <c r="AC3972">
        <v>0.89500000000000002</v>
      </c>
      <c r="AD3972" s="18">
        <v>45825.11283755787</v>
      </c>
      <c r="AE3972" t="s">
        <v>2117</v>
      </c>
    </row>
    <row r="3973" spans="25:31" hidden="1" x14ac:dyDescent="0.35">
      <c r="Y3973">
        <v>0.59299999999999997</v>
      </c>
      <c r="Z3973">
        <v>0.98099999999999998</v>
      </c>
      <c r="AA3973" s="18">
        <v>0.995</v>
      </c>
      <c r="AB3973">
        <v>0.79300000000000004</v>
      </c>
      <c r="AC3973" s="21">
        <v>0.97799999999999998</v>
      </c>
      <c r="AD3973" s="18">
        <v>2.4151620370370368E-2</v>
      </c>
      <c r="AE3973" t="s">
        <v>1092</v>
      </c>
    </row>
    <row r="3974" spans="25:31" x14ac:dyDescent="0.35">
      <c r="Y3974">
        <v>14.706</v>
      </c>
      <c r="Z3974">
        <v>0.59299999999999997</v>
      </c>
      <c r="AA3974">
        <v>0.75700000000000001</v>
      </c>
      <c r="AB3974">
        <v>0</v>
      </c>
      <c r="AC3974">
        <v>0.89100000000000001</v>
      </c>
      <c r="AD3974" s="18">
        <v>45824.781639074077</v>
      </c>
      <c r="AE3974" t="s">
        <v>1757</v>
      </c>
    </row>
    <row r="3975" spans="25:31" hidden="1" x14ac:dyDescent="0.35">
      <c r="Y3975">
        <v>0.254</v>
      </c>
      <c r="Z3975">
        <v>0.997</v>
      </c>
      <c r="AA3975" s="18">
        <v>0</v>
      </c>
      <c r="AB3975">
        <v>0</v>
      </c>
      <c r="AC3975" s="21">
        <v>0.995</v>
      </c>
      <c r="AD3975" s="18">
        <v>2.4644675925925928E-2</v>
      </c>
      <c r="AE3975" t="s">
        <v>1092</v>
      </c>
    </row>
    <row r="3976" spans="25:31" x14ac:dyDescent="0.35">
      <c r="Y3976">
        <v>14.706</v>
      </c>
      <c r="Z3976">
        <v>0.59299999999999997</v>
      </c>
      <c r="AA3976">
        <v>0.75700000000000001</v>
      </c>
      <c r="AB3976">
        <v>0</v>
      </c>
      <c r="AC3976">
        <v>0.89100000000000001</v>
      </c>
      <c r="AD3976" s="18">
        <v>45825.077870844907</v>
      </c>
      <c r="AE3976" t="s">
        <v>2117</v>
      </c>
    </row>
    <row r="3977" spans="25:31" hidden="1" x14ac:dyDescent="0.35">
      <c r="Y3977">
        <v>0.91300000000000003</v>
      </c>
      <c r="Z3977">
        <v>0.96699999999999997</v>
      </c>
      <c r="AA3977" s="18">
        <v>0.98</v>
      </c>
      <c r="AB3977">
        <v>0.84399999999999997</v>
      </c>
      <c r="AC3977" s="21">
        <v>0.98799999999999999</v>
      </c>
      <c r="AD3977" s="18">
        <v>2.4950231481481479E-2</v>
      </c>
      <c r="AE3977" t="s">
        <v>1092</v>
      </c>
    </row>
    <row r="3978" spans="25:31" x14ac:dyDescent="0.35">
      <c r="Y3978">
        <v>1.4159999999999999</v>
      </c>
      <c r="Z3978">
        <v>0.86499999999999999</v>
      </c>
      <c r="AA3978" s="18">
        <v>0.95599999999999996</v>
      </c>
      <c r="AB3978">
        <v>0.97299999999999998</v>
      </c>
      <c r="AC3978" s="21">
        <v>0.97899999999999998</v>
      </c>
      <c r="AD3978" s="18">
        <v>5.0208333333333337E-3</v>
      </c>
      <c r="AE3978" t="s">
        <v>1092</v>
      </c>
    </row>
    <row r="3979" spans="25:31" hidden="1" x14ac:dyDescent="0.35">
      <c r="Y3979">
        <v>0.875</v>
      </c>
      <c r="Z3979">
        <v>0.96399999999999997</v>
      </c>
      <c r="AA3979" s="18">
        <v>0.97499999999999998</v>
      </c>
      <c r="AB3979">
        <v>0.94799999999999995</v>
      </c>
      <c r="AC3979" s="21">
        <v>0.92200000000000004</v>
      </c>
      <c r="AD3979" s="18">
        <v>2.5521990740740741E-2</v>
      </c>
      <c r="AE3979" t="s">
        <v>1092</v>
      </c>
    </row>
    <row r="3980" spans="25:31" x14ac:dyDescent="0.35">
      <c r="Y3980">
        <v>16.667000000000002</v>
      </c>
      <c r="Z3980">
        <v>0.80800000000000005</v>
      </c>
      <c r="AA3980">
        <v>0.30199999999999999</v>
      </c>
      <c r="AB3980">
        <v>0.86799999999999999</v>
      </c>
      <c r="AC3980">
        <v>0.79800000000000004</v>
      </c>
      <c r="AD3980" s="18">
        <v>45825.273025752314</v>
      </c>
      <c r="AE3980" t="s">
        <v>2106</v>
      </c>
    </row>
    <row r="3981" spans="25:31" hidden="1" x14ac:dyDescent="0.35">
      <c r="Y3981">
        <v>1.5429999999999999</v>
      </c>
      <c r="Z3981">
        <v>0.91300000000000003</v>
      </c>
      <c r="AA3981" s="18">
        <v>0.97899999999999998</v>
      </c>
      <c r="AB3981">
        <v>0.91</v>
      </c>
      <c r="AC3981" s="21">
        <v>0.96399999999999997</v>
      </c>
      <c r="AD3981" s="18">
        <v>2.5230324074074075E-2</v>
      </c>
      <c r="AE3981" t="s">
        <v>1092</v>
      </c>
    </row>
    <row r="3982" spans="25:31" x14ac:dyDescent="0.35">
      <c r="Y3982">
        <v>50</v>
      </c>
      <c r="Z3982">
        <v>0.79100000000000004</v>
      </c>
      <c r="AA3982" s="18">
        <v>0.78700000000000003</v>
      </c>
      <c r="AB3982">
        <v>0</v>
      </c>
      <c r="AC3982" s="21">
        <v>0.52800000000000002</v>
      </c>
      <c r="AD3982" s="18">
        <v>45825.205071516204</v>
      </c>
      <c r="AE3982" t="s">
        <v>2112</v>
      </c>
    </row>
    <row r="3983" spans="25:31" hidden="1" x14ac:dyDescent="0.35">
      <c r="Y3983" t="s">
        <v>858</v>
      </c>
      <c r="Z3983" t="s">
        <v>858</v>
      </c>
      <c r="AA3983" s="18" t="s">
        <v>858</v>
      </c>
      <c r="AB3983" t="s">
        <v>858</v>
      </c>
      <c r="AC3983" s="21" t="s">
        <v>858</v>
      </c>
      <c r="AD3983" s="18">
        <v>2.5739583333333333E-2</v>
      </c>
      <c r="AE3983" t="s">
        <v>1092</v>
      </c>
    </row>
    <row r="3984" spans="25:31" x14ac:dyDescent="0.35">
      <c r="Y3984">
        <v>21.739000000000001</v>
      </c>
      <c r="Z3984">
        <v>0.92300000000000004</v>
      </c>
      <c r="AA3984">
        <v>0.81599999999999995</v>
      </c>
      <c r="AB3984">
        <v>0.76700000000000002</v>
      </c>
      <c r="AC3984">
        <v>0.85599999999999998</v>
      </c>
      <c r="AD3984" s="18">
        <v>45824.763415381945</v>
      </c>
      <c r="AE3984" t="s">
        <v>1757</v>
      </c>
    </row>
    <row r="3985" spans="25:31" hidden="1" x14ac:dyDescent="0.35">
      <c r="Y3985">
        <v>0.48899999999999999</v>
      </c>
      <c r="Z3985">
        <v>0.998</v>
      </c>
      <c r="AA3985" s="18">
        <v>0.98699999999999999</v>
      </c>
      <c r="AB3985">
        <v>0.48399999999999999</v>
      </c>
      <c r="AC3985" s="21">
        <v>0.99199999999999999</v>
      </c>
      <c r="AD3985" s="18">
        <v>2.6072916666666664E-2</v>
      </c>
      <c r="AE3985" t="s">
        <v>1092</v>
      </c>
    </row>
    <row r="3986" spans="25:31" x14ac:dyDescent="0.35">
      <c r="Y3986">
        <v>12.657999999999999</v>
      </c>
      <c r="Z3986">
        <v>0.93200000000000005</v>
      </c>
      <c r="AA3986">
        <v>0.94</v>
      </c>
      <c r="AB3986">
        <v>0.91400000000000003</v>
      </c>
      <c r="AC3986">
        <v>0.88200000000000001</v>
      </c>
      <c r="AD3986" s="18">
        <v>45825.080274849533</v>
      </c>
      <c r="AE3986" t="s">
        <v>2117</v>
      </c>
    </row>
    <row r="3987" spans="25:31" hidden="1" x14ac:dyDescent="0.35">
      <c r="Y3987">
        <v>7.4630000000000001</v>
      </c>
      <c r="Z3987">
        <v>0.501</v>
      </c>
      <c r="AA3987" s="18" t="s">
        <v>858</v>
      </c>
      <c r="AB3987" t="s">
        <v>858</v>
      </c>
      <c r="AC3987" s="21">
        <v>0.85299999999999998</v>
      </c>
      <c r="AD3987" s="18">
        <v>2.630787037037037E-2</v>
      </c>
      <c r="AE3987" t="s">
        <v>1092</v>
      </c>
    </row>
    <row r="3988" spans="25:31" x14ac:dyDescent="0.35">
      <c r="Y3988">
        <v>13.888999999999999</v>
      </c>
      <c r="Z3988">
        <v>0.60699999999999998</v>
      </c>
      <c r="AA3988">
        <v>0.78900000000000003</v>
      </c>
      <c r="AB3988">
        <v>0.50600000000000001</v>
      </c>
      <c r="AC3988">
        <v>0.63900000000000001</v>
      </c>
      <c r="AD3988" s="18">
        <v>45824.881378634258</v>
      </c>
      <c r="AE3988" t="s">
        <v>1942</v>
      </c>
    </row>
    <row r="3989" spans="25:31" hidden="1" x14ac:dyDescent="0.35">
      <c r="Y3989">
        <v>18.181999999999999</v>
      </c>
      <c r="Z3989" t="s">
        <v>858</v>
      </c>
      <c r="AA3989" s="18">
        <v>0.89900000000000002</v>
      </c>
      <c r="AB3989">
        <v>0.91500000000000004</v>
      </c>
      <c r="AC3989" s="21">
        <v>0.88300000000000001</v>
      </c>
      <c r="AD3989" s="18">
        <v>2.6523148148148146E-2</v>
      </c>
      <c r="AE3989" t="s">
        <v>1092</v>
      </c>
    </row>
    <row r="3990" spans="25:31" x14ac:dyDescent="0.35">
      <c r="Y3990">
        <v>6.3689999999999998</v>
      </c>
      <c r="Z3990">
        <v>0.90400000000000003</v>
      </c>
      <c r="AA3990">
        <v>0.46500000000000002</v>
      </c>
      <c r="AB3990">
        <v>0.75600000000000001</v>
      </c>
      <c r="AC3990">
        <v>0.90700000000000003</v>
      </c>
      <c r="AD3990" s="18">
        <v>45824.943012881944</v>
      </c>
      <c r="AE3990" t="s">
        <v>2096</v>
      </c>
    </row>
    <row r="3991" spans="25:31" hidden="1" x14ac:dyDescent="0.35">
      <c r="Y3991">
        <v>23.256</v>
      </c>
      <c r="Z3991" t="s">
        <v>858</v>
      </c>
      <c r="AA3991" s="18" t="s">
        <v>858</v>
      </c>
      <c r="AB3991" t="s">
        <v>858</v>
      </c>
      <c r="AC3991" s="21">
        <v>0.6</v>
      </c>
      <c r="AD3991" s="18">
        <v>2.673611111111111E-2</v>
      </c>
      <c r="AE3991" t="s">
        <v>1092</v>
      </c>
    </row>
    <row r="3992" spans="25:31" x14ac:dyDescent="0.35">
      <c r="Y3992">
        <v>5.4640000000000004</v>
      </c>
      <c r="Z3992">
        <v>0.83099999999999996</v>
      </c>
      <c r="AA3992">
        <v>0.995</v>
      </c>
      <c r="AB3992">
        <v>0.88800000000000001</v>
      </c>
      <c r="AC3992">
        <v>0.96499999999999997</v>
      </c>
      <c r="AD3992" s="18">
        <v>45824.927098159722</v>
      </c>
      <c r="AE3992" t="s">
        <v>2096</v>
      </c>
    </row>
    <row r="3993" spans="25:31" hidden="1" x14ac:dyDescent="0.35">
      <c r="Y3993">
        <v>7.5190000000000001</v>
      </c>
      <c r="Z3993">
        <v>0.84299999999999997</v>
      </c>
      <c r="AA3993" s="18">
        <v>0.93</v>
      </c>
      <c r="AB3993">
        <v>0.81699999999999995</v>
      </c>
      <c r="AC3993" s="21">
        <v>0.999</v>
      </c>
      <c r="AD3993" s="18">
        <v>2.7050925925925923E-2</v>
      </c>
      <c r="AE3993" t="s">
        <v>1092</v>
      </c>
    </row>
    <row r="3994" spans="25:31" x14ac:dyDescent="0.35">
      <c r="Y3994">
        <v>2.5640000000000001</v>
      </c>
      <c r="Z3994">
        <v>0.84599999999999997</v>
      </c>
      <c r="AA3994">
        <v>0.78900000000000003</v>
      </c>
      <c r="AB3994">
        <v>0.80800000000000005</v>
      </c>
      <c r="AC3994">
        <v>0.81299999999999994</v>
      </c>
      <c r="AD3994" s="18">
        <v>45824.904233402776</v>
      </c>
      <c r="AE3994" t="s">
        <v>1958</v>
      </c>
    </row>
    <row r="3995" spans="25:31" hidden="1" x14ac:dyDescent="0.35">
      <c r="Y3995">
        <v>10.526</v>
      </c>
      <c r="Z3995">
        <v>0.93100000000000005</v>
      </c>
      <c r="AA3995" s="18">
        <v>0.86199999999999999</v>
      </c>
      <c r="AB3995" t="s">
        <v>858</v>
      </c>
      <c r="AC3995" s="21">
        <v>0.95199999999999996</v>
      </c>
      <c r="AD3995" s="18">
        <v>2.7277777777777779E-2</v>
      </c>
      <c r="AE3995" t="s">
        <v>1092</v>
      </c>
    </row>
    <row r="3996" spans="25:31" x14ac:dyDescent="0.35">
      <c r="Y3996">
        <v>3.5339999999999998</v>
      </c>
      <c r="Z3996">
        <v>0.95399999999999996</v>
      </c>
      <c r="AA3996">
        <v>0.82099999999999995</v>
      </c>
      <c r="AB3996">
        <v>0.84499999999999997</v>
      </c>
      <c r="AC3996">
        <v>0.98799999999999999</v>
      </c>
      <c r="AD3996" s="18">
        <v>45824.950494525459</v>
      </c>
      <c r="AE3996" t="s">
        <v>2096</v>
      </c>
    </row>
    <row r="3997" spans="25:31" hidden="1" x14ac:dyDescent="0.35">
      <c r="Y3997">
        <v>26.315999999999999</v>
      </c>
      <c r="Z3997">
        <v>1</v>
      </c>
      <c r="AA3997" s="18">
        <v>1</v>
      </c>
      <c r="AB3997" t="s">
        <v>858</v>
      </c>
      <c r="AC3997" s="21">
        <v>0.89400000000000002</v>
      </c>
      <c r="AD3997" s="18">
        <v>2.7498842592592592E-2</v>
      </c>
      <c r="AE3997" t="s">
        <v>1092</v>
      </c>
    </row>
    <row r="3998" spans="25:31" x14ac:dyDescent="0.35">
      <c r="Y3998">
        <v>15.625</v>
      </c>
      <c r="Z3998">
        <v>0.71899999999999997</v>
      </c>
      <c r="AA3998">
        <v>0.78300000000000003</v>
      </c>
      <c r="AB3998">
        <v>0.73799999999999999</v>
      </c>
      <c r="AC3998">
        <v>0.38900000000000001</v>
      </c>
      <c r="AD3998" s="18">
        <v>45824.946803217594</v>
      </c>
      <c r="AE3998" t="s">
        <v>2096</v>
      </c>
    </row>
    <row r="3999" spans="25:31" hidden="1" x14ac:dyDescent="0.35">
      <c r="Y3999" t="s">
        <v>858</v>
      </c>
      <c r="Z3999" t="s">
        <v>858</v>
      </c>
      <c r="AA3999" s="18" t="s">
        <v>858</v>
      </c>
      <c r="AB3999">
        <v>0.71499999999999997</v>
      </c>
      <c r="AC3999" s="21" t="s">
        <v>858</v>
      </c>
      <c r="AD3999" s="18">
        <v>2.7722222222222221E-2</v>
      </c>
      <c r="AE3999" t="s">
        <v>1092</v>
      </c>
    </row>
    <row r="4000" spans="25:31" x14ac:dyDescent="0.35">
      <c r="Y4000">
        <v>6.024</v>
      </c>
      <c r="Z4000">
        <v>0.64200000000000002</v>
      </c>
      <c r="AA4000">
        <v>0.51</v>
      </c>
      <c r="AB4000">
        <v>0.496</v>
      </c>
      <c r="AC4000">
        <v>0.84</v>
      </c>
      <c r="AD4000" s="18">
        <v>45824.942577662034</v>
      </c>
      <c r="AE4000" t="s">
        <v>2096</v>
      </c>
    </row>
    <row r="4001" spans="25:31" hidden="1" x14ac:dyDescent="0.35">
      <c r="Y4001">
        <v>1.7210000000000001</v>
      </c>
      <c r="Z4001">
        <v>0.66800000000000004</v>
      </c>
      <c r="AA4001" s="18">
        <v>0.96299999999999997</v>
      </c>
      <c r="AB4001" t="s">
        <v>858</v>
      </c>
      <c r="AC4001" s="21">
        <v>0.80800000000000005</v>
      </c>
      <c r="AD4001" s="18">
        <v>2.8394675925925927E-2</v>
      </c>
      <c r="AE4001" t="s">
        <v>1092</v>
      </c>
    </row>
    <row r="4002" spans="25:31" x14ac:dyDescent="0.35">
      <c r="Y4002">
        <v>4.63</v>
      </c>
      <c r="Z4002">
        <v>0.82</v>
      </c>
      <c r="AA4002">
        <v>0.89600000000000002</v>
      </c>
      <c r="AB4002">
        <v>0.94499999999999995</v>
      </c>
      <c r="AC4002">
        <v>0.90500000000000003</v>
      </c>
      <c r="AD4002" s="18">
        <v>45824.953193576388</v>
      </c>
      <c r="AE4002" t="s">
        <v>2096</v>
      </c>
    </row>
    <row r="4003" spans="25:31" hidden="1" x14ac:dyDescent="0.35">
      <c r="Y4003">
        <v>33.332999999999998</v>
      </c>
      <c r="Z4003">
        <v>0.84099999999999997</v>
      </c>
      <c r="AA4003" s="18" t="s">
        <v>858</v>
      </c>
      <c r="AB4003">
        <v>0</v>
      </c>
      <c r="AC4003" s="21">
        <v>0.75</v>
      </c>
      <c r="AD4003" s="18">
        <v>2.7931712962962964E-2</v>
      </c>
      <c r="AE4003" t="s">
        <v>1092</v>
      </c>
    </row>
    <row r="4004" spans="25:31" x14ac:dyDescent="0.35">
      <c r="Y4004">
        <v>0.253</v>
      </c>
      <c r="Z4004">
        <v>0.99199999999999999</v>
      </c>
      <c r="AA4004">
        <v>0.98799999999999999</v>
      </c>
      <c r="AB4004">
        <v>0.94199999999999995</v>
      </c>
      <c r="AC4004">
        <v>0.98699999999999999</v>
      </c>
      <c r="AD4004" s="18">
        <v>45825.043240289349</v>
      </c>
      <c r="AE4004" t="s">
        <v>1750</v>
      </c>
    </row>
    <row r="4005" spans="25:31" hidden="1" x14ac:dyDescent="0.35">
      <c r="Y4005" t="s">
        <v>858</v>
      </c>
      <c r="Z4005" t="s">
        <v>858</v>
      </c>
      <c r="AA4005" s="18" t="s">
        <v>858</v>
      </c>
      <c r="AB4005" t="s">
        <v>858</v>
      </c>
      <c r="AC4005" s="21" t="s">
        <v>858</v>
      </c>
      <c r="AD4005" s="18">
        <v>2.8151620370370372E-2</v>
      </c>
      <c r="AE4005" t="s">
        <v>1092</v>
      </c>
    </row>
    <row r="4006" spans="25:31" x14ac:dyDescent="0.35">
      <c r="Y4006">
        <v>5.8819999999999997</v>
      </c>
      <c r="Z4006">
        <v>0.82</v>
      </c>
      <c r="AA4006">
        <v>0.79500000000000004</v>
      </c>
      <c r="AB4006">
        <v>0.79400000000000004</v>
      </c>
      <c r="AC4006">
        <v>0.84599999999999997</v>
      </c>
      <c r="AD4006" s="18">
        <v>45824.804864143516</v>
      </c>
      <c r="AE4006" t="s">
        <v>1757</v>
      </c>
    </row>
    <row r="4007" spans="25:31" hidden="1" x14ac:dyDescent="0.35">
      <c r="Y4007">
        <v>2.74</v>
      </c>
      <c r="Z4007">
        <v>0.746</v>
      </c>
      <c r="AA4007" s="18">
        <v>0.92500000000000004</v>
      </c>
      <c r="AB4007">
        <v>0.95899999999999996</v>
      </c>
      <c r="AC4007" s="21">
        <v>0.85399999999999998</v>
      </c>
      <c r="AD4007" s="18">
        <v>2.8787037037037035E-2</v>
      </c>
      <c r="AE4007" t="s">
        <v>1092</v>
      </c>
    </row>
    <row r="4008" spans="25:31" x14ac:dyDescent="0.35">
      <c r="Y4008">
        <v>11.494</v>
      </c>
      <c r="Z4008">
        <v>0.68200000000000005</v>
      </c>
      <c r="AA4008">
        <v>0.84599999999999997</v>
      </c>
      <c r="AB4008">
        <v>0.78</v>
      </c>
      <c r="AC4008">
        <v>0.93600000000000005</v>
      </c>
      <c r="AD4008" s="18">
        <v>45825.05527315972</v>
      </c>
      <c r="AE4008" t="s">
        <v>2117</v>
      </c>
    </row>
    <row r="4009" spans="25:31" hidden="1" x14ac:dyDescent="0.35">
      <c r="Y4009" t="s">
        <v>858</v>
      </c>
      <c r="Z4009" t="s">
        <v>858</v>
      </c>
      <c r="AA4009" s="18" t="s">
        <v>858</v>
      </c>
      <c r="AB4009" t="s">
        <v>858</v>
      </c>
      <c r="AC4009" s="21" t="s">
        <v>858</v>
      </c>
      <c r="AD4009" s="18">
        <v>3.0296296296296297E-2</v>
      </c>
      <c r="AE4009" t="s">
        <v>1092</v>
      </c>
    </row>
    <row r="4010" spans="25:31" x14ac:dyDescent="0.35">
      <c r="Y4010">
        <v>2.101</v>
      </c>
      <c r="Z4010">
        <v>0.436</v>
      </c>
      <c r="AA4010">
        <v>0.68</v>
      </c>
      <c r="AB4010">
        <v>0.49199999999999999</v>
      </c>
      <c r="AC4010">
        <v>0.92100000000000004</v>
      </c>
      <c r="AD4010" s="18">
        <v>45825.148739490738</v>
      </c>
      <c r="AE4010" t="s">
        <v>2117</v>
      </c>
    </row>
    <row r="4011" spans="25:31" hidden="1" x14ac:dyDescent="0.35">
      <c r="Y4011">
        <v>0.72199999999999998</v>
      </c>
      <c r="Z4011">
        <v>0.89500000000000002</v>
      </c>
      <c r="AA4011" s="18">
        <v>0.96899999999999997</v>
      </c>
      <c r="AB4011">
        <v>0.61399999999999999</v>
      </c>
      <c r="AC4011" s="21">
        <v>0.94299999999999995</v>
      </c>
      <c r="AD4011" s="18">
        <v>2.9106481481481483E-2</v>
      </c>
      <c r="AE4011" t="s">
        <v>1092</v>
      </c>
    </row>
    <row r="4012" spans="25:31" x14ac:dyDescent="0.35">
      <c r="Y4012">
        <v>2.681</v>
      </c>
      <c r="Z4012">
        <v>0.71099999999999997</v>
      </c>
      <c r="AA4012">
        <v>0.40500000000000003</v>
      </c>
      <c r="AB4012">
        <v>0.56100000000000005</v>
      </c>
      <c r="AC4012">
        <v>0.71399999999999997</v>
      </c>
      <c r="AD4012" s="18">
        <v>45825.15073454861</v>
      </c>
      <c r="AE4012" t="s">
        <v>2117</v>
      </c>
    </row>
    <row r="4013" spans="25:31" hidden="1" x14ac:dyDescent="0.35">
      <c r="Y4013">
        <v>15.872999999999999</v>
      </c>
      <c r="Z4013" t="s">
        <v>858</v>
      </c>
      <c r="AA4013" s="18" t="s">
        <v>858</v>
      </c>
      <c r="AB4013">
        <v>0.91100000000000003</v>
      </c>
      <c r="AC4013" s="21">
        <v>0.873</v>
      </c>
      <c r="AD4013" s="18">
        <v>2.9333333333333333E-2</v>
      </c>
      <c r="AE4013" t="s">
        <v>1092</v>
      </c>
    </row>
    <row r="4014" spans="25:31" x14ac:dyDescent="0.35">
      <c r="Y4014">
        <v>41.667000000000002</v>
      </c>
      <c r="Z4014">
        <v>0.94599999999999995</v>
      </c>
      <c r="AA4014">
        <v>0.89800000000000002</v>
      </c>
      <c r="AB4014">
        <v>0.96</v>
      </c>
      <c r="AC4014">
        <v>0.93300000000000005</v>
      </c>
      <c r="AD4014" s="18">
        <v>45824.870601817129</v>
      </c>
      <c r="AE4014" t="s">
        <v>1942</v>
      </c>
    </row>
    <row r="4015" spans="25:31" hidden="1" x14ac:dyDescent="0.35">
      <c r="Y4015">
        <v>62.5</v>
      </c>
      <c r="Z4015" t="s">
        <v>858</v>
      </c>
      <c r="AA4015" s="18" t="s">
        <v>858</v>
      </c>
      <c r="AB4015" t="s">
        <v>858</v>
      </c>
      <c r="AC4015" s="21">
        <v>1</v>
      </c>
      <c r="AD4015" s="18">
        <v>2.9556712962962962E-2</v>
      </c>
      <c r="AE4015" t="s">
        <v>1092</v>
      </c>
    </row>
    <row r="4016" spans="25:31" x14ac:dyDescent="0.35">
      <c r="Y4016">
        <v>83.332999999999998</v>
      </c>
      <c r="Z4016">
        <v>0.99299999999999999</v>
      </c>
      <c r="AA4016">
        <v>0.97199999999999998</v>
      </c>
      <c r="AB4016">
        <v>0.91700000000000004</v>
      </c>
      <c r="AC4016">
        <v>0.96199999999999997</v>
      </c>
      <c r="AD4016" s="18">
        <v>45825.155725277778</v>
      </c>
      <c r="AE4016" t="s">
        <v>2117</v>
      </c>
    </row>
    <row r="4017" spans="25:31" hidden="1" x14ac:dyDescent="0.35">
      <c r="Y4017" t="s">
        <v>858</v>
      </c>
      <c r="Z4017" t="s">
        <v>858</v>
      </c>
      <c r="AA4017" s="18" t="s">
        <v>858</v>
      </c>
      <c r="AB4017">
        <v>0.61299999999999999</v>
      </c>
      <c r="AC4017" s="21" t="s">
        <v>858</v>
      </c>
      <c r="AD4017" s="18">
        <v>2.9780092592592594E-2</v>
      </c>
      <c r="AE4017" t="s">
        <v>1092</v>
      </c>
    </row>
    <row r="4018" spans="25:31" x14ac:dyDescent="0.35">
      <c r="Y4018">
        <v>55.555999999999997</v>
      </c>
      <c r="Z4018">
        <v>0.86699999999999999</v>
      </c>
      <c r="AA4018">
        <v>0.71099999999999997</v>
      </c>
      <c r="AB4018">
        <v>0.84599999999999997</v>
      </c>
      <c r="AC4018">
        <v>0.85299999999999998</v>
      </c>
      <c r="AD4018" s="18">
        <v>45825.173972662036</v>
      </c>
      <c r="AE4018" t="s">
        <v>2117</v>
      </c>
    </row>
    <row r="4019" spans="25:31" hidden="1" x14ac:dyDescent="0.35">
      <c r="Y4019">
        <v>1.151</v>
      </c>
      <c r="Z4019">
        <v>0.98299999999999998</v>
      </c>
      <c r="AA4019" s="18">
        <v>0.97199999999999998</v>
      </c>
      <c r="AB4019">
        <v>0.91400000000000003</v>
      </c>
      <c r="AC4019" s="21">
        <v>0.96799999999999997</v>
      </c>
      <c r="AD4019" s="18">
        <v>3.008333333333333E-2</v>
      </c>
      <c r="AE4019" t="s">
        <v>1092</v>
      </c>
    </row>
    <row r="4020" spans="25:31" x14ac:dyDescent="0.35">
      <c r="Y4020">
        <v>0.98399999999999999</v>
      </c>
      <c r="Z4020">
        <v>0.96</v>
      </c>
      <c r="AA4020">
        <v>0.95599999999999996</v>
      </c>
      <c r="AB4020">
        <v>0.95899999999999996</v>
      </c>
      <c r="AC4020">
        <v>0.99299999999999999</v>
      </c>
      <c r="AD4020" s="18">
        <v>45824.91545064815</v>
      </c>
      <c r="AE4020" t="s">
        <v>2096</v>
      </c>
    </row>
    <row r="4021" spans="25:31" hidden="1" x14ac:dyDescent="0.35">
      <c r="Y4021">
        <v>5.4950000000000001</v>
      </c>
      <c r="Z4021">
        <v>0.68200000000000005</v>
      </c>
      <c r="AA4021" s="18">
        <v>0.75</v>
      </c>
      <c r="AB4021" t="s">
        <v>858</v>
      </c>
      <c r="AC4021" s="21">
        <v>0.72699999999999998</v>
      </c>
      <c r="AD4021" s="18">
        <v>3.0519675925925926E-2</v>
      </c>
      <c r="AE4021" t="s">
        <v>1092</v>
      </c>
    </row>
    <row r="4022" spans="25:31" x14ac:dyDescent="0.35">
      <c r="Y4022">
        <v>9.9009999999999998</v>
      </c>
      <c r="Z4022">
        <v>0.59699999999999998</v>
      </c>
      <c r="AA4022">
        <v>0.82399999999999995</v>
      </c>
      <c r="AB4022">
        <v>0</v>
      </c>
      <c r="AC4022">
        <v>0.82099999999999995</v>
      </c>
      <c r="AD4022" s="18">
        <v>45824.932318368054</v>
      </c>
      <c r="AE4022" t="s">
        <v>2096</v>
      </c>
    </row>
    <row r="4023" spans="25:31" hidden="1" x14ac:dyDescent="0.35">
      <c r="Y4023" t="s">
        <v>858</v>
      </c>
      <c r="Z4023" t="s">
        <v>858</v>
      </c>
      <c r="AA4023" s="18">
        <v>0</v>
      </c>
      <c r="AB4023" t="s">
        <v>858</v>
      </c>
      <c r="AC4023" s="21" t="s">
        <v>858</v>
      </c>
      <c r="AD4023" s="18">
        <v>3.0717592592592591E-2</v>
      </c>
      <c r="AE4023" t="s">
        <v>1092</v>
      </c>
    </row>
    <row r="4024" spans="25:31" x14ac:dyDescent="0.35">
      <c r="Y4024">
        <v>9.3460000000000001</v>
      </c>
      <c r="Z4024">
        <v>0.91800000000000004</v>
      </c>
      <c r="AA4024">
        <v>0.98499999999999999</v>
      </c>
      <c r="AB4024">
        <v>0.23799999999999999</v>
      </c>
      <c r="AC4024">
        <v>0.94399999999999995</v>
      </c>
      <c r="AD4024" s="18">
        <v>45825.079540879633</v>
      </c>
      <c r="AE4024" t="s">
        <v>2117</v>
      </c>
    </row>
    <row r="4025" spans="25:31" hidden="1" x14ac:dyDescent="0.35">
      <c r="Y4025">
        <v>2.3199999999999998</v>
      </c>
      <c r="Z4025">
        <v>0.98799999999999999</v>
      </c>
      <c r="AA4025" s="18" t="s">
        <v>858</v>
      </c>
      <c r="AB4025">
        <v>0.6</v>
      </c>
      <c r="AC4025" s="21">
        <v>0.92</v>
      </c>
      <c r="AD4025" s="18">
        <v>3.0939814814814812E-2</v>
      </c>
      <c r="AE4025" t="s">
        <v>1092</v>
      </c>
    </row>
    <row r="4026" spans="25:31" x14ac:dyDescent="0.35">
      <c r="Y4026">
        <v>24.39</v>
      </c>
      <c r="Z4026">
        <v>0.80600000000000005</v>
      </c>
      <c r="AA4026">
        <v>0.97899999999999998</v>
      </c>
      <c r="AB4026">
        <v>0.90300000000000002</v>
      </c>
      <c r="AC4026">
        <v>0.89200000000000002</v>
      </c>
      <c r="AD4026" s="18">
        <v>45824.770113611114</v>
      </c>
      <c r="AE4026" t="s">
        <v>1757</v>
      </c>
    </row>
    <row r="4027" spans="25:31" hidden="1" x14ac:dyDescent="0.35">
      <c r="Y4027" t="s">
        <v>858</v>
      </c>
      <c r="Z4027">
        <v>1</v>
      </c>
      <c r="AA4027" s="18" t="s">
        <v>858</v>
      </c>
      <c r="AB4027">
        <v>0</v>
      </c>
      <c r="AC4027" s="21" t="s">
        <v>858</v>
      </c>
      <c r="AD4027" s="18">
        <v>3.1141203703703702E-2</v>
      </c>
      <c r="AE4027" t="s">
        <v>1092</v>
      </c>
    </row>
    <row r="4028" spans="25:31" x14ac:dyDescent="0.35">
      <c r="Y4028">
        <v>25</v>
      </c>
      <c r="Z4028">
        <v>0.64</v>
      </c>
      <c r="AA4028">
        <v>0.69099999999999995</v>
      </c>
      <c r="AB4028">
        <v>0.89600000000000002</v>
      </c>
      <c r="AC4028">
        <v>0.9</v>
      </c>
      <c r="AD4028" s="18">
        <v>45824.893438217594</v>
      </c>
      <c r="AE4028" t="s">
        <v>1942</v>
      </c>
    </row>
    <row r="4029" spans="25:31" hidden="1" x14ac:dyDescent="0.35">
      <c r="Y4029">
        <v>1.121</v>
      </c>
      <c r="Z4029">
        <v>0.97399999999999998</v>
      </c>
      <c r="AA4029" s="18">
        <v>0.98099999999999998</v>
      </c>
      <c r="AB4029">
        <v>0.57499999999999996</v>
      </c>
      <c r="AC4029" s="21">
        <v>0.91600000000000004</v>
      </c>
      <c r="AD4029" s="18">
        <v>3.142361111111111E-2</v>
      </c>
      <c r="AE4029" t="s">
        <v>1092</v>
      </c>
    </row>
    <row r="4030" spans="25:31" x14ac:dyDescent="0.35">
      <c r="Y4030">
        <v>35.713999999999999</v>
      </c>
      <c r="Z4030">
        <v>0.95199999999999996</v>
      </c>
      <c r="AA4030">
        <v>0.98599999999999999</v>
      </c>
      <c r="AB4030">
        <v>0.96</v>
      </c>
      <c r="AC4030">
        <v>0.96499999999999997</v>
      </c>
      <c r="AD4030" s="18">
        <v>45824.830492060188</v>
      </c>
      <c r="AE4030" t="s">
        <v>1757</v>
      </c>
    </row>
    <row r="4031" spans="25:31" hidden="1" x14ac:dyDescent="0.35">
      <c r="Y4031">
        <v>0.58499999999999996</v>
      </c>
      <c r="Z4031">
        <v>0.99099999999999999</v>
      </c>
      <c r="AA4031" s="18">
        <v>0.97199999999999998</v>
      </c>
      <c r="AB4031">
        <v>0.44900000000000001</v>
      </c>
      <c r="AC4031" s="21">
        <v>0.94699999999999995</v>
      </c>
      <c r="AD4031" s="18">
        <v>3.1715277777777773E-2</v>
      </c>
      <c r="AE4031" t="s">
        <v>1092</v>
      </c>
    </row>
    <row r="4032" spans="25:31" x14ac:dyDescent="0.35">
      <c r="Y4032">
        <v>1.2709999999999999</v>
      </c>
      <c r="Z4032">
        <v>0.99199999999999999</v>
      </c>
      <c r="AA4032">
        <v>0.96399999999999997</v>
      </c>
      <c r="AB4032">
        <v>0.94799999999999995</v>
      </c>
      <c r="AC4032">
        <v>0.97099999999999997</v>
      </c>
      <c r="AD4032" s="18">
        <v>45825.087730949075</v>
      </c>
      <c r="AE4032" t="s">
        <v>2117</v>
      </c>
    </row>
    <row r="4033" spans="25:31" hidden="1" x14ac:dyDescent="0.35">
      <c r="Y4033" t="s">
        <v>858</v>
      </c>
      <c r="Z4033" t="s">
        <v>858</v>
      </c>
      <c r="AA4033" s="18" t="s">
        <v>858</v>
      </c>
      <c r="AB4033">
        <v>1</v>
      </c>
      <c r="AC4033" s="21" t="s">
        <v>858</v>
      </c>
      <c r="AD4033" s="18">
        <v>3.1939814814814817E-2</v>
      </c>
      <c r="AE4033" t="s">
        <v>1092</v>
      </c>
    </row>
    <row r="4034" spans="25:31" x14ac:dyDescent="0.35">
      <c r="Y4034">
        <v>37.036999999999999</v>
      </c>
      <c r="Z4034">
        <v>0.92600000000000005</v>
      </c>
      <c r="AA4034">
        <v>0.95199999999999996</v>
      </c>
      <c r="AB4034">
        <v>0.63200000000000001</v>
      </c>
      <c r="AC4034">
        <v>0.76300000000000001</v>
      </c>
      <c r="AD4034" s="18">
        <v>45824.812508344905</v>
      </c>
      <c r="AE4034" t="s">
        <v>1757</v>
      </c>
    </row>
    <row r="4035" spans="25:31" hidden="1" x14ac:dyDescent="0.35">
      <c r="Y4035" t="s">
        <v>858</v>
      </c>
      <c r="Z4035" t="s">
        <v>858</v>
      </c>
      <c r="AA4035" s="18" t="s">
        <v>858</v>
      </c>
      <c r="AB4035" t="s">
        <v>858</v>
      </c>
      <c r="AC4035" s="21" t="s">
        <v>858</v>
      </c>
      <c r="AD4035" s="18">
        <v>3.2144675925925931E-2</v>
      </c>
      <c r="AE4035" t="s">
        <v>1092</v>
      </c>
    </row>
    <row r="4036" spans="25:31" x14ac:dyDescent="0.35">
      <c r="Y4036">
        <v>0.24399999999999999</v>
      </c>
      <c r="Z4036">
        <v>0.9</v>
      </c>
      <c r="AA4036" s="18">
        <v>0.46400000000000002</v>
      </c>
      <c r="AB4036">
        <v>0.93</v>
      </c>
      <c r="AC4036" s="21">
        <v>0.86699999999999999</v>
      </c>
      <c r="AD4036" s="18">
        <v>1.4281250000000001E-2</v>
      </c>
      <c r="AE4036" t="s">
        <v>1092</v>
      </c>
    </row>
    <row r="4037" spans="25:31" hidden="1" x14ac:dyDescent="0.35">
      <c r="Y4037" t="s">
        <v>858</v>
      </c>
      <c r="Z4037" t="s">
        <v>858</v>
      </c>
      <c r="AA4037" s="18" t="s">
        <v>858</v>
      </c>
      <c r="AB4037" t="s">
        <v>858</v>
      </c>
      <c r="AC4037" s="21" t="s">
        <v>858</v>
      </c>
      <c r="AD4037" s="18">
        <v>3.2378472222222225E-2</v>
      </c>
      <c r="AE4037" t="s">
        <v>1092</v>
      </c>
    </row>
    <row r="4038" spans="25:31" x14ac:dyDescent="0.35">
      <c r="Y4038">
        <v>4.7850000000000001</v>
      </c>
      <c r="Z4038">
        <v>0.88700000000000001</v>
      </c>
      <c r="AA4038">
        <v>0.88800000000000001</v>
      </c>
      <c r="AB4038">
        <v>0.89500000000000002</v>
      </c>
      <c r="AC4038">
        <v>0.90900000000000003</v>
      </c>
      <c r="AD4038" s="18">
        <v>45824.767387361113</v>
      </c>
      <c r="AE4038" t="s">
        <v>1757</v>
      </c>
    </row>
    <row r="4039" spans="25:31" hidden="1" x14ac:dyDescent="0.35">
      <c r="Y4039">
        <v>0.36899999999999999</v>
      </c>
      <c r="Z4039">
        <v>0.89900000000000002</v>
      </c>
      <c r="AA4039" s="18">
        <v>0.97599999999999998</v>
      </c>
      <c r="AB4039">
        <v>0.49299999999999999</v>
      </c>
      <c r="AC4039" s="21">
        <v>0.97199999999999998</v>
      </c>
      <c r="AD4039" s="18">
        <v>3.269444444444445E-2</v>
      </c>
      <c r="AE4039" t="s">
        <v>1092</v>
      </c>
    </row>
    <row r="4040" spans="25:31" x14ac:dyDescent="0.35">
      <c r="Y4040">
        <v>20.832999999999998</v>
      </c>
      <c r="Z4040">
        <v>0.83899999999999997</v>
      </c>
      <c r="AA4040">
        <v>0.84599999999999997</v>
      </c>
      <c r="AB4040">
        <v>0.86</v>
      </c>
      <c r="AC4040">
        <v>0.89200000000000002</v>
      </c>
      <c r="AD4040" s="18">
        <v>45824.925444409724</v>
      </c>
      <c r="AE4040" t="s">
        <v>2096</v>
      </c>
    </row>
    <row r="4041" spans="25:31" hidden="1" x14ac:dyDescent="0.35">
      <c r="Y4041" t="s">
        <v>858</v>
      </c>
      <c r="Z4041" t="s">
        <v>858</v>
      </c>
      <c r="AA4041" s="18" t="s">
        <v>858</v>
      </c>
      <c r="AB4041" t="s">
        <v>858</v>
      </c>
      <c r="AC4041" s="21" t="s">
        <v>858</v>
      </c>
      <c r="AD4041" s="18">
        <v>3.2898148148148149E-2</v>
      </c>
      <c r="AE4041" t="s">
        <v>1092</v>
      </c>
    </row>
    <row r="4042" spans="25:31" x14ac:dyDescent="0.35">
      <c r="Y4042">
        <v>4.4640000000000004</v>
      </c>
      <c r="Z4042">
        <v>0.51600000000000001</v>
      </c>
      <c r="AA4042">
        <v>0.754</v>
      </c>
      <c r="AB4042">
        <v>0.79900000000000004</v>
      </c>
      <c r="AC4042">
        <v>0.75700000000000001</v>
      </c>
      <c r="AD4042" s="18">
        <v>45825.173120219908</v>
      </c>
      <c r="AE4042" t="s">
        <v>2117</v>
      </c>
    </row>
    <row r="4043" spans="25:31" hidden="1" x14ac:dyDescent="0.35">
      <c r="Y4043">
        <v>19.231000000000002</v>
      </c>
      <c r="Z4043">
        <v>0.84499999999999997</v>
      </c>
      <c r="AA4043" s="18">
        <v>0.79</v>
      </c>
      <c r="AB4043" t="s">
        <v>858</v>
      </c>
      <c r="AC4043" s="21">
        <v>0.85799999999999998</v>
      </c>
      <c r="AD4043" s="18">
        <v>3.3134259259259259E-2</v>
      </c>
      <c r="AE4043" t="s">
        <v>1092</v>
      </c>
    </row>
    <row r="4044" spans="25:31" x14ac:dyDescent="0.35">
      <c r="Y4044">
        <v>3.145</v>
      </c>
      <c r="Z4044">
        <v>0.72599999999999998</v>
      </c>
      <c r="AA4044" s="18">
        <v>0.97199999999999998</v>
      </c>
      <c r="AB4044">
        <v>0.88700000000000001</v>
      </c>
      <c r="AC4044" s="21">
        <v>0.98299999999999998</v>
      </c>
      <c r="AD4044" s="18">
        <v>2.0596064814814814E-2</v>
      </c>
      <c r="AE4044" t="s">
        <v>1092</v>
      </c>
    </row>
    <row r="4045" spans="25:31" hidden="1" x14ac:dyDescent="0.35">
      <c r="Y4045" t="s">
        <v>858</v>
      </c>
      <c r="Z4045" t="s">
        <v>858</v>
      </c>
      <c r="AA4045" s="18" t="s">
        <v>858</v>
      </c>
      <c r="AB4045" t="s">
        <v>858</v>
      </c>
      <c r="AC4045" s="21" t="s">
        <v>858</v>
      </c>
      <c r="AD4045" s="18">
        <v>3.3365740740740744E-2</v>
      </c>
      <c r="AE4045" t="s">
        <v>1092</v>
      </c>
    </row>
    <row r="4046" spans="25:31" x14ac:dyDescent="0.35">
      <c r="Y4046">
        <v>47.619</v>
      </c>
      <c r="Z4046">
        <v>0.56200000000000006</v>
      </c>
      <c r="AA4046">
        <v>0.47699999999999998</v>
      </c>
      <c r="AB4046">
        <v>0.52600000000000002</v>
      </c>
      <c r="AC4046">
        <v>0.69199999999999995</v>
      </c>
      <c r="AD4046" s="18">
        <v>45824.877178761577</v>
      </c>
      <c r="AE4046" t="s">
        <v>1942</v>
      </c>
    </row>
    <row r="4047" spans="25:31" hidden="1" x14ac:dyDescent="0.35">
      <c r="Y4047">
        <v>8.7720000000000002</v>
      </c>
      <c r="Z4047">
        <v>0.89700000000000002</v>
      </c>
      <c r="AA4047" s="18">
        <v>0.85899999999999999</v>
      </c>
      <c r="AB4047">
        <v>0.69</v>
      </c>
      <c r="AC4047" s="21">
        <v>0.74099999999999999</v>
      </c>
      <c r="AD4047" s="18">
        <v>3.3637731481481484E-2</v>
      </c>
      <c r="AE4047" t="s">
        <v>1092</v>
      </c>
    </row>
    <row r="4048" spans="25:31" x14ac:dyDescent="0.35">
      <c r="Y4048">
        <v>4.367</v>
      </c>
      <c r="Z4048">
        <v>0.97899999999999998</v>
      </c>
      <c r="AA4048">
        <v>0.84299999999999997</v>
      </c>
      <c r="AB4048">
        <v>0.89200000000000002</v>
      </c>
      <c r="AC4048">
        <v>0.95699999999999996</v>
      </c>
      <c r="AD4048" s="18">
        <v>45824.789580856479</v>
      </c>
      <c r="AE4048" t="s">
        <v>1757</v>
      </c>
    </row>
    <row r="4049" spans="25:31" hidden="1" x14ac:dyDescent="0.35">
      <c r="Y4049">
        <v>22.727</v>
      </c>
      <c r="Z4049" t="s">
        <v>858</v>
      </c>
      <c r="AA4049" s="18">
        <v>0.99</v>
      </c>
      <c r="AB4049">
        <v>1</v>
      </c>
      <c r="AC4049" s="21">
        <v>0.98299999999999998</v>
      </c>
      <c r="AD4049" s="18">
        <v>3.3853009259259263E-2</v>
      </c>
      <c r="AE4049" t="s">
        <v>1092</v>
      </c>
    </row>
    <row r="4050" spans="25:31" x14ac:dyDescent="0.35">
      <c r="Y4050">
        <v>4.367</v>
      </c>
      <c r="Z4050">
        <v>0.97899999999999998</v>
      </c>
      <c r="AA4050">
        <v>0.84299999999999997</v>
      </c>
      <c r="AB4050">
        <v>0.89200000000000002</v>
      </c>
      <c r="AC4050">
        <v>0.95699999999999996</v>
      </c>
      <c r="AD4050" s="18">
        <v>45825.10415796296</v>
      </c>
      <c r="AE4050" t="s">
        <v>2117</v>
      </c>
    </row>
    <row r="4051" spans="25:31" hidden="1" x14ac:dyDescent="0.35">
      <c r="Y4051">
        <v>1.387</v>
      </c>
      <c r="Z4051">
        <v>0.89400000000000002</v>
      </c>
      <c r="AA4051" s="18">
        <v>0.95599999999999996</v>
      </c>
      <c r="AB4051">
        <v>0.92</v>
      </c>
      <c r="AC4051" s="21">
        <v>0.95599999999999996</v>
      </c>
      <c r="AD4051" s="18">
        <v>3.4129629629629635E-2</v>
      </c>
      <c r="AE4051" t="s">
        <v>1092</v>
      </c>
    </row>
    <row r="4052" spans="25:31" x14ac:dyDescent="0.35">
      <c r="Y4052">
        <v>19.608000000000001</v>
      </c>
      <c r="Z4052">
        <v>0.622</v>
      </c>
      <c r="AA4052">
        <v>0.53900000000000003</v>
      </c>
      <c r="AB4052">
        <v>0.75</v>
      </c>
      <c r="AC4052">
        <v>0.85399999999999998</v>
      </c>
      <c r="AD4052" s="18">
        <v>45825.120903680552</v>
      </c>
      <c r="AE4052" t="s">
        <v>2117</v>
      </c>
    </row>
    <row r="4053" spans="25:31" hidden="1" x14ac:dyDescent="0.35">
      <c r="Y4053">
        <v>1</v>
      </c>
      <c r="Z4053">
        <v>0.90100000000000002</v>
      </c>
      <c r="AA4053" s="18" t="s">
        <v>858</v>
      </c>
      <c r="AB4053" t="s">
        <v>858</v>
      </c>
      <c r="AC4053" s="21">
        <v>1</v>
      </c>
      <c r="AD4053" s="18">
        <v>3.434953703703704E-2</v>
      </c>
      <c r="AE4053" t="s">
        <v>1092</v>
      </c>
    </row>
    <row r="4054" spans="25:31" x14ac:dyDescent="0.35">
      <c r="Y4054">
        <v>7.8739999999999997</v>
      </c>
      <c r="Z4054">
        <v>0.88100000000000001</v>
      </c>
      <c r="AA4054">
        <v>0.751</v>
      </c>
      <c r="AB4054">
        <v>0.86499999999999999</v>
      </c>
      <c r="AC4054">
        <v>0.84499999999999997</v>
      </c>
      <c r="AD4054" s="18">
        <v>45824.784494687497</v>
      </c>
      <c r="AE4054" t="s">
        <v>1757</v>
      </c>
    </row>
    <row r="4055" spans="25:31" hidden="1" x14ac:dyDescent="0.35">
      <c r="Y4055">
        <v>2.1230000000000002</v>
      </c>
      <c r="Z4055">
        <v>0.97399999999999998</v>
      </c>
      <c r="AA4055" s="18">
        <v>0.96799999999999997</v>
      </c>
      <c r="AB4055">
        <v>0.95499999999999996</v>
      </c>
      <c r="AC4055" s="21">
        <v>0.98299999999999998</v>
      </c>
      <c r="AD4055" s="18">
        <v>3.463425925925926E-2</v>
      </c>
      <c r="AE4055" t="s">
        <v>1092</v>
      </c>
    </row>
    <row r="4056" spans="25:31" x14ac:dyDescent="0.35">
      <c r="Y4056">
        <v>0.98099999999999998</v>
      </c>
      <c r="Z4056">
        <v>0.93899999999999995</v>
      </c>
      <c r="AA4056">
        <v>0.85699999999999998</v>
      </c>
      <c r="AB4056">
        <v>0.90400000000000003</v>
      </c>
      <c r="AC4056">
        <v>0.95799999999999996</v>
      </c>
      <c r="AD4056" s="18">
        <v>45825.285514398151</v>
      </c>
      <c r="AE4056" t="s">
        <v>2106</v>
      </c>
    </row>
    <row r="4057" spans="25:31" hidden="1" x14ac:dyDescent="0.35">
      <c r="Y4057">
        <v>0.42399999999999999</v>
      </c>
      <c r="Z4057">
        <v>0.99199999999999999</v>
      </c>
      <c r="AA4057" s="18">
        <v>0.98799999999999999</v>
      </c>
      <c r="AB4057">
        <v>0.747</v>
      </c>
      <c r="AC4057" s="21">
        <v>0.995</v>
      </c>
      <c r="AD4057" s="18">
        <v>3.4938657407407404E-2</v>
      </c>
      <c r="AE4057" t="s">
        <v>1092</v>
      </c>
    </row>
    <row r="4058" spans="25:31" x14ac:dyDescent="0.35">
      <c r="Y4058">
        <v>6.8490000000000002</v>
      </c>
      <c r="Z4058">
        <v>0.88800000000000001</v>
      </c>
      <c r="AA4058">
        <v>0.71099999999999997</v>
      </c>
      <c r="AB4058">
        <v>0.79400000000000004</v>
      </c>
      <c r="AC4058">
        <v>0.96399999999999997</v>
      </c>
      <c r="AD4058" s="18">
        <v>45824.957178229168</v>
      </c>
      <c r="AE4058" t="s">
        <v>2096</v>
      </c>
    </row>
    <row r="4059" spans="25:31" hidden="1" x14ac:dyDescent="0.35">
      <c r="Y4059">
        <v>1.028</v>
      </c>
      <c r="Z4059">
        <v>0.92200000000000004</v>
      </c>
      <c r="AA4059" s="18">
        <v>0.6</v>
      </c>
      <c r="AB4059">
        <v>0.63600000000000001</v>
      </c>
      <c r="AC4059" s="21">
        <v>0.98899999999999999</v>
      </c>
      <c r="AD4059" s="18">
        <v>3.5229166666666666E-2</v>
      </c>
      <c r="AE4059" t="s">
        <v>1092</v>
      </c>
    </row>
    <row r="4060" spans="25:31" x14ac:dyDescent="0.35">
      <c r="Y4060">
        <v>66.667000000000002</v>
      </c>
      <c r="Z4060">
        <v>0.69799999999999995</v>
      </c>
      <c r="AA4060">
        <v>0.88800000000000001</v>
      </c>
      <c r="AB4060">
        <v>0.52400000000000002</v>
      </c>
      <c r="AC4060">
        <v>0.86899999999999999</v>
      </c>
      <c r="AD4060" s="18">
        <v>45824.821549050925</v>
      </c>
      <c r="AE4060" t="s">
        <v>1757</v>
      </c>
    </row>
    <row r="4061" spans="25:31" hidden="1" x14ac:dyDescent="0.35">
      <c r="Y4061">
        <v>22.222000000000001</v>
      </c>
      <c r="Z4061" t="s">
        <v>858</v>
      </c>
      <c r="AA4061" s="18" t="s">
        <v>858</v>
      </c>
      <c r="AB4061" t="s">
        <v>858</v>
      </c>
      <c r="AC4061" s="21">
        <v>0.42899999999999999</v>
      </c>
      <c r="AD4061" s="18">
        <v>3.5453703703703703E-2</v>
      </c>
      <c r="AE4061" t="s">
        <v>1092</v>
      </c>
    </row>
    <row r="4062" spans="25:31" x14ac:dyDescent="0.35">
      <c r="Y4062">
        <v>20</v>
      </c>
      <c r="Z4062">
        <v>0.78600000000000003</v>
      </c>
      <c r="AA4062">
        <v>0.86899999999999999</v>
      </c>
      <c r="AB4062">
        <v>0.89600000000000002</v>
      </c>
      <c r="AC4062">
        <v>0.89300000000000002</v>
      </c>
      <c r="AD4062" s="18">
        <v>45825.297765173615</v>
      </c>
      <c r="AE4062" t="s">
        <v>2102</v>
      </c>
    </row>
    <row r="4063" spans="25:31" hidden="1" x14ac:dyDescent="0.35">
      <c r="Y4063">
        <v>3.1749999999999998</v>
      </c>
      <c r="Z4063">
        <v>0.93500000000000005</v>
      </c>
      <c r="AA4063" s="18">
        <v>0.94699999999999995</v>
      </c>
      <c r="AB4063">
        <v>0.94199999999999995</v>
      </c>
      <c r="AC4063" s="21">
        <v>0.97799999999999998</v>
      </c>
      <c r="AD4063" s="18">
        <v>3.5722222222222225E-2</v>
      </c>
      <c r="AE4063" t="s">
        <v>1092</v>
      </c>
    </row>
    <row r="4064" spans="25:31" x14ac:dyDescent="0.35">
      <c r="Y4064">
        <v>18.181999999999999</v>
      </c>
      <c r="Z4064">
        <v>0.73199999999999998</v>
      </c>
      <c r="AA4064">
        <v>0.72</v>
      </c>
      <c r="AB4064">
        <v>0</v>
      </c>
      <c r="AC4064">
        <v>0.84</v>
      </c>
      <c r="AD4064" s="18">
        <v>45825.078708263885</v>
      </c>
      <c r="AE4064" t="s">
        <v>2117</v>
      </c>
    </row>
    <row r="4065" spans="25:31" hidden="1" x14ac:dyDescent="0.35">
      <c r="Y4065">
        <v>14.925000000000001</v>
      </c>
      <c r="Z4065">
        <v>0.92500000000000004</v>
      </c>
      <c r="AA4065" s="18">
        <v>1</v>
      </c>
      <c r="AB4065">
        <v>0.75</v>
      </c>
      <c r="AC4065" s="21">
        <v>0.78500000000000003</v>
      </c>
      <c r="AD4065" s="18">
        <v>3.5994212962962964E-2</v>
      </c>
      <c r="AE4065" t="s">
        <v>1092</v>
      </c>
    </row>
    <row r="4066" spans="25:31" x14ac:dyDescent="0.35">
      <c r="Y4066">
        <v>200</v>
      </c>
      <c r="Z4066">
        <v>0.92100000000000004</v>
      </c>
      <c r="AA4066">
        <v>0.86699999999999999</v>
      </c>
      <c r="AB4066">
        <v>0.93400000000000005</v>
      </c>
      <c r="AC4066">
        <v>0.78700000000000003</v>
      </c>
      <c r="AD4066" s="18">
        <v>45825.098197939813</v>
      </c>
      <c r="AE4066" t="s">
        <v>2117</v>
      </c>
    </row>
    <row r="4067" spans="25:31" hidden="1" x14ac:dyDescent="0.35">
      <c r="Y4067">
        <v>0.26700000000000002</v>
      </c>
      <c r="Z4067">
        <v>0.95799999999999996</v>
      </c>
      <c r="AA4067" s="18">
        <v>0.98</v>
      </c>
      <c r="AB4067">
        <v>0.24099999999999999</v>
      </c>
      <c r="AC4067" s="21">
        <v>0.95599999999999996</v>
      </c>
      <c r="AD4067" s="18">
        <v>3.6381944444444446E-2</v>
      </c>
      <c r="AE4067" t="s">
        <v>1092</v>
      </c>
    </row>
    <row r="4068" spans="25:31" x14ac:dyDescent="0.35">
      <c r="Y4068">
        <v>66.667000000000002</v>
      </c>
      <c r="Z4068">
        <v>0.69799999999999995</v>
      </c>
      <c r="AA4068">
        <v>0.88800000000000001</v>
      </c>
      <c r="AB4068">
        <v>0.52400000000000002</v>
      </c>
      <c r="AC4068">
        <v>0.86899999999999999</v>
      </c>
      <c r="AD4068" s="18">
        <v>45825.145587488427</v>
      </c>
      <c r="AE4068" t="s">
        <v>2117</v>
      </c>
    </row>
    <row r="4069" spans="25:31" hidden="1" x14ac:dyDescent="0.35">
      <c r="Y4069" t="s">
        <v>858</v>
      </c>
      <c r="Z4069" t="s">
        <v>858</v>
      </c>
      <c r="AA4069" s="18" t="s">
        <v>858</v>
      </c>
      <c r="AB4069" t="s">
        <v>858</v>
      </c>
      <c r="AC4069" s="21" t="s">
        <v>858</v>
      </c>
      <c r="AD4069" s="18">
        <v>3.660069444444445E-2</v>
      </c>
      <c r="AE4069" t="s">
        <v>1092</v>
      </c>
    </row>
    <row r="4070" spans="25:31" x14ac:dyDescent="0.35">
      <c r="Y4070">
        <v>3.226</v>
      </c>
      <c r="Z4070">
        <v>0.879</v>
      </c>
      <c r="AA4070">
        <v>0.59699999999999998</v>
      </c>
      <c r="AB4070">
        <v>0.97399999999999998</v>
      </c>
      <c r="AC4070">
        <v>0.97099999999999997</v>
      </c>
      <c r="AD4070" s="18">
        <v>45824.958750879632</v>
      </c>
      <c r="AE4070" t="s">
        <v>2096</v>
      </c>
    </row>
    <row r="4071" spans="25:31" hidden="1" x14ac:dyDescent="0.35">
      <c r="Y4071" t="s">
        <v>858</v>
      </c>
      <c r="Z4071" t="s">
        <v>858</v>
      </c>
      <c r="AA4071" s="18" t="s">
        <v>858</v>
      </c>
      <c r="AB4071" t="s">
        <v>858</v>
      </c>
      <c r="AC4071" s="21" t="s">
        <v>858</v>
      </c>
      <c r="AD4071" s="18">
        <v>3.6900462962962961E-2</v>
      </c>
      <c r="AE4071" t="s">
        <v>1092</v>
      </c>
    </row>
    <row r="4072" spans="25:31" x14ac:dyDescent="0.35">
      <c r="Y4072">
        <v>4.8079999999999998</v>
      </c>
      <c r="Z4072">
        <v>0</v>
      </c>
      <c r="AA4072">
        <v>0.95699999999999996</v>
      </c>
      <c r="AB4072">
        <v>0.70799999999999996</v>
      </c>
      <c r="AC4072">
        <v>0.61299999999999999</v>
      </c>
      <c r="AD4072" s="18">
        <v>45824.832013148145</v>
      </c>
      <c r="AE4072" t="s">
        <v>1757</v>
      </c>
    </row>
    <row r="4073" spans="25:31" hidden="1" x14ac:dyDescent="0.35">
      <c r="Y4073">
        <v>12.346</v>
      </c>
      <c r="Z4073">
        <v>0.74399999999999999</v>
      </c>
      <c r="AA4073" s="18">
        <v>0.95</v>
      </c>
      <c r="AB4073" t="s">
        <v>858</v>
      </c>
      <c r="AC4073" s="21">
        <v>0.64400000000000002</v>
      </c>
      <c r="AD4073" s="18">
        <v>3.7165509259259259E-2</v>
      </c>
      <c r="AE4073" t="s">
        <v>1092</v>
      </c>
    </row>
    <row r="4074" spans="25:31" x14ac:dyDescent="0.35">
      <c r="Y4074">
        <v>0.84699999999999998</v>
      </c>
      <c r="Z4074">
        <v>0.74299999999999999</v>
      </c>
      <c r="AA4074">
        <v>0.78200000000000003</v>
      </c>
      <c r="AB4074">
        <v>0.94699999999999995</v>
      </c>
      <c r="AC4074">
        <v>0.96</v>
      </c>
      <c r="AD4074" s="18">
        <v>45824.759646921295</v>
      </c>
      <c r="AE4074" t="s">
        <v>1757</v>
      </c>
    </row>
    <row r="4075" spans="25:31" hidden="1" x14ac:dyDescent="0.35">
      <c r="Y4075" t="s">
        <v>858</v>
      </c>
      <c r="Z4075" t="s">
        <v>858</v>
      </c>
      <c r="AA4075" s="18">
        <v>1</v>
      </c>
      <c r="AB4075" t="s">
        <v>858</v>
      </c>
      <c r="AC4075" s="21" t="s">
        <v>858</v>
      </c>
      <c r="AD4075" s="18">
        <v>3.7434027777777781E-2</v>
      </c>
      <c r="AE4075" t="s">
        <v>1092</v>
      </c>
    </row>
    <row r="4076" spans="25:31" x14ac:dyDescent="0.35">
      <c r="Y4076">
        <v>3.9220000000000002</v>
      </c>
      <c r="Z4076">
        <v>0.48199999999999998</v>
      </c>
      <c r="AA4076" s="18">
        <v>0.71299999999999997</v>
      </c>
      <c r="AB4076">
        <v>0.86099999999999999</v>
      </c>
      <c r="AC4076" s="21">
        <v>0.80200000000000005</v>
      </c>
      <c r="AD4076" s="18">
        <v>45825.196765208333</v>
      </c>
      <c r="AE4076" t="s">
        <v>2112</v>
      </c>
    </row>
    <row r="4077" spans="25:31" hidden="1" x14ac:dyDescent="0.35">
      <c r="Y4077">
        <v>0.40799999999999997</v>
      </c>
      <c r="Z4077">
        <v>0.98799999999999999</v>
      </c>
      <c r="AA4077" s="18">
        <v>0.97</v>
      </c>
      <c r="AB4077">
        <v>0.97099999999999997</v>
      </c>
      <c r="AC4077" s="21">
        <v>0.97899999999999998</v>
      </c>
      <c r="AD4077" s="18">
        <v>3.7890046296296297E-2</v>
      </c>
      <c r="AE4077" t="s">
        <v>1092</v>
      </c>
    </row>
    <row r="4078" spans="25:31" x14ac:dyDescent="0.35">
      <c r="Y4078">
        <v>41.667000000000002</v>
      </c>
      <c r="Z4078">
        <v>0.94799999999999995</v>
      </c>
      <c r="AA4078">
        <v>0.97399999999999998</v>
      </c>
      <c r="AB4078">
        <v>0.81299999999999994</v>
      </c>
      <c r="AC4078">
        <v>0.90400000000000003</v>
      </c>
      <c r="AD4078" s="18">
        <v>45824.824343738423</v>
      </c>
      <c r="AE4078" t="s">
        <v>1757</v>
      </c>
    </row>
    <row r="4079" spans="25:31" hidden="1" x14ac:dyDescent="0.35">
      <c r="Y4079" t="s">
        <v>858</v>
      </c>
      <c r="Z4079" t="s">
        <v>858</v>
      </c>
      <c r="AA4079" s="18" t="s">
        <v>858</v>
      </c>
      <c r="AB4079" t="s">
        <v>858</v>
      </c>
      <c r="AC4079" s="21" t="s">
        <v>858</v>
      </c>
      <c r="AD4079" s="18">
        <v>3.8112268518518518E-2</v>
      </c>
      <c r="AE4079" t="s">
        <v>1092</v>
      </c>
    </row>
    <row r="4080" spans="25:31" x14ac:dyDescent="0.35">
      <c r="Y4080">
        <v>35.713999999999999</v>
      </c>
      <c r="Z4080">
        <v>0.60899999999999999</v>
      </c>
      <c r="AA4080">
        <v>0.92700000000000005</v>
      </c>
      <c r="AB4080">
        <v>0.753</v>
      </c>
      <c r="AC4080">
        <v>0.68799999999999994</v>
      </c>
      <c r="AD4080" s="18">
        <v>45825.121673923612</v>
      </c>
      <c r="AE4080" t="s">
        <v>2117</v>
      </c>
    </row>
    <row r="4081" spans="25:31" hidden="1" x14ac:dyDescent="0.35">
      <c r="Y4081">
        <v>7.3529999999999998</v>
      </c>
      <c r="Z4081">
        <v>0.75</v>
      </c>
      <c r="AA4081" s="18" t="s">
        <v>858</v>
      </c>
      <c r="AB4081" t="s">
        <v>858</v>
      </c>
      <c r="AC4081" s="21">
        <v>0.75</v>
      </c>
      <c r="AD4081" s="18">
        <v>3.8329861111111106E-2</v>
      </c>
      <c r="AE4081" t="s">
        <v>1092</v>
      </c>
    </row>
    <row r="4082" spans="25:31" x14ac:dyDescent="0.35">
      <c r="Y4082">
        <v>71.429000000000002</v>
      </c>
      <c r="Z4082">
        <v>0.96899999999999997</v>
      </c>
      <c r="AA4082">
        <v>0.63400000000000001</v>
      </c>
      <c r="AB4082">
        <v>0.69099999999999995</v>
      </c>
      <c r="AC4082">
        <v>0.73699999999999999</v>
      </c>
      <c r="AD4082" s="18">
        <v>45825.126428807867</v>
      </c>
      <c r="AE4082" t="s">
        <v>2117</v>
      </c>
    </row>
    <row r="4083" spans="25:31" hidden="1" x14ac:dyDescent="0.35">
      <c r="Y4083">
        <v>6.8029999999999999</v>
      </c>
      <c r="Z4083">
        <v>0.81299999999999994</v>
      </c>
      <c r="AA4083" s="18">
        <v>0.95899999999999996</v>
      </c>
      <c r="AB4083">
        <v>0.995</v>
      </c>
      <c r="AC4083" s="21">
        <v>0.81799999999999995</v>
      </c>
      <c r="AD4083" s="18">
        <v>3.8775462962962963E-2</v>
      </c>
      <c r="AE4083" t="s">
        <v>1092</v>
      </c>
    </row>
    <row r="4084" spans="25:31" x14ac:dyDescent="0.35">
      <c r="Y4084">
        <v>17.856999999999999</v>
      </c>
      <c r="Z4084">
        <v>0.93799999999999994</v>
      </c>
      <c r="AA4084">
        <v>0.97799999999999998</v>
      </c>
      <c r="AB4084">
        <v>0.96799999999999997</v>
      </c>
      <c r="AC4084">
        <v>0.92500000000000004</v>
      </c>
      <c r="AD4084" s="18">
        <v>45825.155525393522</v>
      </c>
      <c r="AE4084" t="s">
        <v>2117</v>
      </c>
    </row>
    <row r="4085" spans="25:31" hidden="1" x14ac:dyDescent="0.35">
      <c r="Y4085">
        <v>41.667000000000002</v>
      </c>
      <c r="Z4085">
        <v>0.94099999999999995</v>
      </c>
      <c r="AA4085" s="18">
        <v>0.98499999999999999</v>
      </c>
      <c r="AB4085" t="s">
        <v>858</v>
      </c>
      <c r="AC4085" s="21">
        <v>0.74299999999999999</v>
      </c>
      <c r="AD4085" s="18">
        <v>3.9021990740740739E-2</v>
      </c>
      <c r="AE4085" t="s">
        <v>1092</v>
      </c>
    </row>
    <row r="4086" spans="25:31" x14ac:dyDescent="0.35">
      <c r="Y4086">
        <v>10.308999999999999</v>
      </c>
      <c r="Z4086">
        <v>0.93500000000000005</v>
      </c>
      <c r="AA4086">
        <v>0.84199999999999997</v>
      </c>
      <c r="AB4086">
        <v>0.64500000000000002</v>
      </c>
      <c r="AC4086">
        <v>0.72699999999999998</v>
      </c>
      <c r="AD4086" s="18">
        <v>45825.098849004629</v>
      </c>
      <c r="AE4086" t="s">
        <v>2117</v>
      </c>
    </row>
    <row r="4087" spans="25:31" hidden="1" x14ac:dyDescent="0.35">
      <c r="Y4087">
        <v>1</v>
      </c>
      <c r="Z4087">
        <v>1</v>
      </c>
      <c r="AA4087" s="18" t="s">
        <v>858</v>
      </c>
      <c r="AB4087" t="s">
        <v>858</v>
      </c>
      <c r="AC4087" s="21">
        <v>1</v>
      </c>
      <c r="AD4087" s="18">
        <v>3.9241898148148151E-2</v>
      </c>
      <c r="AE4087" t="s">
        <v>1092</v>
      </c>
    </row>
    <row r="4088" spans="25:31" x14ac:dyDescent="0.35">
      <c r="Y4088">
        <v>21.739000000000001</v>
      </c>
      <c r="Z4088">
        <v>0.36299999999999999</v>
      </c>
      <c r="AA4088">
        <v>0.86899999999999999</v>
      </c>
      <c r="AB4088">
        <v>0</v>
      </c>
      <c r="AC4088">
        <v>0.48</v>
      </c>
      <c r="AD4088" s="18">
        <v>45825.153243726854</v>
      </c>
      <c r="AE4088" t="s">
        <v>2117</v>
      </c>
    </row>
    <row r="4089" spans="25:31" hidden="1" x14ac:dyDescent="0.35">
      <c r="Y4089">
        <v>14.085000000000001</v>
      </c>
      <c r="Z4089">
        <v>1</v>
      </c>
      <c r="AA4089" s="18" t="s">
        <v>858</v>
      </c>
      <c r="AB4089" t="s">
        <v>858</v>
      </c>
      <c r="AC4089" s="21">
        <v>0.75</v>
      </c>
      <c r="AD4089" s="18">
        <v>3.9457175925925923E-2</v>
      </c>
      <c r="AE4089" t="s">
        <v>1092</v>
      </c>
    </row>
    <row r="4090" spans="25:31" x14ac:dyDescent="0.35">
      <c r="Y4090">
        <v>4.4050000000000002</v>
      </c>
      <c r="Z4090">
        <v>0.97699999999999998</v>
      </c>
      <c r="AA4090">
        <v>0.99399999999999999</v>
      </c>
      <c r="AB4090">
        <v>0.97099999999999997</v>
      </c>
      <c r="AC4090">
        <v>0.93400000000000005</v>
      </c>
      <c r="AD4090" s="18">
        <v>45825.132178946762</v>
      </c>
      <c r="AE4090" t="s">
        <v>2117</v>
      </c>
    </row>
    <row r="4091" spans="25:31" hidden="1" x14ac:dyDescent="0.35">
      <c r="Y4091" t="s">
        <v>858</v>
      </c>
      <c r="Z4091" t="s">
        <v>858</v>
      </c>
      <c r="AA4091" s="18" t="s">
        <v>858</v>
      </c>
      <c r="AB4091" t="s">
        <v>858</v>
      </c>
      <c r="AC4091" s="21" t="s">
        <v>858</v>
      </c>
      <c r="AD4091" s="18">
        <v>3.9663194444444445E-2</v>
      </c>
      <c r="AE4091" t="s">
        <v>1092</v>
      </c>
    </row>
    <row r="4092" spans="25:31" x14ac:dyDescent="0.35">
      <c r="Y4092">
        <v>27.777999999999999</v>
      </c>
      <c r="Z4092">
        <v>0.79900000000000004</v>
      </c>
      <c r="AA4092">
        <v>0.871</v>
      </c>
      <c r="AB4092">
        <v>0.96899999999999997</v>
      </c>
      <c r="AC4092">
        <v>0.85899999999999999</v>
      </c>
      <c r="AD4092" s="18">
        <v>45824.889648414355</v>
      </c>
      <c r="AE4092" t="s">
        <v>1942</v>
      </c>
    </row>
    <row r="4093" spans="25:31" hidden="1" x14ac:dyDescent="0.35">
      <c r="Y4093" t="s">
        <v>858</v>
      </c>
      <c r="Z4093" t="s">
        <v>858</v>
      </c>
      <c r="AA4093" s="18" t="s">
        <v>858</v>
      </c>
      <c r="AB4093">
        <v>0.75</v>
      </c>
      <c r="AC4093" s="21" t="s">
        <v>858</v>
      </c>
      <c r="AD4093" s="18">
        <v>3.9863425925925927E-2</v>
      </c>
      <c r="AE4093" t="s">
        <v>1092</v>
      </c>
    </row>
    <row r="4094" spans="25:31" x14ac:dyDescent="0.35">
      <c r="Y4094">
        <v>111.111</v>
      </c>
      <c r="Z4094">
        <v>0.96199999999999997</v>
      </c>
      <c r="AA4094" s="18">
        <v>0.92500000000000004</v>
      </c>
      <c r="AB4094">
        <v>0.75800000000000001</v>
      </c>
      <c r="AC4094" s="21">
        <v>0.94099999999999995</v>
      </c>
      <c r="AD4094" s="18">
        <v>45825.204864791667</v>
      </c>
      <c r="AE4094" t="s">
        <v>2112</v>
      </c>
    </row>
    <row r="4095" spans="25:31" hidden="1" x14ac:dyDescent="0.35">
      <c r="Y4095" t="s">
        <v>858</v>
      </c>
      <c r="Z4095" t="s">
        <v>858</v>
      </c>
      <c r="AA4095" s="18" t="s">
        <v>858</v>
      </c>
      <c r="AB4095" t="s">
        <v>858</v>
      </c>
      <c r="AC4095" s="21" t="s">
        <v>858</v>
      </c>
      <c r="AD4095" s="18">
        <v>4.0128472222222218E-2</v>
      </c>
      <c r="AE4095" t="s">
        <v>1092</v>
      </c>
    </row>
    <row r="4096" spans="25:31" x14ac:dyDescent="0.35">
      <c r="Y4096">
        <v>2.2469999999999999</v>
      </c>
      <c r="Z4096">
        <v>0.72899999999999998</v>
      </c>
      <c r="AA4096" s="18">
        <v>0.77</v>
      </c>
      <c r="AB4096">
        <v>0.67300000000000004</v>
      </c>
      <c r="AC4096" s="21">
        <v>0.755</v>
      </c>
      <c r="AD4096" s="18">
        <v>1.5858796296296298E-2</v>
      </c>
      <c r="AE4096" t="s">
        <v>1092</v>
      </c>
    </row>
    <row r="4097" spans="25:31" hidden="1" x14ac:dyDescent="0.35">
      <c r="Y4097">
        <v>55.555999999999997</v>
      </c>
      <c r="Z4097">
        <v>1</v>
      </c>
      <c r="AA4097" s="18">
        <v>0.76700000000000002</v>
      </c>
      <c r="AB4097" t="s">
        <v>858</v>
      </c>
      <c r="AC4097" s="21">
        <v>1</v>
      </c>
      <c r="AD4097" s="18">
        <v>4.0412037037037038E-2</v>
      </c>
      <c r="AE4097" t="s">
        <v>1092</v>
      </c>
    </row>
    <row r="4098" spans="25:31" x14ac:dyDescent="0.35">
      <c r="Y4098">
        <v>9.0090000000000003</v>
      </c>
      <c r="Z4098">
        <v>0.91</v>
      </c>
      <c r="AA4098">
        <v>0.92600000000000005</v>
      </c>
      <c r="AB4098">
        <v>0.89300000000000002</v>
      </c>
      <c r="AC4098">
        <v>0.95699999999999996</v>
      </c>
      <c r="AD4098" s="18">
        <v>45825.181407835647</v>
      </c>
      <c r="AE4098" t="s">
        <v>2116</v>
      </c>
    </row>
    <row r="4099" spans="25:31" hidden="1" x14ac:dyDescent="0.35">
      <c r="Y4099">
        <v>2.681</v>
      </c>
      <c r="Z4099">
        <v>0.96199999999999997</v>
      </c>
      <c r="AA4099" s="18">
        <v>0.95199999999999996</v>
      </c>
      <c r="AB4099">
        <v>0.753</v>
      </c>
      <c r="AC4099" s="21">
        <v>0.88500000000000001</v>
      </c>
      <c r="AD4099" s="18">
        <v>4.0714120370370366E-2</v>
      </c>
      <c r="AE4099" t="s">
        <v>1092</v>
      </c>
    </row>
    <row r="4100" spans="25:31" x14ac:dyDescent="0.35">
      <c r="Y4100">
        <v>6.3289999999999997</v>
      </c>
      <c r="Z4100">
        <v>0.76400000000000001</v>
      </c>
      <c r="AA4100">
        <v>0.76700000000000002</v>
      </c>
      <c r="AB4100">
        <v>0.78100000000000003</v>
      </c>
      <c r="AC4100">
        <v>0.77400000000000002</v>
      </c>
      <c r="AD4100" s="18">
        <v>45825.064026898151</v>
      </c>
      <c r="AE4100" t="s">
        <v>2117</v>
      </c>
    </row>
    <row r="4101" spans="25:31" hidden="1" x14ac:dyDescent="0.35">
      <c r="Y4101">
        <v>19.231000000000002</v>
      </c>
      <c r="Z4101">
        <v>1</v>
      </c>
      <c r="AA4101" s="18" t="s">
        <v>858</v>
      </c>
      <c r="AB4101" t="s">
        <v>858</v>
      </c>
      <c r="AC4101" s="21">
        <v>0.96599999999999997</v>
      </c>
      <c r="AD4101" s="18">
        <v>4.0932870370370369E-2</v>
      </c>
      <c r="AE4101" t="s">
        <v>1092</v>
      </c>
    </row>
    <row r="4102" spans="25:31" x14ac:dyDescent="0.35">
      <c r="Y4102">
        <v>13.513999999999999</v>
      </c>
      <c r="Z4102">
        <v>0.75700000000000001</v>
      </c>
      <c r="AA4102">
        <v>0.83</v>
      </c>
      <c r="AB4102">
        <v>0.89100000000000001</v>
      </c>
      <c r="AC4102">
        <v>0.92100000000000004</v>
      </c>
      <c r="AD4102" s="18">
        <v>45825.065180694444</v>
      </c>
      <c r="AE4102" t="s">
        <v>2117</v>
      </c>
    </row>
    <row r="4103" spans="25:31" hidden="1" x14ac:dyDescent="0.35">
      <c r="Y4103">
        <v>27.027000000000001</v>
      </c>
      <c r="Z4103" t="s">
        <v>858</v>
      </c>
      <c r="AA4103" s="18">
        <v>1</v>
      </c>
      <c r="AB4103">
        <v>1</v>
      </c>
      <c r="AC4103" s="21">
        <v>0.85099999999999998</v>
      </c>
      <c r="AD4103" s="18">
        <v>4.1185185185185186E-2</v>
      </c>
      <c r="AE4103" t="s">
        <v>1092</v>
      </c>
    </row>
    <row r="4104" spans="25:31" x14ac:dyDescent="0.35">
      <c r="Y4104">
        <v>0.42699999999999999</v>
      </c>
      <c r="Z4104">
        <v>0.57099999999999995</v>
      </c>
      <c r="AA4104">
        <v>0.90500000000000003</v>
      </c>
      <c r="AB4104">
        <v>0.41</v>
      </c>
      <c r="AC4104">
        <v>0.92700000000000005</v>
      </c>
      <c r="AD4104" s="18">
        <v>45824.938007673612</v>
      </c>
      <c r="AE4104" t="s">
        <v>2096</v>
      </c>
    </row>
    <row r="4105" spans="25:31" hidden="1" x14ac:dyDescent="0.35">
      <c r="Y4105" t="s">
        <v>858</v>
      </c>
      <c r="Z4105" t="s">
        <v>858</v>
      </c>
      <c r="AA4105" s="18" t="s">
        <v>858</v>
      </c>
      <c r="AB4105" t="s">
        <v>858</v>
      </c>
      <c r="AC4105" s="21" t="s">
        <v>858</v>
      </c>
      <c r="AD4105" s="18">
        <v>4.1416666666666671E-2</v>
      </c>
      <c r="AE4105" t="s">
        <v>1092</v>
      </c>
    </row>
    <row r="4106" spans="25:31" x14ac:dyDescent="0.35">
      <c r="Y4106">
        <v>16.667000000000002</v>
      </c>
      <c r="Z4106">
        <v>0.753</v>
      </c>
      <c r="AA4106">
        <v>0.89200000000000002</v>
      </c>
      <c r="AB4106">
        <v>0.53</v>
      </c>
      <c r="AC4106">
        <v>0.56799999999999995</v>
      </c>
      <c r="AD4106" s="18">
        <v>45824.770335428242</v>
      </c>
      <c r="AE4106" t="s">
        <v>1757</v>
      </c>
    </row>
    <row r="4107" spans="25:31" hidden="1" x14ac:dyDescent="0.35">
      <c r="Y4107">
        <v>1.218</v>
      </c>
      <c r="Z4107">
        <v>0.91300000000000003</v>
      </c>
      <c r="AA4107" s="18">
        <v>0.97099999999999997</v>
      </c>
      <c r="AB4107">
        <v>0.97</v>
      </c>
      <c r="AC4107" s="21">
        <v>0.96099999999999997</v>
      </c>
      <c r="AD4107" s="18">
        <v>6.4814814814814816E-5</v>
      </c>
      <c r="AE4107" t="s">
        <v>1092</v>
      </c>
    </row>
    <row r="4108" spans="25:31" x14ac:dyDescent="0.35">
      <c r="Y4108">
        <v>4.0490000000000004</v>
      </c>
      <c r="Z4108">
        <v>0.81799999999999995</v>
      </c>
      <c r="AA4108" s="18">
        <v>0.89700000000000002</v>
      </c>
      <c r="AB4108">
        <v>0.90300000000000002</v>
      </c>
      <c r="AC4108" s="21">
        <v>0.83799999999999997</v>
      </c>
      <c r="AD4108" s="18">
        <v>45825.233679317127</v>
      </c>
      <c r="AE4108" t="s">
        <v>2107</v>
      </c>
    </row>
    <row r="4109" spans="25:31" hidden="1" x14ac:dyDescent="0.35">
      <c r="Y4109">
        <v>3.6230000000000002</v>
      </c>
      <c r="Z4109">
        <v>0.94699999999999995</v>
      </c>
      <c r="AA4109" s="18">
        <v>0.95499999999999996</v>
      </c>
      <c r="AB4109">
        <v>0.94799999999999995</v>
      </c>
      <c r="AC4109" s="21">
        <v>0.95399999999999996</v>
      </c>
      <c r="AD4109" s="18">
        <v>4.3749999999999995E-4</v>
      </c>
      <c r="AE4109" t="s">
        <v>1092</v>
      </c>
    </row>
    <row r="4110" spans="25:31" x14ac:dyDescent="0.35">
      <c r="Y4110">
        <v>1.58</v>
      </c>
      <c r="Z4110">
        <v>0.77</v>
      </c>
      <c r="AA4110" s="18">
        <v>0.91100000000000003</v>
      </c>
      <c r="AB4110">
        <v>0.92500000000000004</v>
      </c>
      <c r="AC4110" s="21">
        <v>0.98699999999999999</v>
      </c>
      <c r="AD4110" s="18">
        <v>3.40775462962963E-2</v>
      </c>
      <c r="AE4110" t="s">
        <v>1092</v>
      </c>
    </row>
    <row r="4111" spans="25:31" hidden="1" x14ac:dyDescent="0.35">
      <c r="Y4111">
        <v>10.101000000000001</v>
      </c>
      <c r="Z4111">
        <v>0.92300000000000004</v>
      </c>
      <c r="AA4111" s="18">
        <v>0.90800000000000003</v>
      </c>
      <c r="AB4111" t="s">
        <v>858</v>
      </c>
      <c r="AC4111" s="21">
        <v>0.88500000000000001</v>
      </c>
      <c r="AD4111" s="18">
        <v>6.5625000000000004E-4</v>
      </c>
      <c r="AE4111" t="s">
        <v>1092</v>
      </c>
    </row>
    <row r="4112" spans="25:31" x14ac:dyDescent="0.35">
      <c r="Y4112">
        <v>50</v>
      </c>
      <c r="Z4112">
        <v>0.79600000000000004</v>
      </c>
      <c r="AA4112">
        <v>0.94399999999999995</v>
      </c>
      <c r="AB4112">
        <v>0.93200000000000005</v>
      </c>
      <c r="AC4112">
        <v>0.82</v>
      </c>
      <c r="AD4112" s="18">
        <v>45824.892817094908</v>
      </c>
      <c r="AE4112" t="s">
        <v>1942</v>
      </c>
    </row>
    <row r="4113" spans="25:31" hidden="1" x14ac:dyDescent="0.35">
      <c r="Y4113">
        <v>4.9020000000000001</v>
      </c>
      <c r="Z4113">
        <v>0.92400000000000004</v>
      </c>
      <c r="AA4113" s="18">
        <v>0.93700000000000006</v>
      </c>
      <c r="AB4113">
        <v>0.61499999999999999</v>
      </c>
      <c r="AC4113" s="21">
        <v>0.93100000000000005</v>
      </c>
      <c r="AD4113" s="18">
        <v>9.4328703703703708E-4</v>
      </c>
      <c r="AE4113" t="s">
        <v>1092</v>
      </c>
    </row>
    <row r="4114" spans="25:31" x14ac:dyDescent="0.35">
      <c r="Y4114">
        <v>14.925000000000001</v>
      </c>
      <c r="Z4114">
        <v>0.88</v>
      </c>
      <c r="AA4114" s="18">
        <v>0.91100000000000003</v>
      </c>
      <c r="AB4114">
        <v>0.51800000000000002</v>
      </c>
      <c r="AC4114" s="21">
        <v>0.76400000000000001</v>
      </c>
      <c r="AD4114" s="18">
        <v>1.7832175925925925E-2</v>
      </c>
      <c r="AE4114" t="s">
        <v>1092</v>
      </c>
    </row>
    <row r="4115" spans="25:31" hidden="1" x14ac:dyDescent="0.35">
      <c r="Y4115">
        <v>1.131</v>
      </c>
      <c r="Z4115">
        <v>0.90200000000000002</v>
      </c>
      <c r="AA4115" s="18">
        <v>0.96299999999999997</v>
      </c>
      <c r="AB4115">
        <v>0.95</v>
      </c>
      <c r="AC4115" s="21">
        <v>0.98199999999999998</v>
      </c>
      <c r="AD4115" s="18">
        <v>1.2314814814814816E-3</v>
      </c>
      <c r="AE4115" t="s">
        <v>1092</v>
      </c>
    </row>
    <row r="4116" spans="25:31" x14ac:dyDescent="0.35">
      <c r="Y4116">
        <v>21.277000000000001</v>
      </c>
      <c r="Z4116">
        <v>0.84599999999999997</v>
      </c>
      <c r="AA4116">
        <v>0.77400000000000002</v>
      </c>
      <c r="AB4116">
        <v>0.89900000000000002</v>
      </c>
      <c r="AC4116">
        <v>0.96</v>
      </c>
      <c r="AD4116" s="18">
        <v>45825.238509143521</v>
      </c>
      <c r="AE4116" t="s">
        <v>2106</v>
      </c>
    </row>
    <row r="4117" spans="25:31" hidden="1" x14ac:dyDescent="0.35">
      <c r="Y4117">
        <v>2.6459999999999999</v>
      </c>
      <c r="Z4117">
        <v>0.75</v>
      </c>
      <c r="AA4117" s="18" t="s">
        <v>858</v>
      </c>
      <c r="AB4117">
        <v>0.76600000000000001</v>
      </c>
      <c r="AC4117" s="21">
        <v>0.54900000000000004</v>
      </c>
      <c r="AD4117" s="18">
        <v>1.4444444444444444E-3</v>
      </c>
      <c r="AE4117" t="s">
        <v>1092</v>
      </c>
    </row>
    <row r="4118" spans="25:31" x14ac:dyDescent="0.35">
      <c r="Y4118">
        <v>11.765000000000001</v>
      </c>
      <c r="Z4118">
        <v>0.44900000000000001</v>
      </c>
      <c r="AA4118" s="18">
        <v>0.501</v>
      </c>
      <c r="AB4118">
        <v>0.67800000000000005</v>
      </c>
      <c r="AC4118" s="21">
        <v>0.40699999999999997</v>
      </c>
      <c r="AD4118" s="18">
        <v>45825.204648888888</v>
      </c>
      <c r="AE4118" t="s">
        <v>2112</v>
      </c>
    </row>
    <row r="4119" spans="25:31" hidden="1" x14ac:dyDescent="0.35">
      <c r="Y4119">
        <v>7.7519999999999998</v>
      </c>
      <c r="Z4119">
        <v>0.79700000000000004</v>
      </c>
      <c r="AA4119" s="18">
        <v>0.97</v>
      </c>
      <c r="AB4119">
        <v>0.999</v>
      </c>
      <c r="AC4119" s="21">
        <v>0.92</v>
      </c>
      <c r="AD4119" s="18">
        <v>1.71875E-3</v>
      </c>
      <c r="AE4119" t="s">
        <v>1092</v>
      </c>
    </row>
    <row r="4120" spans="25:31" x14ac:dyDescent="0.35">
      <c r="Y4120">
        <v>23.81</v>
      </c>
      <c r="Z4120">
        <v>0.88400000000000001</v>
      </c>
      <c r="AA4120">
        <v>0.73599999999999999</v>
      </c>
      <c r="AB4120">
        <v>0</v>
      </c>
      <c r="AC4120">
        <v>0.80800000000000005</v>
      </c>
      <c r="AD4120" s="18">
        <v>45824.792344884256</v>
      </c>
      <c r="AE4120" t="s">
        <v>1757</v>
      </c>
    </row>
    <row r="4121" spans="25:31" hidden="1" x14ac:dyDescent="0.35">
      <c r="Y4121">
        <v>40</v>
      </c>
      <c r="Z4121" t="s">
        <v>858</v>
      </c>
      <c r="AA4121" s="18" t="s">
        <v>858</v>
      </c>
      <c r="AB4121" t="s">
        <v>858</v>
      </c>
      <c r="AC4121" s="21">
        <v>0.85899999999999999</v>
      </c>
      <c r="AD4121" s="18">
        <v>1.991898148148148E-3</v>
      </c>
      <c r="AE4121" t="s">
        <v>1092</v>
      </c>
    </row>
    <row r="4122" spans="25:31" x14ac:dyDescent="0.35">
      <c r="Y4122">
        <v>15.872999999999999</v>
      </c>
      <c r="Z4122">
        <v>0.91100000000000003</v>
      </c>
      <c r="AA4122">
        <v>0.93</v>
      </c>
      <c r="AB4122">
        <v>0.56399999999999995</v>
      </c>
      <c r="AC4122">
        <v>0.81799999999999995</v>
      </c>
      <c r="AD4122" s="18">
        <v>45824.825057800925</v>
      </c>
      <c r="AE4122" t="s">
        <v>1757</v>
      </c>
    </row>
    <row r="4123" spans="25:31" hidden="1" x14ac:dyDescent="0.35">
      <c r="Y4123">
        <v>0.748</v>
      </c>
      <c r="Z4123">
        <v>0.98499999999999999</v>
      </c>
      <c r="AA4123" s="18">
        <v>0.98699999999999999</v>
      </c>
      <c r="AB4123">
        <v>0.93300000000000005</v>
      </c>
      <c r="AC4123" s="21">
        <v>0.97699999999999998</v>
      </c>
      <c r="AD4123" s="18">
        <v>2.5138888888888889E-3</v>
      </c>
      <c r="AE4123" t="s">
        <v>1092</v>
      </c>
    </row>
    <row r="4124" spans="25:31" x14ac:dyDescent="0.35">
      <c r="Y4124">
        <v>11.765000000000001</v>
      </c>
      <c r="Z4124">
        <v>0.98899999999999999</v>
      </c>
      <c r="AA4124">
        <v>0.98399999999999999</v>
      </c>
      <c r="AB4124">
        <v>0.94199999999999995</v>
      </c>
      <c r="AC4124">
        <v>0.93</v>
      </c>
      <c r="AD4124" s="18">
        <v>45825.159752557869</v>
      </c>
      <c r="AE4124" t="s">
        <v>2117</v>
      </c>
    </row>
    <row r="4125" spans="25:31" hidden="1" x14ac:dyDescent="0.35">
      <c r="Y4125" t="s">
        <v>858</v>
      </c>
      <c r="Z4125" t="s">
        <v>858</v>
      </c>
      <c r="AA4125" s="18" t="s">
        <v>858</v>
      </c>
      <c r="AB4125" t="s">
        <v>858</v>
      </c>
      <c r="AC4125" s="21" t="s">
        <v>858</v>
      </c>
      <c r="AD4125" s="18">
        <v>2.2141203703703706E-3</v>
      </c>
      <c r="AE4125" t="s">
        <v>1092</v>
      </c>
    </row>
    <row r="4126" spans="25:31" x14ac:dyDescent="0.35">
      <c r="Y4126">
        <v>1.429</v>
      </c>
      <c r="Z4126">
        <v>0.97599999999999998</v>
      </c>
      <c r="AA4126" s="18">
        <v>0.75</v>
      </c>
      <c r="AB4126">
        <v>0.93300000000000005</v>
      </c>
      <c r="AC4126" s="21">
        <v>0.755</v>
      </c>
      <c r="AD4126" s="18">
        <v>1.5402777777777777E-2</v>
      </c>
      <c r="AE4126" t="s">
        <v>1092</v>
      </c>
    </row>
    <row r="4127" spans="25:31" hidden="1" x14ac:dyDescent="0.35">
      <c r="Y4127" t="s">
        <v>858</v>
      </c>
      <c r="Z4127" t="s">
        <v>858</v>
      </c>
      <c r="AA4127" s="18" t="s">
        <v>858</v>
      </c>
      <c r="AB4127" t="s">
        <v>858</v>
      </c>
      <c r="AC4127" s="21" t="s">
        <v>858</v>
      </c>
      <c r="AD4127" s="18">
        <v>2.7511574074074075E-3</v>
      </c>
      <c r="AE4127" t="s">
        <v>1092</v>
      </c>
    </row>
    <row r="4128" spans="25:31" x14ac:dyDescent="0.35">
      <c r="Y4128">
        <v>0.41299999999999998</v>
      </c>
      <c r="Z4128">
        <v>0.81499999999999995</v>
      </c>
      <c r="AA4128">
        <v>0.43</v>
      </c>
      <c r="AB4128">
        <v>0.83799999999999997</v>
      </c>
      <c r="AC4128">
        <v>0.81299999999999994</v>
      </c>
      <c r="AD4128" s="18">
        <v>45825.280551377313</v>
      </c>
      <c r="AE4128" t="s">
        <v>2106</v>
      </c>
    </row>
    <row r="4129" spans="25:31" hidden="1" x14ac:dyDescent="0.35">
      <c r="Y4129">
        <v>2.137</v>
      </c>
      <c r="Z4129">
        <v>0.872</v>
      </c>
      <c r="AA4129" s="18">
        <v>1</v>
      </c>
      <c r="AB4129">
        <v>0.79800000000000004</v>
      </c>
      <c r="AC4129" s="21">
        <v>0.97599999999999998</v>
      </c>
      <c r="AD4129" s="18">
        <v>3.0381944444444445E-3</v>
      </c>
      <c r="AE4129" t="s">
        <v>1092</v>
      </c>
    </row>
    <row r="4130" spans="25:31" x14ac:dyDescent="0.35">
      <c r="Y4130">
        <v>2.4750000000000001</v>
      </c>
      <c r="Z4130">
        <v>0.69599999999999995</v>
      </c>
      <c r="AA4130">
        <v>0.58799999999999997</v>
      </c>
      <c r="AB4130">
        <v>0.56999999999999995</v>
      </c>
      <c r="AC4130">
        <v>0.93</v>
      </c>
      <c r="AD4130" s="18">
        <v>45824.765159976851</v>
      </c>
      <c r="AE4130" t="s">
        <v>1757</v>
      </c>
    </row>
    <row r="4131" spans="25:31" hidden="1" x14ac:dyDescent="0.35">
      <c r="Y4131">
        <v>11.765000000000001</v>
      </c>
      <c r="Z4131">
        <v>0.91800000000000004</v>
      </c>
      <c r="AA4131" s="18">
        <v>1</v>
      </c>
      <c r="AB4131" t="s">
        <v>858</v>
      </c>
      <c r="AC4131" s="21">
        <v>0.86199999999999999</v>
      </c>
      <c r="AD4131" s="18">
        <v>3.2418981481481483E-3</v>
      </c>
      <c r="AE4131" t="s">
        <v>1092</v>
      </c>
    </row>
    <row r="4132" spans="25:31" x14ac:dyDescent="0.35">
      <c r="Y4132">
        <v>17.241</v>
      </c>
      <c r="Z4132">
        <v>0.93799999999999994</v>
      </c>
      <c r="AA4132">
        <v>0.995</v>
      </c>
      <c r="AB4132">
        <v>0.92800000000000005</v>
      </c>
      <c r="AC4132">
        <v>0.92500000000000004</v>
      </c>
      <c r="AD4132" s="18">
        <v>45825.084931608799</v>
      </c>
      <c r="AE4132" t="s">
        <v>2117</v>
      </c>
    </row>
    <row r="4133" spans="25:31" hidden="1" x14ac:dyDescent="0.35">
      <c r="Y4133">
        <v>5.5250000000000004</v>
      </c>
      <c r="Z4133">
        <v>0.877</v>
      </c>
      <c r="AA4133" s="18" t="s">
        <v>858</v>
      </c>
      <c r="AB4133">
        <v>0.61599999999999999</v>
      </c>
      <c r="AC4133" s="21">
        <v>0.874</v>
      </c>
      <c r="AD4133" s="18">
        <v>3.4733796296296301E-3</v>
      </c>
      <c r="AE4133" t="s">
        <v>1092</v>
      </c>
    </row>
    <row r="4134" spans="25:31" x14ac:dyDescent="0.35">
      <c r="Y4134">
        <v>1.6859999999999999</v>
      </c>
      <c r="Z4134">
        <v>0</v>
      </c>
      <c r="AA4134">
        <v>0.81699999999999995</v>
      </c>
      <c r="AB4134">
        <v>0.91600000000000004</v>
      </c>
      <c r="AC4134">
        <v>0.95699999999999996</v>
      </c>
      <c r="AD4134" s="18">
        <v>45825.190819189818</v>
      </c>
      <c r="AE4134" t="s">
        <v>2113</v>
      </c>
    </row>
    <row r="4135" spans="25:31" hidden="1" x14ac:dyDescent="0.35">
      <c r="Y4135" t="s">
        <v>858</v>
      </c>
      <c r="Z4135" t="s">
        <v>858</v>
      </c>
      <c r="AA4135" s="18" t="s">
        <v>858</v>
      </c>
      <c r="AB4135" t="s">
        <v>858</v>
      </c>
      <c r="AC4135" s="21" t="s">
        <v>858</v>
      </c>
      <c r="AD4135" s="18">
        <v>3.7025462962962962E-3</v>
      </c>
      <c r="AE4135" t="s">
        <v>1092</v>
      </c>
    </row>
    <row r="4136" spans="25:31" x14ac:dyDescent="0.35">
      <c r="Y4136">
        <v>7.8739999999999997</v>
      </c>
      <c r="Z4136">
        <v>0.88100000000000001</v>
      </c>
      <c r="AA4136">
        <v>0.70199999999999996</v>
      </c>
      <c r="AB4136">
        <v>0.86499999999999999</v>
      </c>
      <c r="AC4136">
        <v>0.84499999999999997</v>
      </c>
      <c r="AD4136" s="18">
        <v>45825.082429733797</v>
      </c>
      <c r="AE4136" t="s">
        <v>2117</v>
      </c>
    </row>
    <row r="4137" spans="25:31" hidden="1" x14ac:dyDescent="0.35">
      <c r="Y4137" t="s">
        <v>858</v>
      </c>
      <c r="Z4137" t="s">
        <v>858</v>
      </c>
      <c r="AA4137" s="18" t="s">
        <v>858</v>
      </c>
      <c r="AB4137" t="s">
        <v>858</v>
      </c>
      <c r="AC4137" s="21" t="s">
        <v>858</v>
      </c>
      <c r="AD4137" s="18">
        <v>3.9027777777777776E-3</v>
      </c>
      <c r="AE4137" t="s">
        <v>1092</v>
      </c>
    </row>
    <row r="4138" spans="25:31" x14ac:dyDescent="0.35">
      <c r="Y4138">
        <v>47.619</v>
      </c>
      <c r="Z4138">
        <v>0.80700000000000005</v>
      </c>
      <c r="AA4138">
        <v>0.93200000000000005</v>
      </c>
      <c r="AB4138">
        <v>0.76400000000000001</v>
      </c>
      <c r="AC4138">
        <v>0.89200000000000002</v>
      </c>
      <c r="AD4138" s="18">
        <v>45824.884182546295</v>
      </c>
      <c r="AE4138" t="s">
        <v>1942</v>
      </c>
    </row>
    <row r="4139" spans="25:31" hidden="1" x14ac:dyDescent="0.35">
      <c r="Y4139" t="s">
        <v>858</v>
      </c>
      <c r="Z4139" t="s">
        <v>858</v>
      </c>
      <c r="AA4139" s="18" t="s">
        <v>858</v>
      </c>
      <c r="AB4139" t="s">
        <v>858</v>
      </c>
      <c r="AC4139" s="21" t="s">
        <v>858</v>
      </c>
      <c r="AD4139" s="18">
        <v>4.1319444444444442E-3</v>
      </c>
      <c r="AE4139" t="s">
        <v>1092</v>
      </c>
    </row>
    <row r="4140" spans="25:31" x14ac:dyDescent="0.35">
      <c r="Y4140">
        <v>35.713999999999999</v>
      </c>
      <c r="Z4140">
        <v>1</v>
      </c>
      <c r="AA4140">
        <v>0.89900000000000002</v>
      </c>
      <c r="AB4140">
        <v>0.61499999999999999</v>
      </c>
      <c r="AC4140">
        <v>0.70099999999999996</v>
      </c>
      <c r="AD4140" s="18">
        <v>45825.153052164351</v>
      </c>
      <c r="AE4140" t="s">
        <v>2117</v>
      </c>
    </row>
    <row r="4141" spans="25:31" hidden="1" x14ac:dyDescent="0.35">
      <c r="Y4141" t="s">
        <v>858</v>
      </c>
      <c r="Z4141" t="s">
        <v>858</v>
      </c>
      <c r="AA4141" s="18" t="s">
        <v>858</v>
      </c>
      <c r="AB4141" t="s">
        <v>858</v>
      </c>
      <c r="AC4141" s="21" t="s">
        <v>858</v>
      </c>
      <c r="AD4141" s="18">
        <v>4.3449074074074076E-3</v>
      </c>
      <c r="AE4141" t="s">
        <v>1092</v>
      </c>
    </row>
    <row r="4142" spans="25:31" x14ac:dyDescent="0.35">
      <c r="Y4142">
        <v>32.258000000000003</v>
      </c>
      <c r="Z4142">
        <v>0.77400000000000002</v>
      </c>
      <c r="AA4142">
        <v>0.78100000000000003</v>
      </c>
      <c r="AB4142">
        <v>0.91100000000000003</v>
      </c>
      <c r="AC4142">
        <v>0.81</v>
      </c>
      <c r="AD4142" s="18">
        <v>45824.907275578706</v>
      </c>
      <c r="AE4142" t="s">
        <v>1958</v>
      </c>
    </row>
    <row r="4143" spans="25:31" hidden="1" x14ac:dyDescent="0.35">
      <c r="Y4143">
        <v>4.8310000000000004</v>
      </c>
      <c r="Z4143">
        <v>0.754</v>
      </c>
      <c r="AA4143" s="18">
        <v>0.83199999999999996</v>
      </c>
      <c r="AB4143" t="s">
        <v>858</v>
      </c>
      <c r="AC4143" s="21">
        <v>0.82499999999999996</v>
      </c>
      <c r="AD4143" s="18">
        <v>4.572916666666667E-3</v>
      </c>
      <c r="AE4143" t="s">
        <v>1092</v>
      </c>
    </row>
    <row r="4144" spans="25:31" x14ac:dyDescent="0.35">
      <c r="Y4144">
        <v>15.385</v>
      </c>
      <c r="Z4144">
        <v>0.9</v>
      </c>
      <c r="AA4144">
        <v>0.97199999999999998</v>
      </c>
      <c r="AB4144">
        <v>0.89100000000000001</v>
      </c>
      <c r="AC4144">
        <v>0.91400000000000003</v>
      </c>
      <c r="AD4144" s="18">
        <v>45825.154353402781</v>
      </c>
      <c r="AE4144" t="s">
        <v>2117</v>
      </c>
    </row>
    <row r="4145" spans="25:31" hidden="1" x14ac:dyDescent="0.35">
      <c r="Y4145">
        <v>14.085000000000001</v>
      </c>
      <c r="Z4145">
        <v>0.96</v>
      </c>
      <c r="AA4145" s="18">
        <v>0.77700000000000002</v>
      </c>
      <c r="AB4145" t="s">
        <v>858</v>
      </c>
      <c r="AC4145" s="21">
        <v>0.92800000000000005</v>
      </c>
      <c r="AD4145" s="18">
        <v>4.7986111111111111E-3</v>
      </c>
      <c r="AE4145" t="s">
        <v>1092</v>
      </c>
    </row>
    <row r="4146" spans="25:31" x14ac:dyDescent="0.35">
      <c r="Y4146">
        <v>2.2469999999999999</v>
      </c>
      <c r="Z4146">
        <v>0.72899999999999998</v>
      </c>
      <c r="AA4146">
        <v>0.77</v>
      </c>
      <c r="AB4146">
        <v>0.86799999999999999</v>
      </c>
      <c r="AC4146">
        <v>0.755</v>
      </c>
      <c r="AD4146" s="18">
        <v>45825.249845127313</v>
      </c>
      <c r="AE4146" t="s">
        <v>2106</v>
      </c>
    </row>
    <row r="4147" spans="25:31" hidden="1" x14ac:dyDescent="0.35">
      <c r="Y4147" t="s">
        <v>858</v>
      </c>
      <c r="Z4147">
        <v>0.97599999999999998</v>
      </c>
      <c r="AA4147" s="18" t="s">
        <v>858</v>
      </c>
      <c r="AB4147" t="s">
        <v>858</v>
      </c>
      <c r="AC4147" s="21" t="s">
        <v>858</v>
      </c>
      <c r="AD4147" s="18">
        <v>5.0208333333333337E-3</v>
      </c>
      <c r="AE4147" t="s">
        <v>1092</v>
      </c>
    </row>
    <row r="4148" spans="25:31" x14ac:dyDescent="0.35">
      <c r="Y4148">
        <v>11.364000000000001</v>
      </c>
      <c r="Z4148">
        <v>0.73699999999999999</v>
      </c>
      <c r="AA4148">
        <v>0.88600000000000001</v>
      </c>
      <c r="AB4148">
        <v>0.54300000000000004</v>
      </c>
      <c r="AC4148">
        <v>0.70199999999999996</v>
      </c>
      <c r="AD4148" s="18">
        <v>45824.955231574073</v>
      </c>
      <c r="AE4148" t="s">
        <v>2096</v>
      </c>
    </row>
    <row r="4149" spans="25:31" hidden="1" x14ac:dyDescent="0.35">
      <c r="Y4149" t="s">
        <v>858</v>
      </c>
      <c r="Z4149">
        <v>1</v>
      </c>
      <c r="AA4149" s="18" t="s">
        <v>858</v>
      </c>
      <c r="AB4149" t="s">
        <v>858</v>
      </c>
      <c r="AC4149" s="21" t="s">
        <v>858</v>
      </c>
      <c r="AD4149" s="18">
        <v>5.2384259259259259E-3</v>
      </c>
      <c r="AE4149" t="s">
        <v>1092</v>
      </c>
    </row>
    <row r="4150" spans="25:31" x14ac:dyDescent="0.35">
      <c r="Y4150">
        <v>14.085000000000001</v>
      </c>
      <c r="Z4150">
        <v>0.63800000000000001</v>
      </c>
      <c r="AA4150">
        <v>0.64500000000000002</v>
      </c>
      <c r="AB4150">
        <v>0.74299999999999999</v>
      </c>
      <c r="AC4150">
        <v>0.57999999999999996</v>
      </c>
      <c r="AD4150" s="18">
        <v>45825.284507060183</v>
      </c>
      <c r="AE4150" t="s">
        <v>2106</v>
      </c>
    </row>
    <row r="4151" spans="25:31" hidden="1" x14ac:dyDescent="0.35">
      <c r="Y4151">
        <v>1.9650000000000001</v>
      </c>
      <c r="Z4151">
        <v>0.97399999999999998</v>
      </c>
      <c r="AA4151" s="18">
        <v>1</v>
      </c>
      <c r="AB4151">
        <v>0.90500000000000003</v>
      </c>
      <c r="AC4151" s="21">
        <v>0.92500000000000004</v>
      </c>
      <c r="AD4151" s="18">
        <v>5.5300925925925925E-3</v>
      </c>
      <c r="AE4151" t="s">
        <v>1092</v>
      </c>
    </row>
    <row r="4152" spans="25:31" x14ac:dyDescent="0.35">
      <c r="Y4152">
        <v>11.494</v>
      </c>
      <c r="Z4152">
        <v>0.86399999999999999</v>
      </c>
      <c r="AA4152">
        <v>0.84199999999999997</v>
      </c>
      <c r="AB4152">
        <v>0.79400000000000004</v>
      </c>
      <c r="AC4152">
        <v>0.92400000000000004</v>
      </c>
      <c r="AD4152" s="18">
        <v>45825.117346030092</v>
      </c>
      <c r="AE4152" t="s">
        <v>2117</v>
      </c>
    </row>
    <row r="4153" spans="25:31" hidden="1" x14ac:dyDescent="0.35">
      <c r="Y4153" t="s">
        <v>858</v>
      </c>
      <c r="Z4153" t="s">
        <v>858</v>
      </c>
      <c r="AA4153" s="18" t="s">
        <v>858</v>
      </c>
      <c r="AB4153" t="s">
        <v>858</v>
      </c>
      <c r="AC4153" s="21" t="s">
        <v>858</v>
      </c>
      <c r="AD4153" s="18">
        <v>5.7430555555555551E-3</v>
      </c>
      <c r="AE4153" t="s">
        <v>1092</v>
      </c>
    </row>
    <row r="4154" spans="25:31" x14ac:dyDescent="0.35">
      <c r="Y4154">
        <v>3.891</v>
      </c>
      <c r="Z4154">
        <v>0.35</v>
      </c>
      <c r="AA4154" s="18">
        <v>0.95799999999999996</v>
      </c>
      <c r="AB4154">
        <v>0.83399999999999996</v>
      </c>
      <c r="AC4154" s="21">
        <v>0.98799999999999999</v>
      </c>
      <c r="AD4154" s="18">
        <v>3.5671296296296298E-2</v>
      </c>
      <c r="AE4154" t="s">
        <v>1092</v>
      </c>
    </row>
    <row r="4155" spans="25:31" hidden="1" x14ac:dyDescent="0.35">
      <c r="Y4155" t="s">
        <v>858</v>
      </c>
      <c r="Z4155" t="s">
        <v>858</v>
      </c>
      <c r="AA4155" s="18" t="s">
        <v>858</v>
      </c>
      <c r="AB4155" t="s">
        <v>858</v>
      </c>
      <c r="AC4155" s="21" t="s">
        <v>858</v>
      </c>
      <c r="AD4155" s="18">
        <v>5.9525462962962961E-3</v>
      </c>
      <c r="AE4155" t="s">
        <v>1092</v>
      </c>
    </row>
    <row r="4156" spans="25:31" x14ac:dyDescent="0.35">
      <c r="Y4156">
        <v>23.256</v>
      </c>
      <c r="Z4156">
        <v>0.97799999999999998</v>
      </c>
      <c r="AA4156">
        <v>0.96499999999999997</v>
      </c>
      <c r="AB4156">
        <v>0.83599999999999997</v>
      </c>
      <c r="AC4156">
        <v>0.77200000000000002</v>
      </c>
      <c r="AD4156" s="18">
        <v>45824.802030949075</v>
      </c>
      <c r="AE4156" t="s">
        <v>1757</v>
      </c>
    </row>
    <row r="4157" spans="25:31" hidden="1" x14ac:dyDescent="0.35">
      <c r="Y4157">
        <v>0.38100000000000001</v>
      </c>
      <c r="Z4157">
        <v>0.94099999999999995</v>
      </c>
      <c r="AA4157" s="18">
        <v>0.97899999999999998</v>
      </c>
      <c r="AB4157">
        <v>0.96199999999999997</v>
      </c>
      <c r="AC4157" s="21">
        <v>0.84699999999999998</v>
      </c>
      <c r="AD4157" s="18">
        <v>6.2511574074074075E-3</v>
      </c>
      <c r="AE4157" t="s">
        <v>1092</v>
      </c>
    </row>
    <row r="4158" spans="25:31" x14ac:dyDescent="0.35">
      <c r="Y4158">
        <v>1.125</v>
      </c>
      <c r="Z4158">
        <v>0.77100000000000002</v>
      </c>
      <c r="AA4158" s="18">
        <v>0.89700000000000002</v>
      </c>
      <c r="AB4158">
        <v>0.95099999999999996</v>
      </c>
      <c r="AC4158" s="21">
        <v>0.86499999999999999</v>
      </c>
      <c r="AD4158" s="18">
        <v>8.9120370370370378E-3</v>
      </c>
      <c r="AE4158" t="s">
        <v>1092</v>
      </c>
    </row>
    <row r="4159" spans="25:31" hidden="1" x14ac:dyDescent="0.35">
      <c r="Y4159">
        <v>0.47199999999999998</v>
      </c>
      <c r="Z4159">
        <v>0.98099999999999998</v>
      </c>
      <c r="AA4159" s="18">
        <v>0.98499999999999999</v>
      </c>
      <c r="AB4159">
        <v>0.93899999999999995</v>
      </c>
      <c r="AC4159" s="21">
        <v>0.92700000000000005</v>
      </c>
      <c r="AD4159" s="18">
        <v>6.5405092592592598E-3</v>
      </c>
      <c r="AE4159" t="s">
        <v>1092</v>
      </c>
    </row>
    <row r="4160" spans="25:31" x14ac:dyDescent="0.35">
      <c r="Y4160">
        <v>16.949000000000002</v>
      </c>
      <c r="Z4160">
        <v>0.89800000000000002</v>
      </c>
      <c r="AA4160">
        <v>0.97</v>
      </c>
      <c r="AB4160">
        <v>0.876</v>
      </c>
      <c r="AC4160">
        <v>0.77800000000000002</v>
      </c>
      <c r="AD4160" s="18">
        <v>45824.827137326392</v>
      </c>
      <c r="AE4160" t="s">
        <v>1757</v>
      </c>
    </row>
    <row r="4161" spans="25:31" hidden="1" x14ac:dyDescent="0.35">
      <c r="Y4161">
        <v>0.47799999999999998</v>
      </c>
      <c r="Z4161">
        <v>0.88800000000000001</v>
      </c>
      <c r="AA4161" s="18">
        <v>0.83199999999999996</v>
      </c>
      <c r="AB4161">
        <v>0.92800000000000005</v>
      </c>
      <c r="AC4161" s="21">
        <v>0.94799999999999995</v>
      </c>
      <c r="AD4161" s="18">
        <v>6.8449074074074072E-3</v>
      </c>
      <c r="AE4161" t="s">
        <v>1092</v>
      </c>
    </row>
    <row r="4162" spans="25:31" x14ac:dyDescent="0.35">
      <c r="Y4162">
        <v>4.3479999999999999</v>
      </c>
      <c r="Z4162">
        <v>0.80600000000000005</v>
      </c>
      <c r="AA4162">
        <v>0.65800000000000003</v>
      </c>
      <c r="AB4162">
        <v>0.86699999999999999</v>
      </c>
      <c r="AC4162">
        <v>0.79400000000000004</v>
      </c>
      <c r="AD4162" s="18">
        <v>45825.1521803125</v>
      </c>
      <c r="AE4162" t="s">
        <v>2117</v>
      </c>
    </row>
    <row r="4163" spans="25:31" hidden="1" x14ac:dyDescent="0.35">
      <c r="Y4163">
        <v>4.1669999999999998</v>
      </c>
      <c r="Z4163">
        <v>0.88300000000000001</v>
      </c>
      <c r="AA4163" s="18" t="s">
        <v>858</v>
      </c>
      <c r="AB4163">
        <v>0.72499999999999998</v>
      </c>
      <c r="AC4163" s="21">
        <v>0.95599999999999996</v>
      </c>
      <c r="AD4163" s="18">
        <v>7.0810185185185177E-3</v>
      </c>
      <c r="AE4163" t="s">
        <v>1092</v>
      </c>
    </row>
    <row r="4164" spans="25:31" x14ac:dyDescent="0.35">
      <c r="Y4164">
        <v>14.085000000000001</v>
      </c>
      <c r="Z4164">
        <v>0.63900000000000001</v>
      </c>
      <c r="AA4164">
        <v>0.64500000000000002</v>
      </c>
      <c r="AB4164">
        <v>0.48199999999999998</v>
      </c>
      <c r="AC4164">
        <v>0.57999999999999996</v>
      </c>
      <c r="AD4164" s="18">
        <v>45824.912489849536</v>
      </c>
      <c r="AE4164" t="s">
        <v>2096</v>
      </c>
    </row>
    <row r="4165" spans="25:31" hidden="1" x14ac:dyDescent="0.35">
      <c r="Y4165">
        <v>0.99099999999999999</v>
      </c>
      <c r="Z4165">
        <v>0.96699999999999997</v>
      </c>
      <c r="AA4165" s="18">
        <v>0.95699999999999996</v>
      </c>
      <c r="AB4165">
        <v>0.76700000000000002</v>
      </c>
      <c r="AC4165" s="21">
        <v>0.95799999999999996</v>
      </c>
      <c r="AD4165" s="18">
        <v>7.3692129629629637E-3</v>
      </c>
      <c r="AE4165" t="s">
        <v>1092</v>
      </c>
    </row>
    <row r="4166" spans="25:31" x14ac:dyDescent="0.35">
      <c r="Y4166">
        <v>2.0699999999999998</v>
      </c>
      <c r="Z4166">
        <v>0.78700000000000003</v>
      </c>
      <c r="AA4166">
        <v>0.83199999999999996</v>
      </c>
      <c r="AB4166">
        <v>0.83399999999999996</v>
      </c>
      <c r="AC4166">
        <v>0.92300000000000004</v>
      </c>
      <c r="AD4166" s="18">
        <v>45824.90445962963</v>
      </c>
      <c r="AE4166" t="s">
        <v>1958</v>
      </c>
    </row>
    <row r="4167" spans="25:31" hidden="1" x14ac:dyDescent="0.35">
      <c r="Y4167">
        <v>5.0250000000000004</v>
      </c>
      <c r="Z4167">
        <v>0.78</v>
      </c>
      <c r="AA4167" s="18">
        <v>0.90500000000000003</v>
      </c>
      <c r="AB4167" t="s">
        <v>858</v>
      </c>
      <c r="AC4167" s="21">
        <v>0.79200000000000004</v>
      </c>
      <c r="AD4167" s="18">
        <v>7.5949074074074079E-3</v>
      </c>
      <c r="AE4167" t="s">
        <v>1092</v>
      </c>
    </row>
    <row r="4168" spans="25:31" x14ac:dyDescent="0.35">
      <c r="Y4168">
        <v>22.222000000000001</v>
      </c>
      <c r="Z4168">
        <v>0.94599999999999995</v>
      </c>
      <c r="AA4168">
        <v>0.96399999999999997</v>
      </c>
      <c r="AB4168">
        <v>0.80400000000000005</v>
      </c>
      <c r="AC4168">
        <v>0.97</v>
      </c>
      <c r="AD4168" s="18">
        <v>45824.918418263886</v>
      </c>
      <c r="AE4168" t="s">
        <v>2096</v>
      </c>
    </row>
    <row r="4169" spans="25:31" hidden="1" x14ac:dyDescent="0.35">
      <c r="Y4169">
        <v>2.8250000000000002</v>
      </c>
      <c r="Z4169">
        <v>0.96799999999999997</v>
      </c>
      <c r="AA4169" s="18">
        <v>0.93400000000000005</v>
      </c>
      <c r="AB4169">
        <v>0.97</v>
      </c>
      <c r="AC4169" s="21">
        <v>0.98699999999999999</v>
      </c>
      <c r="AD4169" s="18">
        <v>7.8773148148148144E-3</v>
      </c>
      <c r="AE4169" t="s">
        <v>1092</v>
      </c>
    </row>
    <row r="4170" spans="25:31" x14ac:dyDescent="0.35">
      <c r="Y4170">
        <v>0.85299999999999998</v>
      </c>
      <c r="Z4170">
        <v>0.81</v>
      </c>
      <c r="AA4170">
        <v>0.90700000000000003</v>
      </c>
      <c r="AB4170">
        <v>0.81200000000000006</v>
      </c>
      <c r="AC4170">
        <v>0.95399999999999996</v>
      </c>
      <c r="AD4170" s="18">
        <v>45825.244960856478</v>
      </c>
      <c r="AE4170" t="s">
        <v>2106</v>
      </c>
    </row>
    <row r="4171" spans="25:31" hidden="1" x14ac:dyDescent="0.35">
      <c r="Y4171">
        <v>6.0979999999999999</v>
      </c>
      <c r="Z4171">
        <v>0.90900000000000003</v>
      </c>
      <c r="AA4171" s="18">
        <v>0.871</v>
      </c>
      <c r="AB4171">
        <v>0.5</v>
      </c>
      <c r="AC4171" s="21">
        <v>0.93600000000000005</v>
      </c>
      <c r="AD4171" s="18">
        <v>8.1516203703703698E-3</v>
      </c>
      <c r="AE4171" t="s">
        <v>1092</v>
      </c>
    </row>
    <row r="4172" spans="25:31" x14ac:dyDescent="0.35">
      <c r="Y4172">
        <v>12.048</v>
      </c>
      <c r="Z4172">
        <v>0.23899999999999999</v>
      </c>
      <c r="AA4172">
        <v>0.92900000000000005</v>
      </c>
      <c r="AB4172">
        <v>0.97199999999999998</v>
      </c>
      <c r="AC4172">
        <v>0.11700000000000001</v>
      </c>
      <c r="AD4172" s="18">
        <v>45825.241018020832</v>
      </c>
      <c r="AE4172" t="s">
        <v>2106</v>
      </c>
    </row>
    <row r="4173" spans="25:31" hidden="1" x14ac:dyDescent="0.35">
      <c r="Y4173">
        <v>0.56200000000000006</v>
      </c>
      <c r="Z4173">
        <v>0.99199999999999999</v>
      </c>
      <c r="AA4173" s="18">
        <v>0.94299999999999995</v>
      </c>
      <c r="AB4173">
        <v>0.92500000000000004</v>
      </c>
      <c r="AC4173" s="21">
        <v>0.97599999999999998</v>
      </c>
      <c r="AD4173" s="18">
        <v>8.4537037037037029E-3</v>
      </c>
      <c r="AE4173" t="s">
        <v>1092</v>
      </c>
    </row>
    <row r="4174" spans="25:31" x14ac:dyDescent="0.35">
      <c r="Y4174">
        <v>10.526</v>
      </c>
      <c r="Z4174">
        <v>0.97499999999999998</v>
      </c>
      <c r="AA4174">
        <v>0.97099999999999997</v>
      </c>
      <c r="AB4174">
        <v>0.91600000000000004</v>
      </c>
      <c r="AC4174">
        <v>0.86799999999999999</v>
      </c>
      <c r="AD4174" s="18">
        <v>45824.812739166664</v>
      </c>
      <c r="AE4174" t="s">
        <v>1757</v>
      </c>
    </row>
    <row r="4175" spans="25:31" hidden="1" x14ac:dyDescent="0.35">
      <c r="Y4175">
        <v>4.444</v>
      </c>
      <c r="Z4175">
        <v>0.95599999999999996</v>
      </c>
      <c r="AA4175" s="18" t="s">
        <v>858</v>
      </c>
      <c r="AB4175">
        <v>0.91300000000000003</v>
      </c>
      <c r="AC4175" s="21">
        <v>0.97499999999999998</v>
      </c>
      <c r="AD4175" s="18">
        <v>8.6828703703703703E-3</v>
      </c>
      <c r="AE4175" t="s">
        <v>1092</v>
      </c>
    </row>
    <row r="4176" spans="25:31" x14ac:dyDescent="0.35">
      <c r="Y4176">
        <v>45.454999999999998</v>
      </c>
      <c r="Z4176">
        <v>0.89500000000000002</v>
      </c>
      <c r="AA4176">
        <v>0.89500000000000002</v>
      </c>
      <c r="AB4176">
        <v>0.92700000000000005</v>
      </c>
      <c r="AC4176">
        <v>0.86799999999999999</v>
      </c>
      <c r="AD4176" s="18">
        <v>45824.882666979167</v>
      </c>
      <c r="AE4176" t="s">
        <v>1942</v>
      </c>
    </row>
    <row r="4177" spans="25:31" hidden="1" x14ac:dyDescent="0.35">
      <c r="Y4177">
        <v>1.0429999999999999</v>
      </c>
      <c r="Z4177">
        <v>0.96399999999999997</v>
      </c>
      <c r="AA4177" s="18">
        <v>0.95799999999999996</v>
      </c>
      <c r="AB4177">
        <v>0.91800000000000004</v>
      </c>
      <c r="AC4177" s="21">
        <v>0.96699999999999997</v>
      </c>
      <c r="AD4177" s="18">
        <v>8.9641203703703706E-3</v>
      </c>
      <c r="AE4177" t="s">
        <v>1092</v>
      </c>
    </row>
    <row r="4178" spans="25:31" x14ac:dyDescent="0.35">
      <c r="Y4178">
        <v>18.181999999999999</v>
      </c>
      <c r="Z4178">
        <v>0.872</v>
      </c>
      <c r="AA4178">
        <v>0.86799999999999999</v>
      </c>
      <c r="AB4178">
        <v>0.94</v>
      </c>
      <c r="AC4178">
        <v>0.93</v>
      </c>
      <c r="AD4178" s="18">
        <v>45825.272031805558</v>
      </c>
      <c r="AE4178" t="s">
        <v>2106</v>
      </c>
    </row>
    <row r="4179" spans="25:31" hidden="1" x14ac:dyDescent="0.35">
      <c r="Y4179">
        <v>0.39200000000000002</v>
      </c>
      <c r="Z4179">
        <v>0.99</v>
      </c>
      <c r="AA4179" s="18">
        <v>0.99099999999999999</v>
      </c>
      <c r="AB4179">
        <v>0.91700000000000004</v>
      </c>
      <c r="AC4179" s="21">
        <v>0.996</v>
      </c>
      <c r="AD4179" s="18">
        <v>9.2581018518518524E-3</v>
      </c>
      <c r="AE4179" t="s">
        <v>1092</v>
      </c>
    </row>
    <row r="4180" spans="25:31" x14ac:dyDescent="0.35">
      <c r="Y4180">
        <v>25.640999999999998</v>
      </c>
      <c r="Z4180">
        <v>1</v>
      </c>
      <c r="AA4180">
        <v>0.94899999999999995</v>
      </c>
      <c r="AB4180">
        <v>0.64200000000000002</v>
      </c>
      <c r="AC4180">
        <v>0.76900000000000002</v>
      </c>
      <c r="AD4180" s="18">
        <v>45824.825757164355</v>
      </c>
      <c r="AE4180" t="s">
        <v>1757</v>
      </c>
    </row>
    <row r="4181" spans="25:31" hidden="1" x14ac:dyDescent="0.35">
      <c r="Y4181">
        <v>3.6999999999999998E-2</v>
      </c>
      <c r="Z4181">
        <v>0</v>
      </c>
      <c r="AA4181" s="18">
        <v>0.98499999999999999</v>
      </c>
      <c r="AB4181">
        <v>0.96799999999999997</v>
      </c>
      <c r="AC4181" s="21">
        <v>0.85499999999999998</v>
      </c>
      <c r="AD4181" s="18">
        <v>9.7326388888888879E-3</v>
      </c>
      <c r="AE4181" t="s">
        <v>1092</v>
      </c>
    </row>
    <row r="4182" spans="25:31" x14ac:dyDescent="0.35">
      <c r="Y4182">
        <v>31.25</v>
      </c>
      <c r="Z4182">
        <v>0.873</v>
      </c>
      <c r="AA4182">
        <v>0.94699999999999995</v>
      </c>
      <c r="AB4182">
        <v>0.93500000000000005</v>
      </c>
      <c r="AC4182">
        <v>0.88200000000000001</v>
      </c>
      <c r="AD4182" s="18">
        <v>45824.878690347221</v>
      </c>
      <c r="AE4182" t="s">
        <v>1942</v>
      </c>
    </row>
    <row r="4183" spans="25:31" hidden="1" x14ac:dyDescent="0.35">
      <c r="Y4183" t="s">
        <v>858</v>
      </c>
      <c r="Z4183">
        <v>0.63800000000000001</v>
      </c>
      <c r="AA4183" s="18" t="s">
        <v>858</v>
      </c>
      <c r="AB4183">
        <v>0.79100000000000004</v>
      </c>
      <c r="AC4183" s="21" t="s">
        <v>858</v>
      </c>
      <c r="AD4183" s="18">
        <v>9.944444444444445E-3</v>
      </c>
      <c r="AE4183" t="s">
        <v>1092</v>
      </c>
    </row>
    <row r="4184" spans="25:31" x14ac:dyDescent="0.35">
      <c r="Y4184">
        <v>38.462000000000003</v>
      </c>
      <c r="Z4184">
        <v>0.69899999999999995</v>
      </c>
      <c r="AA4184">
        <v>0.78</v>
      </c>
      <c r="AB4184">
        <v>0.84599999999999997</v>
      </c>
      <c r="AC4184">
        <v>0.95399999999999996</v>
      </c>
      <c r="AD4184" s="18">
        <v>45824.943929409725</v>
      </c>
      <c r="AE4184" t="s">
        <v>2096</v>
      </c>
    </row>
    <row r="4185" spans="25:31" hidden="1" x14ac:dyDescent="0.35">
      <c r="Y4185">
        <v>1.7330000000000001</v>
      </c>
      <c r="Z4185">
        <v>0.86399999999999999</v>
      </c>
      <c r="AA4185" s="18" t="s">
        <v>858</v>
      </c>
      <c r="AB4185">
        <v>0.82099999999999995</v>
      </c>
      <c r="AC4185" s="21">
        <v>0.92100000000000004</v>
      </c>
      <c r="AD4185" s="18">
        <v>1.0178240740740741E-2</v>
      </c>
      <c r="AE4185" t="s">
        <v>1092</v>
      </c>
    </row>
    <row r="4186" spans="25:31" x14ac:dyDescent="0.35">
      <c r="Y4186">
        <v>8.4030000000000005</v>
      </c>
      <c r="Z4186">
        <v>0.93300000000000005</v>
      </c>
      <c r="AA4186">
        <v>0.99</v>
      </c>
      <c r="AB4186">
        <v>0.98</v>
      </c>
      <c r="AC4186">
        <v>0.95899999999999996</v>
      </c>
      <c r="AD4186" s="18">
        <v>45824.79366210648</v>
      </c>
      <c r="AE4186" t="s">
        <v>1757</v>
      </c>
    </row>
    <row r="4187" spans="25:31" hidden="1" x14ac:dyDescent="0.35">
      <c r="Y4187">
        <v>0.98</v>
      </c>
      <c r="Z4187">
        <v>0.98099999999999998</v>
      </c>
      <c r="AA4187" s="18">
        <v>1</v>
      </c>
      <c r="AB4187">
        <v>0.872</v>
      </c>
      <c r="AC4187" s="21">
        <v>0.97899999999999998</v>
      </c>
      <c r="AD4187" s="18">
        <v>1.0469907407407407E-2</v>
      </c>
      <c r="AE4187" t="s">
        <v>1092</v>
      </c>
    </row>
    <row r="4188" spans="25:31" x14ac:dyDescent="0.35">
      <c r="Y4188">
        <v>12.195</v>
      </c>
      <c r="Z4188">
        <v>0.91900000000000004</v>
      </c>
      <c r="AA4188">
        <v>0.96399999999999997</v>
      </c>
      <c r="AB4188">
        <v>0.93</v>
      </c>
      <c r="AC4188">
        <v>0.93100000000000005</v>
      </c>
      <c r="AD4188" s="18">
        <v>45824.82959390046</v>
      </c>
      <c r="AE4188" t="s">
        <v>1757</v>
      </c>
    </row>
    <row r="4189" spans="25:31" hidden="1" x14ac:dyDescent="0.35">
      <c r="Y4189" t="s">
        <v>858</v>
      </c>
      <c r="Z4189" t="s">
        <v>858</v>
      </c>
      <c r="AA4189" s="18" t="s">
        <v>858</v>
      </c>
      <c r="AB4189" t="s">
        <v>858</v>
      </c>
      <c r="AC4189" s="21" t="s">
        <v>858</v>
      </c>
      <c r="AD4189" s="18">
        <v>1.0681712962962962E-2</v>
      </c>
      <c r="AE4189" t="s">
        <v>1092</v>
      </c>
    </row>
    <row r="4190" spans="25:31" x14ac:dyDescent="0.35">
      <c r="Y4190">
        <v>35.713999999999999</v>
      </c>
      <c r="Z4190">
        <v>0.995</v>
      </c>
      <c r="AA4190">
        <v>0.97399999999999998</v>
      </c>
      <c r="AB4190">
        <v>0.90400000000000003</v>
      </c>
      <c r="AC4190">
        <v>0.89900000000000002</v>
      </c>
      <c r="AD4190" s="18">
        <v>45825.147414537038</v>
      </c>
      <c r="AE4190" t="s">
        <v>2117</v>
      </c>
    </row>
    <row r="4191" spans="25:31" hidden="1" x14ac:dyDescent="0.35">
      <c r="Y4191">
        <v>0.78500000000000003</v>
      </c>
      <c r="Z4191">
        <v>0.99399999999999999</v>
      </c>
      <c r="AA4191" s="18">
        <v>0</v>
      </c>
      <c r="AB4191">
        <v>0.97199999999999998</v>
      </c>
      <c r="AC4191" s="21">
        <v>0.98399999999999999</v>
      </c>
      <c r="AD4191" s="18">
        <v>1.0957175925925926E-2</v>
      </c>
      <c r="AE4191" t="s">
        <v>1092</v>
      </c>
    </row>
    <row r="4192" spans="25:31" x14ac:dyDescent="0.35">
      <c r="Y4192">
        <v>10.87</v>
      </c>
      <c r="Z4192">
        <v>0.84699999999999998</v>
      </c>
      <c r="AA4192">
        <v>0.97499999999999998</v>
      </c>
      <c r="AB4192">
        <v>0.81599999999999995</v>
      </c>
      <c r="AC4192">
        <v>0.747</v>
      </c>
      <c r="AD4192" s="18">
        <v>45824.830043761576</v>
      </c>
      <c r="AE4192" t="s">
        <v>1757</v>
      </c>
    </row>
    <row r="4193" spans="25:31" hidden="1" x14ac:dyDescent="0.35">
      <c r="Y4193">
        <v>2.915</v>
      </c>
      <c r="Z4193">
        <v>0.90300000000000002</v>
      </c>
      <c r="AA4193" s="18" t="s">
        <v>858</v>
      </c>
      <c r="AB4193">
        <v>0.89500000000000002</v>
      </c>
      <c r="AC4193" s="21">
        <v>0.96199999999999997</v>
      </c>
      <c r="AD4193" s="18">
        <v>1.1195601851851851E-2</v>
      </c>
      <c r="AE4193" t="s">
        <v>1092</v>
      </c>
    </row>
    <row r="4194" spans="25:31" x14ac:dyDescent="0.35">
      <c r="Y4194">
        <v>15.625</v>
      </c>
      <c r="Z4194">
        <v>0.91300000000000003</v>
      </c>
      <c r="AA4194">
        <v>0.95499999999999996</v>
      </c>
      <c r="AB4194">
        <v>0.86199999999999999</v>
      </c>
      <c r="AC4194">
        <v>0.83499999999999996</v>
      </c>
      <c r="AD4194" s="18">
        <v>45824.804416168983</v>
      </c>
      <c r="AE4194" t="s">
        <v>1757</v>
      </c>
    </row>
    <row r="4195" spans="25:31" hidden="1" x14ac:dyDescent="0.35">
      <c r="Y4195" t="s">
        <v>858</v>
      </c>
      <c r="Z4195" t="s">
        <v>858</v>
      </c>
      <c r="AA4195" s="18" t="s">
        <v>858</v>
      </c>
      <c r="AB4195" t="s">
        <v>858</v>
      </c>
      <c r="AC4195" s="21" t="s">
        <v>858</v>
      </c>
      <c r="AD4195" s="18">
        <v>1.1401620370370371E-2</v>
      </c>
      <c r="AE4195" t="s">
        <v>1092</v>
      </c>
    </row>
    <row r="4196" spans="25:31" x14ac:dyDescent="0.35">
      <c r="Y4196">
        <v>40</v>
      </c>
      <c r="Z4196">
        <v>0.46500000000000002</v>
      </c>
      <c r="AA4196">
        <v>0.80200000000000005</v>
      </c>
      <c r="AB4196">
        <v>0</v>
      </c>
      <c r="AC4196">
        <v>0.92900000000000005</v>
      </c>
      <c r="AD4196" s="18">
        <v>45825.132816724537</v>
      </c>
      <c r="AE4196" t="s">
        <v>2117</v>
      </c>
    </row>
    <row r="4197" spans="25:31" hidden="1" x14ac:dyDescent="0.35">
      <c r="Y4197">
        <v>12.195</v>
      </c>
      <c r="Z4197" t="s">
        <v>858</v>
      </c>
      <c r="AA4197" s="18">
        <v>0.84899999999999998</v>
      </c>
      <c r="AB4197" t="s">
        <v>858</v>
      </c>
      <c r="AC4197" s="21">
        <v>0.23100000000000001</v>
      </c>
      <c r="AD4197" s="18">
        <v>1.1625E-2</v>
      </c>
      <c r="AE4197" t="s">
        <v>1092</v>
      </c>
    </row>
    <row r="4198" spans="25:31" x14ac:dyDescent="0.35">
      <c r="Y4198">
        <v>3.6230000000000002</v>
      </c>
      <c r="Z4198">
        <v>0.28499999999999998</v>
      </c>
      <c r="AA4198">
        <v>0.35499999999999998</v>
      </c>
      <c r="AB4198">
        <v>0.80600000000000005</v>
      </c>
      <c r="AC4198">
        <v>0.53200000000000003</v>
      </c>
      <c r="AD4198" s="18">
        <v>45825.305248472221</v>
      </c>
      <c r="AE4198" t="s">
        <v>2102</v>
      </c>
    </row>
    <row r="4199" spans="25:31" hidden="1" x14ac:dyDescent="0.35">
      <c r="Y4199">
        <v>5.0759999999999996</v>
      </c>
      <c r="Z4199">
        <v>0.876</v>
      </c>
      <c r="AA4199" s="18" t="s">
        <v>858</v>
      </c>
      <c r="AB4199">
        <v>0.95799999999999996</v>
      </c>
      <c r="AC4199" s="21">
        <v>0.88500000000000001</v>
      </c>
      <c r="AD4199" s="18">
        <v>1.1873842592592594E-2</v>
      </c>
      <c r="AE4199" t="s">
        <v>1092</v>
      </c>
    </row>
    <row r="4200" spans="25:31" x14ac:dyDescent="0.35">
      <c r="Y4200">
        <v>90.909000000000006</v>
      </c>
      <c r="Z4200">
        <v>0.70799999999999996</v>
      </c>
      <c r="AA4200">
        <v>0.91400000000000003</v>
      </c>
      <c r="AB4200">
        <v>0.73</v>
      </c>
      <c r="AC4200">
        <v>0.71399999999999997</v>
      </c>
      <c r="AD4200" s="18">
        <v>45824.772337326387</v>
      </c>
      <c r="AE4200" t="s">
        <v>1757</v>
      </c>
    </row>
    <row r="4201" spans="25:31" hidden="1" x14ac:dyDescent="0.35">
      <c r="Y4201">
        <v>8.85</v>
      </c>
      <c r="Z4201">
        <v>1</v>
      </c>
      <c r="AA4201" s="18">
        <v>1</v>
      </c>
      <c r="AB4201">
        <v>0.74099999999999999</v>
      </c>
      <c r="AC4201" s="21">
        <v>0.86</v>
      </c>
      <c r="AD4201" s="18">
        <v>1.220138888888889E-2</v>
      </c>
      <c r="AE4201" t="s">
        <v>1092</v>
      </c>
    </row>
    <row r="4202" spans="25:31" x14ac:dyDescent="0.35">
      <c r="Y4202">
        <v>90.909000000000006</v>
      </c>
      <c r="Z4202">
        <v>0.70799999999999996</v>
      </c>
      <c r="AA4202">
        <v>0.91400000000000003</v>
      </c>
      <c r="AB4202">
        <v>0.73</v>
      </c>
      <c r="AC4202">
        <v>0.71399999999999997</v>
      </c>
      <c r="AD4202" s="18">
        <v>45825.061630821758</v>
      </c>
      <c r="AE4202" t="s">
        <v>2117</v>
      </c>
    </row>
    <row r="4203" spans="25:31" hidden="1" x14ac:dyDescent="0.35">
      <c r="Y4203">
        <v>5.65</v>
      </c>
      <c r="Z4203">
        <v>0.77100000000000002</v>
      </c>
      <c r="AA4203" s="18">
        <v>0.97299999999999998</v>
      </c>
      <c r="AB4203" t="s">
        <v>858</v>
      </c>
      <c r="AC4203" s="21">
        <v>0.90100000000000002</v>
      </c>
      <c r="AD4203" s="18">
        <v>1.2591435185185186E-2</v>
      </c>
      <c r="AE4203" t="s">
        <v>1092</v>
      </c>
    </row>
    <row r="4204" spans="25:31" x14ac:dyDescent="0.35">
      <c r="Y4204">
        <v>24.39</v>
      </c>
      <c r="Z4204">
        <v>0.94399999999999995</v>
      </c>
      <c r="AA4204">
        <v>0.93300000000000005</v>
      </c>
      <c r="AB4204">
        <v>1</v>
      </c>
      <c r="AC4204">
        <v>0.79700000000000004</v>
      </c>
      <c r="AD4204" s="18">
        <v>45825.236786956018</v>
      </c>
      <c r="AE4204" t="s">
        <v>2106</v>
      </c>
    </row>
    <row r="4205" spans="25:31" hidden="1" x14ac:dyDescent="0.35">
      <c r="Y4205">
        <v>6.5789999999999997</v>
      </c>
      <c r="Z4205">
        <v>0.95</v>
      </c>
      <c r="AA4205" s="18">
        <v>1</v>
      </c>
      <c r="AB4205">
        <v>0.91500000000000004</v>
      </c>
      <c r="AC4205" s="21">
        <v>0.86899999999999999</v>
      </c>
      <c r="AD4205" s="18">
        <v>1.2878472222222223E-2</v>
      </c>
      <c r="AE4205" t="s">
        <v>1092</v>
      </c>
    </row>
    <row r="4206" spans="25:31" x14ac:dyDescent="0.35">
      <c r="Y4206">
        <v>4.1150000000000002</v>
      </c>
      <c r="Z4206">
        <v>0.878</v>
      </c>
      <c r="AA4206">
        <v>0.52200000000000002</v>
      </c>
      <c r="AB4206">
        <v>0</v>
      </c>
      <c r="AC4206">
        <v>0.61399999999999999</v>
      </c>
      <c r="AD4206" s="18">
        <v>45825.241217002316</v>
      </c>
      <c r="AE4206" t="s">
        <v>2106</v>
      </c>
    </row>
    <row r="4207" spans="25:31" hidden="1" x14ac:dyDescent="0.35">
      <c r="Y4207">
        <v>0.76900000000000002</v>
      </c>
      <c r="Z4207">
        <v>0.96399999999999997</v>
      </c>
      <c r="AA4207" s="18" t="s">
        <v>858</v>
      </c>
      <c r="AB4207">
        <v>0.94899999999999995</v>
      </c>
      <c r="AC4207" s="21">
        <v>0.99399999999999999</v>
      </c>
      <c r="AD4207" s="18">
        <v>1.3114583333333332E-2</v>
      </c>
      <c r="AE4207" t="s">
        <v>1092</v>
      </c>
    </row>
    <row r="4208" spans="25:31" x14ac:dyDescent="0.35">
      <c r="Y4208">
        <v>0.78700000000000003</v>
      </c>
      <c r="Z4208">
        <v>0.84699999999999998</v>
      </c>
      <c r="AA4208" s="18">
        <v>0.98199999999999998</v>
      </c>
      <c r="AB4208">
        <v>0.33700000000000002</v>
      </c>
      <c r="AC4208" s="21">
        <v>0.98499999999999999</v>
      </c>
      <c r="AD4208" s="18">
        <v>2.6206018518518517E-2</v>
      </c>
      <c r="AE4208" t="s">
        <v>1092</v>
      </c>
    </row>
    <row r="4209" spans="25:31" hidden="1" x14ac:dyDescent="0.35">
      <c r="Y4209" t="s">
        <v>858</v>
      </c>
      <c r="Z4209" t="s">
        <v>858</v>
      </c>
      <c r="AA4209" s="18" t="s">
        <v>858</v>
      </c>
      <c r="AB4209" t="s">
        <v>858</v>
      </c>
      <c r="AC4209" s="21" t="s">
        <v>858</v>
      </c>
      <c r="AD4209" s="18">
        <v>1.3334490740740741E-2</v>
      </c>
      <c r="AE4209" t="s">
        <v>1092</v>
      </c>
    </row>
    <row r="4210" spans="25:31" x14ac:dyDescent="0.35">
      <c r="Y4210">
        <v>20.408000000000001</v>
      </c>
      <c r="Z4210">
        <v>0.94599999999999995</v>
      </c>
      <c r="AA4210">
        <v>0.879</v>
      </c>
      <c r="AB4210">
        <v>0.85799999999999998</v>
      </c>
      <c r="AC4210">
        <v>0.94899999999999995</v>
      </c>
      <c r="AD4210" s="18">
        <v>45824.850539988423</v>
      </c>
      <c r="AE4210" t="s">
        <v>1942</v>
      </c>
    </row>
    <row r="4211" spans="25:31" hidden="1" x14ac:dyDescent="0.35">
      <c r="Y4211">
        <v>1.712</v>
      </c>
      <c r="Z4211">
        <v>0.96899999999999997</v>
      </c>
      <c r="AA4211" s="18" t="s">
        <v>858</v>
      </c>
      <c r="AB4211">
        <v>0.89100000000000001</v>
      </c>
      <c r="AC4211" s="21">
        <v>0.98099999999999998</v>
      </c>
      <c r="AD4211" s="18">
        <v>1.3569444444444445E-2</v>
      </c>
      <c r="AE4211" t="s">
        <v>1092</v>
      </c>
    </row>
    <row r="4212" spans="25:31" x14ac:dyDescent="0.35">
      <c r="Y4212">
        <v>10</v>
      </c>
      <c r="Z4212">
        <v>0.55200000000000005</v>
      </c>
      <c r="AA4212">
        <v>0.876</v>
      </c>
      <c r="AB4212">
        <v>1</v>
      </c>
      <c r="AC4212">
        <v>0.93300000000000005</v>
      </c>
      <c r="AD4212" s="18">
        <v>45825.160845740742</v>
      </c>
      <c r="AE4212" t="s">
        <v>2117</v>
      </c>
    </row>
    <row r="4213" spans="25:31" hidden="1" x14ac:dyDescent="0.35">
      <c r="Y4213" t="s">
        <v>858</v>
      </c>
      <c r="Z4213" t="s">
        <v>858</v>
      </c>
      <c r="AA4213" s="18" t="s">
        <v>858</v>
      </c>
      <c r="AB4213" t="s">
        <v>858</v>
      </c>
      <c r="AC4213" s="21" t="s">
        <v>858</v>
      </c>
      <c r="AD4213" s="18">
        <v>1.377662037037037E-2</v>
      </c>
      <c r="AE4213" t="s">
        <v>1092</v>
      </c>
    </row>
    <row r="4214" spans="25:31" x14ac:dyDescent="0.35">
      <c r="Y4214">
        <v>125</v>
      </c>
      <c r="Z4214">
        <v>0.93300000000000005</v>
      </c>
      <c r="AA4214" s="18">
        <v>0.89</v>
      </c>
      <c r="AB4214">
        <v>0.89500000000000002</v>
      </c>
      <c r="AC4214" s="21">
        <v>0.93400000000000005</v>
      </c>
      <c r="AD4214" s="18">
        <v>45825.204053414353</v>
      </c>
      <c r="AE4214" t="s">
        <v>2112</v>
      </c>
    </row>
    <row r="4215" spans="25:31" hidden="1" x14ac:dyDescent="0.35">
      <c r="Y4215">
        <v>9.7089999999999996</v>
      </c>
      <c r="Z4215" t="s">
        <v>858</v>
      </c>
      <c r="AA4215" s="18">
        <v>0.92900000000000005</v>
      </c>
      <c r="AB4215">
        <v>0.81299999999999994</v>
      </c>
      <c r="AC4215" s="21">
        <v>0.94699999999999995</v>
      </c>
      <c r="AD4215" s="18">
        <v>1.4006944444444445E-2</v>
      </c>
      <c r="AE4215" t="s">
        <v>1092</v>
      </c>
    </row>
    <row r="4216" spans="25:31" x14ac:dyDescent="0.35">
      <c r="Y4216">
        <v>23.81</v>
      </c>
      <c r="Z4216">
        <v>0.68500000000000005</v>
      </c>
      <c r="AA4216">
        <v>0.88800000000000001</v>
      </c>
      <c r="AB4216">
        <v>0</v>
      </c>
      <c r="AC4216">
        <v>0.45700000000000002</v>
      </c>
      <c r="AD4216" s="18">
        <v>45824.816706689817</v>
      </c>
      <c r="AE4216" t="s">
        <v>1757</v>
      </c>
    </row>
    <row r="4217" spans="25:31" hidden="1" x14ac:dyDescent="0.35">
      <c r="Y4217">
        <v>0.151</v>
      </c>
      <c r="Z4217">
        <v>0.98299999999999998</v>
      </c>
      <c r="AA4217" s="18">
        <v>0.99399999999999999</v>
      </c>
      <c r="AB4217">
        <v>0.96699999999999997</v>
      </c>
      <c r="AC4217" s="21">
        <v>0.99299999999999999</v>
      </c>
      <c r="AD4217" s="18">
        <v>1.4341435185185184E-2</v>
      </c>
      <c r="AE4217" t="s">
        <v>1092</v>
      </c>
    </row>
    <row r="4218" spans="25:31" x14ac:dyDescent="0.35">
      <c r="Y4218">
        <v>21.277000000000001</v>
      </c>
      <c r="Z4218">
        <v>0.98699999999999999</v>
      </c>
      <c r="AA4218">
        <v>0.96399999999999997</v>
      </c>
      <c r="AB4218">
        <v>0.88</v>
      </c>
      <c r="AC4218">
        <v>0.96599999999999997</v>
      </c>
      <c r="AD4218" s="18">
        <v>45824.814097812501</v>
      </c>
      <c r="AE4218" t="s">
        <v>1757</v>
      </c>
    </row>
    <row r="4219" spans="25:31" hidden="1" x14ac:dyDescent="0.35">
      <c r="Y4219">
        <v>0.16900000000000001</v>
      </c>
      <c r="Z4219">
        <v>0.439</v>
      </c>
      <c r="AA4219" s="18">
        <v>0.98599999999999999</v>
      </c>
      <c r="AB4219">
        <v>0.53</v>
      </c>
      <c r="AC4219" s="21">
        <v>0.70499999999999996</v>
      </c>
      <c r="AD4219" s="18">
        <v>1.4665509259259258E-2</v>
      </c>
      <c r="AE4219" t="s">
        <v>1092</v>
      </c>
    </row>
    <row r="4220" spans="25:31" x14ac:dyDescent="0.35">
      <c r="Y4220">
        <v>1.4930000000000001</v>
      </c>
      <c r="Z4220">
        <v>0.88900000000000001</v>
      </c>
      <c r="AA4220">
        <v>0.78600000000000003</v>
      </c>
      <c r="AB4220">
        <v>0.33400000000000002</v>
      </c>
      <c r="AC4220">
        <v>0.35299999999999998</v>
      </c>
      <c r="AD4220" s="18">
        <v>45824.762538900461</v>
      </c>
      <c r="AE4220" t="s">
        <v>1757</v>
      </c>
    </row>
    <row r="4221" spans="25:31" hidden="1" x14ac:dyDescent="0.35">
      <c r="Y4221">
        <v>4.032</v>
      </c>
      <c r="Z4221">
        <v>0.96</v>
      </c>
      <c r="AA4221" s="18" t="s">
        <v>858</v>
      </c>
      <c r="AB4221">
        <v>0.79600000000000004</v>
      </c>
      <c r="AC4221" s="21">
        <v>0.95399999999999996</v>
      </c>
      <c r="AD4221" s="18">
        <v>1.4895833333333334E-2</v>
      </c>
      <c r="AE4221" t="s">
        <v>1092</v>
      </c>
    </row>
    <row r="4222" spans="25:31" x14ac:dyDescent="0.35">
      <c r="Y4222">
        <v>2.597</v>
      </c>
      <c r="Z4222">
        <v>0.93</v>
      </c>
      <c r="AA4222">
        <v>0.86099999999999999</v>
      </c>
      <c r="AB4222">
        <v>0.97099999999999997</v>
      </c>
      <c r="AC4222">
        <v>0.97599999999999998</v>
      </c>
      <c r="AD4222" s="18">
        <v>45824.787258530094</v>
      </c>
      <c r="AE4222" t="s">
        <v>1757</v>
      </c>
    </row>
    <row r="4223" spans="25:31" hidden="1" x14ac:dyDescent="0.35">
      <c r="Y4223">
        <v>1.4219999999999999</v>
      </c>
      <c r="Z4223">
        <v>0.97099999999999997</v>
      </c>
      <c r="AA4223" s="18">
        <v>0.96399999999999997</v>
      </c>
      <c r="AB4223">
        <v>0.92700000000000005</v>
      </c>
      <c r="AC4223" s="21">
        <v>0.98599999999999999</v>
      </c>
      <c r="AD4223" s="18">
        <v>1.5180555555555555E-2</v>
      </c>
      <c r="AE4223" t="s">
        <v>1092</v>
      </c>
    </row>
    <row r="4224" spans="25:31" x14ac:dyDescent="0.35">
      <c r="Y4224">
        <v>0.86899999999999999</v>
      </c>
      <c r="Z4224">
        <v>0</v>
      </c>
      <c r="AA4224" s="18">
        <v>0.80200000000000005</v>
      </c>
      <c r="AB4224">
        <v>0.92700000000000005</v>
      </c>
      <c r="AC4224" s="21">
        <v>0.90200000000000002</v>
      </c>
      <c r="AD4224" s="18">
        <v>45825.217676747685</v>
      </c>
      <c r="AE4224" t="s">
        <v>2109</v>
      </c>
    </row>
    <row r="4225" spans="25:31" hidden="1" x14ac:dyDescent="0.35">
      <c r="Y4225" t="s">
        <v>858</v>
      </c>
      <c r="Z4225">
        <v>1</v>
      </c>
      <c r="AA4225" s="18" t="s">
        <v>858</v>
      </c>
      <c r="AB4225" t="s">
        <v>858</v>
      </c>
      <c r="AC4225" s="21" t="s">
        <v>858</v>
      </c>
      <c r="AD4225" s="18">
        <v>1.5402777777777777E-2</v>
      </c>
      <c r="AE4225" t="s">
        <v>1092</v>
      </c>
    </row>
    <row r="4226" spans="25:31" x14ac:dyDescent="0.35">
      <c r="Y4226">
        <v>2.9590000000000001</v>
      </c>
      <c r="Z4226">
        <v>0.89800000000000002</v>
      </c>
      <c r="AA4226" s="18">
        <v>0.79</v>
      </c>
      <c r="AB4226">
        <v>0.94799999999999995</v>
      </c>
      <c r="AC4226" s="21">
        <v>0.93100000000000005</v>
      </c>
      <c r="AD4226" s="18">
        <v>45825.233955787036</v>
      </c>
      <c r="AE4226" t="s">
        <v>2107</v>
      </c>
    </row>
    <row r="4227" spans="25:31" hidden="1" x14ac:dyDescent="0.35">
      <c r="Y4227" t="s">
        <v>858</v>
      </c>
      <c r="Z4227" t="s">
        <v>858</v>
      </c>
      <c r="AA4227" s="18" t="s">
        <v>858</v>
      </c>
      <c r="AB4227" t="s">
        <v>858</v>
      </c>
      <c r="AC4227" s="21" t="s">
        <v>858</v>
      </c>
      <c r="AD4227" s="18">
        <v>1.5648148148148147E-2</v>
      </c>
      <c r="AE4227" t="s">
        <v>1092</v>
      </c>
    </row>
    <row r="4228" spans="25:31" x14ac:dyDescent="0.35">
      <c r="Y4228">
        <v>5.2359999999999998</v>
      </c>
      <c r="Z4228">
        <v>0.67</v>
      </c>
      <c r="AA4228">
        <v>0.52200000000000002</v>
      </c>
      <c r="AB4228">
        <v>0.54</v>
      </c>
      <c r="AC4228">
        <v>0.88700000000000001</v>
      </c>
      <c r="AD4228" s="18">
        <v>45824.901883634258</v>
      </c>
      <c r="AE4228" t="s">
        <v>1942</v>
      </c>
    </row>
    <row r="4229" spans="25:31" hidden="1" x14ac:dyDescent="0.35">
      <c r="Y4229" t="s">
        <v>858</v>
      </c>
      <c r="Z4229" t="s">
        <v>858</v>
      </c>
      <c r="AA4229" s="18" t="s">
        <v>858</v>
      </c>
      <c r="AB4229" t="s">
        <v>858</v>
      </c>
      <c r="AC4229" s="21" t="s">
        <v>858</v>
      </c>
      <c r="AD4229" s="18">
        <v>1.5858796296296298E-2</v>
      </c>
      <c r="AE4229" t="s">
        <v>1092</v>
      </c>
    </row>
    <row r="4230" spans="25:31" x14ac:dyDescent="0.35">
      <c r="Y4230">
        <v>71.429000000000002</v>
      </c>
      <c r="Z4230">
        <v>0</v>
      </c>
      <c r="AA4230">
        <v>0.55100000000000005</v>
      </c>
      <c r="AB4230">
        <v>0</v>
      </c>
      <c r="AC4230">
        <v>0.104</v>
      </c>
      <c r="AD4230" s="18">
        <v>45825.052774062497</v>
      </c>
      <c r="AE4230" t="s">
        <v>2117</v>
      </c>
    </row>
    <row r="4231" spans="25:31" hidden="1" x14ac:dyDescent="0.35">
      <c r="Y4231">
        <v>4.4249999999999998</v>
      </c>
      <c r="Z4231">
        <v>0.94499999999999995</v>
      </c>
      <c r="AA4231" s="18">
        <v>0</v>
      </c>
      <c r="AB4231">
        <v>0.6</v>
      </c>
      <c r="AC4231" s="21">
        <v>0.93700000000000006</v>
      </c>
      <c r="AD4231" s="18">
        <v>1.6118055555555556E-2</v>
      </c>
      <c r="AE4231" t="s">
        <v>1092</v>
      </c>
    </row>
    <row r="4232" spans="25:31" x14ac:dyDescent="0.35">
      <c r="Y4232">
        <v>15.385</v>
      </c>
      <c r="Z4232">
        <v>0.88</v>
      </c>
      <c r="AA4232">
        <v>0.94699999999999995</v>
      </c>
      <c r="AB4232">
        <v>0.74099999999999999</v>
      </c>
      <c r="AC4232">
        <v>0.68100000000000005</v>
      </c>
      <c r="AD4232" s="18">
        <v>45824.825978402776</v>
      </c>
      <c r="AE4232" t="s">
        <v>1757</v>
      </c>
    </row>
    <row r="4233" spans="25:31" hidden="1" x14ac:dyDescent="0.35">
      <c r="Y4233">
        <v>0.41499999999999998</v>
      </c>
      <c r="Z4233">
        <v>0.96599999999999997</v>
      </c>
      <c r="AA4233" s="18">
        <v>0.98899999999999999</v>
      </c>
      <c r="AB4233">
        <v>0.97399999999999998</v>
      </c>
      <c r="AC4233" s="21">
        <v>0.97799999999999998</v>
      </c>
      <c r="AD4233" s="18">
        <v>1.643402777777778E-2</v>
      </c>
      <c r="AE4233" t="s">
        <v>1092</v>
      </c>
    </row>
    <row r="4234" spans="25:31" x14ac:dyDescent="0.35">
      <c r="Y4234">
        <v>62.5</v>
      </c>
      <c r="Z4234">
        <v>0.83499999999999996</v>
      </c>
      <c r="AA4234">
        <v>0.66300000000000003</v>
      </c>
      <c r="AB4234">
        <v>0.81299999999999994</v>
      </c>
      <c r="AC4234">
        <v>0.2</v>
      </c>
      <c r="AD4234" s="18">
        <v>45825.293220127314</v>
      </c>
      <c r="AE4234" t="s">
        <v>2105</v>
      </c>
    </row>
    <row r="4235" spans="25:31" hidden="1" x14ac:dyDescent="0.35">
      <c r="Y4235">
        <v>2.3039999999999998</v>
      </c>
      <c r="Z4235">
        <v>0.98899999999999999</v>
      </c>
      <c r="AA4235" s="18" t="s">
        <v>858</v>
      </c>
      <c r="AB4235">
        <v>0.85399999999999998</v>
      </c>
      <c r="AC4235" s="21">
        <v>0.92200000000000004</v>
      </c>
      <c r="AD4235" s="18">
        <v>1.6665509259259262E-2</v>
      </c>
      <c r="AE4235" t="s">
        <v>1092</v>
      </c>
    </row>
    <row r="4236" spans="25:31" x14ac:dyDescent="0.35">
      <c r="Y4236">
        <v>4.444</v>
      </c>
      <c r="Z4236">
        <v>0.92700000000000005</v>
      </c>
      <c r="AA4236" s="18">
        <v>0.82</v>
      </c>
      <c r="AB4236">
        <v>0.77300000000000002</v>
      </c>
      <c r="AC4236" s="21">
        <v>0.79200000000000004</v>
      </c>
      <c r="AD4236" s="18">
        <v>45825.201194710651</v>
      </c>
      <c r="AE4236" t="s">
        <v>2112</v>
      </c>
    </row>
    <row r="4237" spans="25:31" hidden="1" x14ac:dyDescent="0.35">
      <c r="Y4237">
        <v>0.60399999999999998</v>
      </c>
      <c r="Z4237">
        <v>0.94699999999999995</v>
      </c>
      <c r="AA4237" s="18">
        <v>0.97499999999999998</v>
      </c>
      <c r="AB4237">
        <v>0.83799999999999997</v>
      </c>
      <c r="AC4237" s="21">
        <v>0.95799999999999996</v>
      </c>
      <c r="AD4237" s="18">
        <v>1.7017361111111112E-2</v>
      </c>
      <c r="AE4237" t="s">
        <v>1092</v>
      </c>
    </row>
    <row r="4238" spans="25:31" x14ac:dyDescent="0.35">
      <c r="Y4238">
        <v>5.2359999999999998</v>
      </c>
      <c r="Z4238">
        <v>0.94499999999999995</v>
      </c>
      <c r="AA4238">
        <v>0.5</v>
      </c>
      <c r="AB4238">
        <v>0.76300000000000001</v>
      </c>
      <c r="AC4238">
        <v>0.95499999999999996</v>
      </c>
      <c r="AD4238" s="18">
        <v>45824.858407465275</v>
      </c>
      <c r="AE4238" t="s">
        <v>1942</v>
      </c>
    </row>
    <row r="4239" spans="25:31" hidden="1" x14ac:dyDescent="0.35">
      <c r="Y4239">
        <v>0.65700000000000003</v>
      </c>
      <c r="Z4239">
        <v>0.94599999999999995</v>
      </c>
      <c r="AA4239" s="18">
        <v>0.83199999999999996</v>
      </c>
      <c r="AB4239">
        <v>0.93899999999999995</v>
      </c>
      <c r="AC4239" s="21">
        <v>0.80700000000000005</v>
      </c>
      <c r="AD4239" s="18">
        <v>1.7303240740740741E-2</v>
      </c>
      <c r="AE4239" t="s">
        <v>1092</v>
      </c>
    </row>
    <row r="4240" spans="25:31" x14ac:dyDescent="0.35">
      <c r="Y4240">
        <v>28.571000000000002</v>
      </c>
      <c r="Z4240">
        <v>0.98099999999999998</v>
      </c>
      <c r="AA4240">
        <v>0.874</v>
      </c>
      <c r="AB4240">
        <v>0.57599999999999996</v>
      </c>
      <c r="AC4240">
        <v>0.73699999999999999</v>
      </c>
      <c r="AD4240" s="18">
        <v>45824.801601851854</v>
      </c>
      <c r="AE4240" t="s">
        <v>1757</v>
      </c>
    </row>
    <row r="4241" spans="25:31" hidden="1" x14ac:dyDescent="0.35">
      <c r="Y4241">
        <v>0.5</v>
      </c>
      <c r="Z4241">
        <v>0.96099999999999997</v>
      </c>
      <c r="AA4241" s="18">
        <v>0.88500000000000001</v>
      </c>
      <c r="AB4241">
        <v>0.96099999999999997</v>
      </c>
      <c r="AC4241" s="21">
        <v>0.92400000000000004</v>
      </c>
      <c r="AD4241" s="18">
        <v>1.7607638888888888E-2</v>
      </c>
      <c r="AE4241" t="s">
        <v>1092</v>
      </c>
    </row>
    <row r="4242" spans="25:31" x14ac:dyDescent="0.35">
      <c r="Y4242">
        <v>2.8570000000000002</v>
      </c>
      <c r="Z4242">
        <v>0.80800000000000005</v>
      </c>
      <c r="AA4242">
        <v>0.97399999999999998</v>
      </c>
      <c r="AB4242">
        <v>0.497</v>
      </c>
      <c r="AC4242">
        <v>0.57199999999999995</v>
      </c>
      <c r="AD4242" s="18">
        <v>45825.141725844907</v>
      </c>
      <c r="AE4242" t="s">
        <v>2117</v>
      </c>
    </row>
    <row r="4243" spans="25:31" hidden="1" x14ac:dyDescent="0.35">
      <c r="Y4243" t="s">
        <v>858</v>
      </c>
      <c r="Z4243" t="s">
        <v>858</v>
      </c>
      <c r="AA4243" s="18" t="s">
        <v>858</v>
      </c>
      <c r="AB4243" t="s">
        <v>858</v>
      </c>
      <c r="AC4243" s="21" t="s">
        <v>858</v>
      </c>
      <c r="AD4243" s="18">
        <v>1.7832175925925925E-2</v>
      </c>
      <c r="AE4243" t="s">
        <v>1092</v>
      </c>
    </row>
    <row r="4244" spans="25:31" x14ac:dyDescent="0.35">
      <c r="Y4244">
        <v>3.4969999999999999</v>
      </c>
      <c r="Z4244">
        <v>0.95199999999999996</v>
      </c>
      <c r="AA4244">
        <v>0.99199999999999999</v>
      </c>
      <c r="AB4244">
        <v>0.88900000000000001</v>
      </c>
      <c r="AC4244">
        <v>0.89500000000000002</v>
      </c>
      <c r="AD4244" s="18">
        <v>45824.802272685185</v>
      </c>
      <c r="AE4244" t="s">
        <v>1757</v>
      </c>
    </row>
    <row r="4245" spans="25:31" hidden="1" x14ac:dyDescent="0.35">
      <c r="Y4245">
        <v>1.992</v>
      </c>
      <c r="Z4245">
        <v>0.85399999999999998</v>
      </c>
      <c r="AA4245" s="18">
        <v>0.83299999999999996</v>
      </c>
      <c r="AB4245" t="s">
        <v>858</v>
      </c>
      <c r="AC4245" s="21">
        <v>0.91700000000000004</v>
      </c>
      <c r="AD4245" s="18">
        <v>1.8054398148148149E-2</v>
      </c>
      <c r="AE4245" t="s">
        <v>1092</v>
      </c>
    </row>
    <row r="4246" spans="25:31" x14ac:dyDescent="0.35">
      <c r="Y4246">
        <v>6.3289999999999997</v>
      </c>
      <c r="Z4246">
        <v>0.626</v>
      </c>
      <c r="AA4246">
        <v>0.63400000000000001</v>
      </c>
      <c r="AB4246">
        <v>0.36799999999999999</v>
      </c>
      <c r="AC4246">
        <v>0.88800000000000001</v>
      </c>
      <c r="AD4246" s="18">
        <v>45824.940823993056</v>
      </c>
      <c r="AE4246" t="s">
        <v>2096</v>
      </c>
    </row>
    <row r="4247" spans="25:31" hidden="1" x14ac:dyDescent="0.35">
      <c r="Y4247">
        <v>8</v>
      </c>
      <c r="Z4247">
        <v>1</v>
      </c>
      <c r="AA4247" s="18">
        <v>0.84599999999999997</v>
      </c>
      <c r="AB4247" t="s">
        <v>858</v>
      </c>
      <c r="AC4247" s="21">
        <v>0.68600000000000005</v>
      </c>
      <c r="AD4247" s="18">
        <v>3.4278935185185183E-2</v>
      </c>
      <c r="AE4247" t="s">
        <v>1092</v>
      </c>
    </row>
    <row r="4248" spans="25:31" x14ac:dyDescent="0.35">
      <c r="Y4248">
        <v>16.393000000000001</v>
      </c>
      <c r="Z4248">
        <v>0.93</v>
      </c>
      <c r="AA4248">
        <v>0.65900000000000003</v>
      </c>
      <c r="AB4248">
        <v>1</v>
      </c>
      <c r="AC4248">
        <v>0.629</v>
      </c>
      <c r="AD4248" s="18">
        <v>45824.760751539354</v>
      </c>
      <c r="AE4248" t="s">
        <v>1757</v>
      </c>
    </row>
    <row r="4249" spans="25:31" hidden="1" x14ac:dyDescent="0.35">
      <c r="Y4249" t="s">
        <v>858</v>
      </c>
      <c r="Z4249">
        <v>0.5</v>
      </c>
      <c r="AA4249" s="18" t="s">
        <v>858</v>
      </c>
      <c r="AB4249" t="s">
        <v>858</v>
      </c>
      <c r="AC4249" s="21" t="s">
        <v>858</v>
      </c>
      <c r="AD4249" s="18">
        <v>1.8304398148148149E-2</v>
      </c>
      <c r="AE4249" t="s">
        <v>1092</v>
      </c>
    </row>
    <row r="4250" spans="25:31" x14ac:dyDescent="0.35">
      <c r="Y4250">
        <v>23.81</v>
      </c>
      <c r="Z4250">
        <v>0.88400000000000001</v>
      </c>
      <c r="AA4250">
        <v>0.504</v>
      </c>
      <c r="AB4250">
        <v>0</v>
      </c>
      <c r="AC4250">
        <v>0.80800000000000005</v>
      </c>
      <c r="AD4250" s="18">
        <v>45825.092797523146</v>
      </c>
      <c r="AE4250" t="s">
        <v>2117</v>
      </c>
    </row>
    <row r="4251" spans="25:31" hidden="1" x14ac:dyDescent="0.35">
      <c r="Y4251">
        <v>3.1749999999999998</v>
      </c>
      <c r="Z4251">
        <v>0.89300000000000002</v>
      </c>
      <c r="AA4251" s="18">
        <v>0.76600000000000001</v>
      </c>
      <c r="AB4251">
        <v>1</v>
      </c>
      <c r="AC4251" s="21">
        <v>0.9</v>
      </c>
      <c r="AD4251" s="18">
        <v>1.8673611111111113E-2</v>
      </c>
      <c r="AE4251" t="s">
        <v>1092</v>
      </c>
    </row>
    <row r="4252" spans="25:31" x14ac:dyDescent="0.35">
      <c r="Y4252">
        <v>15.385</v>
      </c>
      <c r="Z4252">
        <v>0.92300000000000004</v>
      </c>
      <c r="AA4252">
        <v>0.93100000000000005</v>
      </c>
      <c r="AB4252">
        <v>0.65100000000000002</v>
      </c>
      <c r="AC4252">
        <v>0.76900000000000002</v>
      </c>
      <c r="AD4252" s="18">
        <v>45825.05195346065</v>
      </c>
      <c r="AE4252" t="s">
        <v>2117</v>
      </c>
    </row>
    <row r="4253" spans="25:31" hidden="1" x14ac:dyDescent="0.35">
      <c r="Y4253">
        <v>1.08</v>
      </c>
      <c r="Z4253">
        <v>0.998</v>
      </c>
      <c r="AA4253" s="18">
        <v>0</v>
      </c>
      <c r="AB4253" t="s">
        <v>858</v>
      </c>
      <c r="AC4253" s="21">
        <v>0.97199999999999998</v>
      </c>
      <c r="AD4253" s="18">
        <v>1.8944444444444444E-2</v>
      </c>
      <c r="AE4253" t="s">
        <v>1092</v>
      </c>
    </row>
    <row r="4254" spans="25:31" x14ac:dyDescent="0.35">
      <c r="Y4254">
        <v>32.258000000000003</v>
      </c>
      <c r="Z4254">
        <v>0.56699999999999995</v>
      </c>
      <c r="AA4254">
        <v>0.68200000000000005</v>
      </c>
      <c r="AB4254">
        <v>1</v>
      </c>
      <c r="AC4254">
        <v>0.81399999999999995</v>
      </c>
      <c r="AD4254" s="18">
        <v>45825.140793321756</v>
      </c>
      <c r="AE4254" t="s">
        <v>2117</v>
      </c>
    </row>
    <row r="4255" spans="25:31" hidden="1" x14ac:dyDescent="0.35">
      <c r="Y4255">
        <v>1.7509999999999999</v>
      </c>
      <c r="Z4255">
        <v>0.96099999999999997</v>
      </c>
      <c r="AA4255" s="18">
        <v>0.33500000000000002</v>
      </c>
      <c r="AB4255" t="s">
        <v>858</v>
      </c>
      <c r="AC4255" s="21">
        <v>0.36799999999999999</v>
      </c>
      <c r="AD4255" s="18">
        <v>1.9165509259259261E-2</v>
      </c>
      <c r="AE4255" t="s">
        <v>1092</v>
      </c>
    </row>
    <row r="4256" spans="25:31" x14ac:dyDescent="0.35">
      <c r="Y4256">
        <v>2.488</v>
      </c>
      <c r="Z4256">
        <v>0.38200000000000001</v>
      </c>
      <c r="AA4256">
        <v>0.63300000000000001</v>
      </c>
      <c r="AB4256">
        <v>0.16300000000000001</v>
      </c>
      <c r="AC4256">
        <v>0.26100000000000001</v>
      </c>
      <c r="AD4256" s="18">
        <v>45825.123253136575</v>
      </c>
      <c r="AE4256" t="s">
        <v>2117</v>
      </c>
    </row>
    <row r="4257" spans="25:31" hidden="1" x14ac:dyDescent="0.35">
      <c r="Y4257">
        <v>4.8079999999999998</v>
      </c>
      <c r="Z4257" t="s">
        <v>858</v>
      </c>
      <c r="AA4257" s="18" t="s">
        <v>858</v>
      </c>
      <c r="AB4257">
        <v>1</v>
      </c>
      <c r="AC4257" s="21">
        <v>0.5</v>
      </c>
      <c r="AD4257" s="18">
        <v>1.9380787037037037E-2</v>
      </c>
      <c r="AE4257" t="s">
        <v>1092</v>
      </c>
    </row>
    <row r="4258" spans="25:31" x14ac:dyDescent="0.35">
      <c r="Y4258">
        <v>27.777999999999999</v>
      </c>
      <c r="Z4258">
        <v>0.99199999999999999</v>
      </c>
      <c r="AA4258">
        <v>0.95799999999999996</v>
      </c>
      <c r="AB4258">
        <v>0.81699999999999995</v>
      </c>
      <c r="AC4258">
        <v>0.89400000000000002</v>
      </c>
      <c r="AD4258" s="18">
        <v>45824.819538298609</v>
      </c>
      <c r="AE4258" t="s">
        <v>1757</v>
      </c>
    </row>
    <row r="4259" spans="25:31" hidden="1" x14ac:dyDescent="0.35">
      <c r="Y4259" t="s">
        <v>858</v>
      </c>
      <c r="Z4259" t="s">
        <v>858</v>
      </c>
      <c r="AA4259" s="18" t="s">
        <v>858</v>
      </c>
      <c r="AB4259" t="s">
        <v>858</v>
      </c>
      <c r="AC4259" s="21" t="s">
        <v>858</v>
      </c>
      <c r="AD4259" s="18">
        <v>1.9618055555555555E-2</v>
      </c>
      <c r="AE4259" t="s">
        <v>1092</v>
      </c>
    </row>
    <row r="4260" spans="25:31" x14ac:dyDescent="0.35">
      <c r="Y4260">
        <v>15.625</v>
      </c>
      <c r="Z4260">
        <v>0.93300000000000005</v>
      </c>
      <c r="AA4260">
        <v>0.84699999999999998</v>
      </c>
      <c r="AB4260">
        <v>0.67200000000000004</v>
      </c>
      <c r="AC4260">
        <v>0.9</v>
      </c>
      <c r="AD4260" s="18">
        <v>45824.901279490739</v>
      </c>
      <c r="AE4260" t="s">
        <v>1942</v>
      </c>
    </row>
    <row r="4261" spans="25:31" hidden="1" x14ac:dyDescent="0.35">
      <c r="Y4261">
        <v>0.14699999999999999</v>
      </c>
      <c r="Z4261">
        <v>0.997</v>
      </c>
      <c r="AA4261" s="18">
        <v>0.99299999999999999</v>
      </c>
      <c r="AB4261">
        <v>0.95599999999999996</v>
      </c>
      <c r="AC4261" s="21">
        <v>0.998</v>
      </c>
      <c r="AD4261" s="18">
        <v>1.9972222222222221E-2</v>
      </c>
      <c r="AE4261" t="s">
        <v>1092</v>
      </c>
    </row>
    <row r="4262" spans="25:31" x14ac:dyDescent="0.35">
      <c r="Y4262">
        <v>50</v>
      </c>
      <c r="Z4262">
        <v>0.89900000000000002</v>
      </c>
      <c r="AA4262" s="18">
        <v>0.93700000000000006</v>
      </c>
      <c r="AB4262">
        <v>0.63800000000000001</v>
      </c>
      <c r="AC4262" s="21">
        <v>0.94299999999999995</v>
      </c>
      <c r="AD4262" s="18">
        <v>45825.207717280093</v>
      </c>
      <c r="AE4262" t="s">
        <v>2112</v>
      </c>
    </row>
    <row r="4263" spans="25:31" hidden="1" x14ac:dyDescent="0.35">
      <c r="Y4263">
        <v>2.7320000000000002</v>
      </c>
      <c r="Z4263">
        <v>0.91400000000000003</v>
      </c>
      <c r="AA4263" s="18">
        <v>0.96599999999999997</v>
      </c>
      <c r="AB4263">
        <v>0.98399999999999999</v>
      </c>
      <c r="AC4263" s="21">
        <v>0.96899999999999997</v>
      </c>
      <c r="AD4263" s="18">
        <v>2.0275462962962964E-2</v>
      </c>
      <c r="AE4263" t="s">
        <v>1092</v>
      </c>
    </row>
    <row r="4264" spans="25:31" x14ac:dyDescent="0.35">
      <c r="Y4264">
        <v>4.5659999999999998</v>
      </c>
      <c r="Z4264">
        <v>0.90600000000000003</v>
      </c>
      <c r="AA4264">
        <v>0.98199999999999998</v>
      </c>
      <c r="AB4264">
        <v>0.90100000000000002</v>
      </c>
      <c r="AC4264">
        <v>0.91500000000000004</v>
      </c>
      <c r="AD4264" s="18">
        <v>45824.762995289355</v>
      </c>
      <c r="AE4264" t="s">
        <v>1757</v>
      </c>
    </row>
    <row r="4265" spans="25:31" hidden="1" x14ac:dyDescent="0.35">
      <c r="Y4265" t="s">
        <v>858</v>
      </c>
      <c r="Z4265" t="s">
        <v>858</v>
      </c>
      <c r="AA4265" s="18">
        <v>0.9</v>
      </c>
      <c r="AB4265" t="s">
        <v>858</v>
      </c>
      <c r="AC4265" s="21" t="s">
        <v>858</v>
      </c>
      <c r="AD4265" s="18">
        <v>2.0489583333333332E-2</v>
      </c>
      <c r="AE4265" t="s">
        <v>1092</v>
      </c>
    </row>
    <row r="4266" spans="25:31" x14ac:dyDescent="0.35">
      <c r="Y4266">
        <v>2.8170000000000002</v>
      </c>
      <c r="Z4266">
        <v>0.35</v>
      </c>
      <c r="AA4266">
        <v>0.67900000000000005</v>
      </c>
      <c r="AB4266">
        <v>0</v>
      </c>
      <c r="AC4266">
        <v>0.96</v>
      </c>
      <c r="AD4266" s="18">
        <v>45825.251350995371</v>
      </c>
      <c r="AE4266" t="s">
        <v>2106</v>
      </c>
    </row>
    <row r="4267" spans="25:31" hidden="1" x14ac:dyDescent="0.35">
      <c r="Y4267">
        <v>9.9000000000000005E-2</v>
      </c>
      <c r="Z4267">
        <v>0.99199999999999999</v>
      </c>
      <c r="AA4267" s="18">
        <v>0.996</v>
      </c>
      <c r="AB4267">
        <v>0.997</v>
      </c>
      <c r="AC4267" s="21">
        <v>0.63100000000000001</v>
      </c>
      <c r="AD4267" s="18">
        <v>2.1401620370370369E-2</v>
      </c>
      <c r="AE4267" t="s">
        <v>1092</v>
      </c>
    </row>
    <row r="4268" spans="25:31" x14ac:dyDescent="0.35">
      <c r="Y4268">
        <v>10.753</v>
      </c>
      <c r="Z4268">
        <v>0</v>
      </c>
      <c r="AA4268">
        <v>0.39100000000000001</v>
      </c>
      <c r="AB4268">
        <v>0.89400000000000002</v>
      </c>
      <c r="AC4268">
        <v>0.83399999999999996</v>
      </c>
      <c r="AD4268" s="18">
        <v>45825.187539999999</v>
      </c>
      <c r="AE4268" t="s">
        <v>2113</v>
      </c>
    </row>
    <row r="4269" spans="25:31" hidden="1" x14ac:dyDescent="0.35">
      <c r="Y4269">
        <v>3.1850000000000001</v>
      </c>
      <c r="Z4269">
        <v>0.95699999999999996</v>
      </c>
      <c r="AA4269" s="18">
        <v>0.95399999999999996</v>
      </c>
      <c r="AB4269">
        <v>1</v>
      </c>
      <c r="AC4269" s="21">
        <v>0.60699999999999998</v>
      </c>
      <c r="AD4269" s="18">
        <v>2.0763888888888887E-2</v>
      </c>
      <c r="AE4269" t="s">
        <v>1092</v>
      </c>
    </row>
    <row r="4270" spans="25:31" x14ac:dyDescent="0.35">
      <c r="Y4270">
        <v>1.4730000000000001</v>
      </c>
      <c r="Z4270">
        <v>0.32600000000000001</v>
      </c>
      <c r="AA4270">
        <v>0.55200000000000005</v>
      </c>
      <c r="AB4270">
        <v>0.93</v>
      </c>
      <c r="AC4270">
        <v>0.93</v>
      </c>
      <c r="AD4270" s="18">
        <v>45824.943236967592</v>
      </c>
      <c r="AE4270" t="s">
        <v>2096</v>
      </c>
    </row>
    <row r="4271" spans="25:31" hidden="1" x14ac:dyDescent="0.35">
      <c r="Y4271">
        <v>6.2889999999999997</v>
      </c>
      <c r="Z4271">
        <v>0.96599999999999997</v>
      </c>
      <c r="AA4271" s="18">
        <v>0.91600000000000004</v>
      </c>
      <c r="AB4271">
        <v>0.81200000000000006</v>
      </c>
      <c r="AC4271" s="21">
        <v>0.95699999999999996</v>
      </c>
      <c r="AD4271" s="18">
        <v>2.1037037037037035E-2</v>
      </c>
      <c r="AE4271" t="s">
        <v>1092</v>
      </c>
    </row>
    <row r="4272" spans="25:31" x14ac:dyDescent="0.35">
      <c r="Y4272">
        <v>58.823999999999998</v>
      </c>
      <c r="Z4272">
        <v>0.96599999999999997</v>
      </c>
      <c r="AA4272">
        <v>0.69599999999999995</v>
      </c>
      <c r="AB4272">
        <v>0.80900000000000005</v>
      </c>
      <c r="AC4272">
        <v>0.89400000000000002</v>
      </c>
      <c r="AD4272" s="18">
        <v>45825.297968784726</v>
      </c>
      <c r="AE4272" t="s">
        <v>2102</v>
      </c>
    </row>
    <row r="4273" spans="25:31" hidden="1" x14ac:dyDescent="0.35">
      <c r="Y4273">
        <v>0.23499999999999999</v>
      </c>
      <c r="Z4273">
        <v>0.98799999999999999</v>
      </c>
      <c r="AA4273" s="18">
        <v>0.98799999999999999</v>
      </c>
      <c r="AB4273">
        <v>0.98699999999999999</v>
      </c>
      <c r="AC4273" s="21">
        <v>0.99099999999999999</v>
      </c>
      <c r="AD4273" s="18">
        <v>2.1697916666666667E-2</v>
      </c>
      <c r="AE4273" t="s">
        <v>1092</v>
      </c>
    </row>
    <row r="4274" spans="25:31" x14ac:dyDescent="0.35">
      <c r="Y4274">
        <v>12.048</v>
      </c>
      <c r="Z4274">
        <v>0.97199999999999998</v>
      </c>
      <c r="AA4274">
        <v>0.99299999999999999</v>
      </c>
      <c r="AB4274">
        <v>0.88100000000000001</v>
      </c>
      <c r="AC4274">
        <v>0.85699999999999998</v>
      </c>
      <c r="AD4274" s="18">
        <v>45824.785679050925</v>
      </c>
      <c r="AE4274" t="s">
        <v>1757</v>
      </c>
    </row>
    <row r="4275" spans="25:31" hidden="1" x14ac:dyDescent="0.35">
      <c r="Y4275">
        <v>4.484</v>
      </c>
      <c r="Z4275">
        <v>0.97699999999999998</v>
      </c>
      <c r="AA4275" s="18">
        <v>0.95599999999999996</v>
      </c>
      <c r="AB4275">
        <v>0.97799999999999998</v>
      </c>
      <c r="AC4275" s="21">
        <v>0.84499999999999997</v>
      </c>
      <c r="AD4275" s="18">
        <v>2.1966435185185186E-2</v>
      </c>
      <c r="AE4275" t="s">
        <v>1092</v>
      </c>
    </row>
    <row r="4276" spans="25:31" x14ac:dyDescent="0.35">
      <c r="Y4276">
        <v>0.29099999999999998</v>
      </c>
      <c r="Z4276">
        <v>0.86399999999999999</v>
      </c>
      <c r="AA4276">
        <v>0.84099999999999997</v>
      </c>
      <c r="AB4276">
        <v>0.97599999999999998</v>
      </c>
      <c r="AC4276">
        <v>0.99299999999999999</v>
      </c>
      <c r="AD4276" s="18">
        <v>45824.917337141203</v>
      </c>
      <c r="AE4276" t="s">
        <v>2096</v>
      </c>
    </row>
    <row r="4277" spans="25:31" hidden="1" x14ac:dyDescent="0.35">
      <c r="Y4277">
        <v>6.944</v>
      </c>
      <c r="Z4277" t="s">
        <v>858</v>
      </c>
      <c r="AA4277" s="18" t="s">
        <v>858</v>
      </c>
      <c r="AB4277">
        <v>0.90200000000000002</v>
      </c>
      <c r="AC4277" s="21">
        <v>0.89800000000000002</v>
      </c>
      <c r="AD4277" s="18">
        <v>2.2219907407407407E-2</v>
      </c>
      <c r="AE4277" t="s">
        <v>1092</v>
      </c>
    </row>
    <row r="4278" spans="25:31" x14ac:dyDescent="0.35">
      <c r="Y4278">
        <v>4.7169999999999996</v>
      </c>
      <c r="Z4278">
        <v>0.40300000000000002</v>
      </c>
      <c r="AA4278">
        <v>0.31900000000000001</v>
      </c>
      <c r="AB4278">
        <v>0.58399999999999996</v>
      </c>
      <c r="AC4278">
        <v>0.56599999999999995</v>
      </c>
      <c r="AD4278" s="18">
        <v>45825.119471550926</v>
      </c>
      <c r="AE4278" t="s">
        <v>2117</v>
      </c>
    </row>
    <row r="4279" spans="25:31" hidden="1" x14ac:dyDescent="0.35">
      <c r="Y4279" t="s">
        <v>858</v>
      </c>
      <c r="Z4279">
        <v>0.97399999999999998</v>
      </c>
      <c r="AA4279" s="18" t="s">
        <v>858</v>
      </c>
      <c r="AB4279" t="s">
        <v>858</v>
      </c>
      <c r="AC4279" s="21" t="s">
        <v>858</v>
      </c>
      <c r="AD4279" s="18">
        <v>2.2468749999999999E-2</v>
      </c>
      <c r="AE4279" t="s">
        <v>1092</v>
      </c>
    </row>
    <row r="4280" spans="25:31" x14ac:dyDescent="0.35">
      <c r="Y4280">
        <v>0.40600000000000003</v>
      </c>
      <c r="Z4280">
        <v>0.73299999999999998</v>
      </c>
      <c r="AA4280" s="18">
        <v>0.82199999999999995</v>
      </c>
      <c r="AB4280">
        <v>0.95899999999999996</v>
      </c>
      <c r="AC4280" s="21">
        <v>0.997</v>
      </c>
      <c r="AD4280" s="18">
        <v>9.2025462962962972E-3</v>
      </c>
      <c r="AE4280" t="s">
        <v>1092</v>
      </c>
    </row>
    <row r="4281" spans="25:31" hidden="1" x14ac:dyDescent="0.35">
      <c r="Y4281">
        <v>7.0419999999999998</v>
      </c>
      <c r="Z4281">
        <v>0.76800000000000002</v>
      </c>
      <c r="AA4281" s="18">
        <v>0.61799999999999999</v>
      </c>
      <c r="AB4281" t="s">
        <v>858</v>
      </c>
      <c r="AC4281" s="21">
        <v>0.73599999999999999</v>
      </c>
      <c r="AD4281" s="18">
        <v>2.2702546296296297E-2</v>
      </c>
      <c r="AE4281" t="s">
        <v>1092</v>
      </c>
    </row>
    <row r="4282" spans="25:31" x14ac:dyDescent="0.35">
      <c r="Y4282">
        <v>8.85</v>
      </c>
      <c r="Z4282">
        <v>0.57999999999999996</v>
      </c>
      <c r="AA4282">
        <v>0</v>
      </c>
      <c r="AB4282">
        <v>0.75</v>
      </c>
      <c r="AC4282">
        <v>0.56699999999999995</v>
      </c>
      <c r="AD4282" s="18">
        <v>45824.909683749996</v>
      </c>
      <c r="AE4282" t="s">
        <v>2096</v>
      </c>
    </row>
    <row r="4283" spans="25:31" hidden="1" x14ac:dyDescent="0.35">
      <c r="Y4283">
        <v>1.357</v>
      </c>
      <c r="Z4283">
        <v>0.92600000000000005</v>
      </c>
      <c r="AA4283" s="18">
        <v>1</v>
      </c>
      <c r="AB4283">
        <v>0.79900000000000004</v>
      </c>
      <c r="AC4283" s="21">
        <v>0.90700000000000003</v>
      </c>
      <c r="AD4283" s="18">
        <v>2.2983796296296297E-2</v>
      </c>
      <c r="AE4283" t="s">
        <v>1092</v>
      </c>
    </row>
    <row r="4284" spans="25:31" x14ac:dyDescent="0.35">
      <c r="Y4284">
        <v>17.856999999999999</v>
      </c>
      <c r="Z4284">
        <v>0.504</v>
      </c>
      <c r="AA4284">
        <v>0.70799999999999996</v>
      </c>
      <c r="AB4284">
        <v>0.91900000000000004</v>
      </c>
      <c r="AC4284">
        <v>0.91200000000000003</v>
      </c>
      <c r="AD4284" s="18">
        <v>45824.908683865739</v>
      </c>
      <c r="AE4284" t="s">
        <v>2096</v>
      </c>
    </row>
    <row r="4285" spans="25:31" hidden="1" x14ac:dyDescent="0.35">
      <c r="Y4285">
        <v>0.155</v>
      </c>
      <c r="Z4285">
        <v>0.996</v>
      </c>
      <c r="AA4285" s="18">
        <v>0.97499999999999998</v>
      </c>
      <c r="AB4285">
        <v>0.874</v>
      </c>
      <c r="AC4285" s="21">
        <v>0.86399999999999999</v>
      </c>
      <c r="AD4285" s="18">
        <v>2.3313657407407408E-2</v>
      </c>
      <c r="AE4285" t="s">
        <v>1092</v>
      </c>
    </row>
    <row r="4286" spans="25:31" x14ac:dyDescent="0.35">
      <c r="Y4286">
        <v>18.518999999999998</v>
      </c>
      <c r="Z4286">
        <v>0.57199999999999995</v>
      </c>
      <c r="AA4286">
        <v>0.93400000000000005</v>
      </c>
      <c r="AB4286">
        <v>0.23100000000000001</v>
      </c>
      <c r="AC4286">
        <v>0.90500000000000003</v>
      </c>
      <c r="AD4286" s="18">
        <v>45824.948794479169</v>
      </c>
      <c r="AE4286" t="s">
        <v>2096</v>
      </c>
    </row>
    <row r="4287" spans="25:31" hidden="1" x14ac:dyDescent="0.35">
      <c r="Y4287" t="s">
        <v>858</v>
      </c>
      <c r="Z4287" t="s">
        <v>858</v>
      </c>
      <c r="AA4287" s="18" t="s">
        <v>858</v>
      </c>
      <c r="AB4287" t="s">
        <v>858</v>
      </c>
      <c r="AC4287" s="21" t="s">
        <v>858</v>
      </c>
      <c r="AD4287" s="18">
        <v>2.3740740740740739E-2</v>
      </c>
      <c r="AE4287" t="s">
        <v>1092</v>
      </c>
    </row>
    <row r="4288" spans="25:31" x14ac:dyDescent="0.35">
      <c r="Y4288">
        <v>31.25</v>
      </c>
      <c r="Z4288">
        <v>0.97199999999999998</v>
      </c>
      <c r="AA4288">
        <v>0.79200000000000004</v>
      </c>
      <c r="AB4288">
        <v>0.61899999999999999</v>
      </c>
      <c r="AC4288">
        <v>0.748</v>
      </c>
      <c r="AD4288" s="18">
        <v>45825.11691971065</v>
      </c>
      <c r="AE4288" t="s">
        <v>2117</v>
      </c>
    </row>
    <row r="4289" spans="25:31" hidden="1" x14ac:dyDescent="0.35">
      <c r="Y4289" t="s">
        <v>858</v>
      </c>
      <c r="Z4289">
        <v>0</v>
      </c>
      <c r="AA4289" s="18">
        <v>0.90600000000000003</v>
      </c>
      <c r="AB4289" t="s">
        <v>858</v>
      </c>
      <c r="AC4289" s="21" t="s">
        <v>858</v>
      </c>
      <c r="AD4289" s="18">
        <v>2.3519675925925927E-2</v>
      </c>
      <c r="AE4289" t="s">
        <v>1092</v>
      </c>
    </row>
    <row r="4290" spans="25:31" x14ac:dyDescent="0.35">
      <c r="Y4290">
        <v>18.867999999999999</v>
      </c>
      <c r="Z4290">
        <v>0.91600000000000004</v>
      </c>
      <c r="AA4290">
        <v>0.80600000000000005</v>
      </c>
      <c r="AB4290">
        <v>0.623</v>
      </c>
      <c r="AC4290">
        <v>0.84099999999999997</v>
      </c>
      <c r="AD4290" s="18">
        <v>45824.923528854168</v>
      </c>
      <c r="AE4290" t="s">
        <v>2096</v>
      </c>
    </row>
    <row r="4291" spans="25:31" hidden="1" x14ac:dyDescent="0.35">
      <c r="Y4291">
        <v>0.93899999999999995</v>
      </c>
      <c r="Z4291">
        <v>0.96199999999999997</v>
      </c>
      <c r="AA4291" s="18">
        <v>0.64100000000000001</v>
      </c>
      <c r="AB4291">
        <v>0.93</v>
      </c>
      <c r="AC4291" s="21">
        <v>0.98799999999999999</v>
      </c>
      <c r="AD4291" s="18">
        <v>2.4037037037037041E-2</v>
      </c>
      <c r="AE4291" t="s">
        <v>1092</v>
      </c>
    </row>
    <row r="4292" spans="25:31" x14ac:dyDescent="0.35">
      <c r="Y4292">
        <v>22.727</v>
      </c>
      <c r="Z4292">
        <v>0.70699999999999996</v>
      </c>
      <c r="AA4292">
        <v>0.502</v>
      </c>
      <c r="AB4292">
        <v>0</v>
      </c>
      <c r="AC4292">
        <v>0.75800000000000001</v>
      </c>
      <c r="AD4292" s="18">
        <v>45824.949482523145</v>
      </c>
      <c r="AE4292" t="s">
        <v>2096</v>
      </c>
    </row>
    <row r="4293" spans="25:31" hidden="1" x14ac:dyDescent="0.35">
      <c r="Y4293">
        <v>27.777999999999999</v>
      </c>
      <c r="Z4293">
        <v>0.84599999999999997</v>
      </c>
      <c r="AA4293" s="18">
        <v>0</v>
      </c>
      <c r="AB4293">
        <v>0.5</v>
      </c>
      <c r="AC4293" s="21">
        <v>1</v>
      </c>
      <c r="AD4293" s="18">
        <v>2.4284722222222221E-2</v>
      </c>
      <c r="AE4293" t="s">
        <v>1092</v>
      </c>
    </row>
    <row r="4294" spans="25:31" x14ac:dyDescent="0.35">
      <c r="Y4294">
        <v>5.319</v>
      </c>
      <c r="Z4294">
        <v>0.82299999999999995</v>
      </c>
      <c r="AA4294">
        <v>0.45300000000000001</v>
      </c>
      <c r="AB4294">
        <v>0.76200000000000001</v>
      </c>
      <c r="AC4294">
        <v>0.84899999999999998</v>
      </c>
      <c r="AD4294" s="18">
        <v>45825.157784722222</v>
      </c>
      <c r="AE4294" t="s">
        <v>2117</v>
      </c>
    </row>
    <row r="4295" spans="25:31" hidden="1" x14ac:dyDescent="0.35">
      <c r="Y4295">
        <v>10.526</v>
      </c>
      <c r="Z4295">
        <v>0.91100000000000003</v>
      </c>
      <c r="AA4295" s="18" t="s">
        <v>858</v>
      </c>
      <c r="AB4295">
        <v>0.84199999999999997</v>
      </c>
      <c r="AC4295" s="21">
        <v>0.84899999999999998</v>
      </c>
      <c r="AD4295" s="18">
        <v>2.4502314814814814E-2</v>
      </c>
      <c r="AE4295" t="s">
        <v>1092</v>
      </c>
    </row>
    <row r="4296" spans="25:31" x14ac:dyDescent="0.35">
      <c r="Y4296">
        <v>2.1139999999999999</v>
      </c>
      <c r="Z4296">
        <v>0.60699999999999998</v>
      </c>
      <c r="AA4296">
        <v>0.72299999999999998</v>
      </c>
      <c r="AB4296">
        <v>0.90600000000000003</v>
      </c>
      <c r="AC4296">
        <v>0.97899999999999998</v>
      </c>
      <c r="AD4296" s="18">
        <v>45824.93625431713</v>
      </c>
      <c r="AE4296" t="s">
        <v>2096</v>
      </c>
    </row>
    <row r="4297" spans="25:31" hidden="1" x14ac:dyDescent="0.35">
      <c r="Y4297" t="s">
        <v>858</v>
      </c>
      <c r="Z4297" t="s">
        <v>858</v>
      </c>
      <c r="AA4297" s="18" t="s">
        <v>858</v>
      </c>
      <c r="AB4297" t="s">
        <v>858</v>
      </c>
      <c r="AC4297" s="21" t="s">
        <v>858</v>
      </c>
      <c r="AD4297" s="18">
        <v>2.4712962962962961E-2</v>
      </c>
      <c r="AE4297" t="s">
        <v>1092</v>
      </c>
    </row>
    <row r="4298" spans="25:31" x14ac:dyDescent="0.35">
      <c r="Y4298">
        <v>31.25</v>
      </c>
      <c r="Z4298">
        <v>0.52100000000000002</v>
      </c>
      <c r="AA4298">
        <v>0.57299999999999995</v>
      </c>
      <c r="AB4298">
        <v>1</v>
      </c>
      <c r="AC4298">
        <v>0.77900000000000003</v>
      </c>
      <c r="AD4298" s="18">
        <v>45825.296842465279</v>
      </c>
      <c r="AE4298" t="s">
        <v>2102</v>
      </c>
    </row>
    <row r="4299" spans="25:31" hidden="1" x14ac:dyDescent="0.35">
      <c r="Y4299">
        <v>15.872999999999999</v>
      </c>
      <c r="Z4299">
        <v>0.88800000000000001</v>
      </c>
      <c r="AA4299" s="18">
        <v>0.71699999999999997</v>
      </c>
      <c r="AB4299" t="s">
        <v>858</v>
      </c>
      <c r="AC4299" s="21">
        <v>0.86299999999999999</v>
      </c>
      <c r="AD4299" s="18">
        <v>2.4935185185185185E-2</v>
      </c>
      <c r="AE4299" t="s">
        <v>1092</v>
      </c>
    </row>
    <row r="4300" spans="25:31" x14ac:dyDescent="0.35">
      <c r="Y4300">
        <v>4.1669999999999998</v>
      </c>
      <c r="Z4300">
        <v>0.57299999999999995</v>
      </c>
      <c r="AA4300" s="18">
        <v>0.72299999999999998</v>
      </c>
      <c r="AB4300">
        <v>0.98</v>
      </c>
      <c r="AC4300" s="21">
        <v>0.9</v>
      </c>
      <c r="AD4300" s="18">
        <v>2.098726851851852E-2</v>
      </c>
      <c r="AE4300" t="s">
        <v>1092</v>
      </c>
    </row>
    <row r="4301" spans="25:31" hidden="1" x14ac:dyDescent="0.35">
      <c r="Y4301">
        <v>4.6509999999999998</v>
      </c>
      <c r="Z4301" t="s">
        <v>858</v>
      </c>
      <c r="AA4301" s="18">
        <v>1</v>
      </c>
      <c r="AB4301" t="s">
        <v>858</v>
      </c>
      <c r="AC4301" s="21">
        <v>0.88100000000000001</v>
      </c>
      <c r="AD4301" s="18">
        <v>2.5158564814814814E-2</v>
      </c>
      <c r="AE4301" t="s">
        <v>1092</v>
      </c>
    </row>
    <row r="4302" spans="25:31" x14ac:dyDescent="0.35">
      <c r="Y4302">
        <v>4.0979999999999999</v>
      </c>
      <c r="Z4302">
        <v>0.83499999999999996</v>
      </c>
      <c r="AA4302" s="18">
        <v>0.92200000000000004</v>
      </c>
      <c r="AB4302">
        <v>0.53200000000000003</v>
      </c>
      <c r="AC4302" s="21">
        <v>0.96199999999999997</v>
      </c>
      <c r="AD4302" s="18">
        <v>2.1468750000000002E-2</v>
      </c>
      <c r="AE4302" t="s">
        <v>1092</v>
      </c>
    </row>
    <row r="4303" spans="25:31" hidden="1" x14ac:dyDescent="0.35">
      <c r="Y4303">
        <v>1.153</v>
      </c>
      <c r="Z4303">
        <v>0.94799999999999995</v>
      </c>
      <c r="AA4303" s="18">
        <v>0.91900000000000004</v>
      </c>
      <c r="AB4303">
        <v>0.73899999999999999</v>
      </c>
      <c r="AC4303" s="21">
        <v>0.92300000000000004</v>
      </c>
      <c r="AD4303" s="18">
        <v>2.5434027777777778E-2</v>
      </c>
      <c r="AE4303" t="s">
        <v>1092</v>
      </c>
    </row>
    <row r="4304" spans="25:31" x14ac:dyDescent="0.35">
      <c r="Y4304">
        <v>5.952</v>
      </c>
      <c r="Z4304">
        <v>0.59199999999999997</v>
      </c>
      <c r="AA4304" s="18">
        <v>0</v>
      </c>
      <c r="AB4304">
        <v>0</v>
      </c>
      <c r="AC4304" s="21">
        <v>0.84899999999999998</v>
      </c>
      <c r="AD4304" s="18">
        <v>45825.211265995371</v>
      </c>
      <c r="AE4304" t="s">
        <v>2112</v>
      </c>
    </row>
    <row r="4305" spans="25:31" hidden="1" x14ac:dyDescent="0.35">
      <c r="Y4305">
        <v>6.944</v>
      </c>
      <c r="Z4305">
        <v>0.89200000000000002</v>
      </c>
      <c r="AA4305" s="18">
        <v>1</v>
      </c>
      <c r="AB4305" t="s">
        <v>858</v>
      </c>
      <c r="AC4305" s="21">
        <v>0.93300000000000005</v>
      </c>
      <c r="AD4305" s="18">
        <v>2.5645833333333336E-2</v>
      </c>
      <c r="AE4305" t="s">
        <v>1092</v>
      </c>
    </row>
    <row r="4306" spans="25:31" x14ac:dyDescent="0.35">
      <c r="Y4306">
        <v>1.6559999999999999</v>
      </c>
      <c r="Z4306">
        <v>0.96099999999999997</v>
      </c>
      <c r="AA4306">
        <v>0.98399999999999999</v>
      </c>
      <c r="AB4306">
        <v>0.125</v>
      </c>
      <c r="AC4306">
        <v>0.189</v>
      </c>
      <c r="AD4306" s="18">
        <v>45824.809385127315</v>
      </c>
      <c r="AE4306" t="s">
        <v>1757</v>
      </c>
    </row>
    <row r="4307" spans="25:31" hidden="1" x14ac:dyDescent="0.35">
      <c r="Y4307">
        <v>1.147</v>
      </c>
      <c r="Z4307">
        <v>0.99399999999999999</v>
      </c>
      <c r="AA4307" s="18">
        <v>0.91600000000000004</v>
      </c>
      <c r="AB4307">
        <v>0.94599999999999995</v>
      </c>
      <c r="AC4307" s="21">
        <v>0.97599999999999998</v>
      </c>
      <c r="AD4307" s="18">
        <v>2.5939814814814811E-2</v>
      </c>
      <c r="AE4307" t="s">
        <v>1092</v>
      </c>
    </row>
    <row r="4308" spans="25:31" x14ac:dyDescent="0.35">
      <c r="Y4308">
        <v>16.393000000000001</v>
      </c>
      <c r="Z4308">
        <v>0.67700000000000005</v>
      </c>
      <c r="AA4308">
        <v>0.86699999999999999</v>
      </c>
      <c r="AB4308">
        <v>0.6</v>
      </c>
      <c r="AC4308">
        <v>0.39200000000000002</v>
      </c>
      <c r="AD4308" s="18">
        <v>45824.861954201391</v>
      </c>
      <c r="AE4308" t="s">
        <v>1942</v>
      </c>
    </row>
    <row r="4309" spans="25:31" hidden="1" x14ac:dyDescent="0.35">
      <c r="Y4309">
        <v>0.45700000000000002</v>
      </c>
      <c r="Z4309">
        <v>0.94699999999999995</v>
      </c>
      <c r="AA4309" s="18">
        <v>0.98099999999999998</v>
      </c>
      <c r="AB4309">
        <v>0.76200000000000001</v>
      </c>
      <c r="AC4309" s="21">
        <v>0.97099999999999997</v>
      </c>
      <c r="AD4309" s="18">
        <v>2.6270833333333337E-2</v>
      </c>
      <c r="AE4309" t="s">
        <v>1092</v>
      </c>
    </row>
    <row r="4310" spans="25:31" x14ac:dyDescent="0.35">
      <c r="Y4310">
        <v>0.20599999999999999</v>
      </c>
      <c r="Z4310">
        <v>0.67600000000000005</v>
      </c>
      <c r="AA4310">
        <v>0.73299999999999998</v>
      </c>
      <c r="AB4310">
        <v>0.86099999999999999</v>
      </c>
      <c r="AC4310">
        <v>0.82199999999999995</v>
      </c>
      <c r="AD4310" s="18">
        <v>45825.037785972221</v>
      </c>
      <c r="AE4310" t="s">
        <v>1750</v>
      </c>
    </row>
    <row r="4311" spans="25:31" hidden="1" x14ac:dyDescent="0.35">
      <c r="Y4311">
        <v>4.5659999999999998</v>
      </c>
      <c r="Z4311">
        <v>0.84099999999999997</v>
      </c>
      <c r="AA4311" s="18">
        <v>0.94399999999999995</v>
      </c>
      <c r="AB4311">
        <v>0.78200000000000003</v>
      </c>
      <c r="AC4311" s="21">
        <v>0.84399999999999997</v>
      </c>
      <c r="AD4311" s="18">
        <v>2.6635416666666668E-2</v>
      </c>
      <c r="AE4311" t="s">
        <v>1092</v>
      </c>
    </row>
    <row r="4312" spans="25:31" x14ac:dyDescent="0.35">
      <c r="Y4312">
        <v>1.984</v>
      </c>
      <c r="Z4312">
        <v>0.75700000000000001</v>
      </c>
      <c r="AA4312">
        <v>0.505</v>
      </c>
      <c r="AB4312">
        <v>0.54900000000000004</v>
      </c>
      <c r="AC4312">
        <v>0.92600000000000005</v>
      </c>
      <c r="AD4312" s="18">
        <v>45824.800893784719</v>
      </c>
      <c r="AE4312" t="s">
        <v>1757</v>
      </c>
    </row>
    <row r="4313" spans="25:31" hidden="1" x14ac:dyDescent="0.35">
      <c r="Y4313" t="s">
        <v>858</v>
      </c>
      <c r="Z4313">
        <v>1</v>
      </c>
      <c r="AA4313" s="18" t="s">
        <v>858</v>
      </c>
      <c r="AB4313">
        <v>0</v>
      </c>
      <c r="AC4313" s="21" t="s">
        <v>858</v>
      </c>
      <c r="AD4313" s="18">
        <v>2.6827546296296297E-2</v>
      </c>
      <c r="AE4313" t="s">
        <v>1092</v>
      </c>
    </row>
    <row r="4314" spans="25:31" x14ac:dyDescent="0.35">
      <c r="Y4314">
        <v>17.856999999999999</v>
      </c>
      <c r="Z4314">
        <v>0.52600000000000002</v>
      </c>
      <c r="AA4314">
        <v>0.61</v>
      </c>
      <c r="AB4314">
        <v>0.94899999999999995</v>
      </c>
      <c r="AC4314">
        <v>0.91200000000000003</v>
      </c>
      <c r="AD4314" s="18">
        <v>45825.267562696761</v>
      </c>
      <c r="AE4314" t="s">
        <v>2106</v>
      </c>
    </row>
    <row r="4315" spans="25:31" hidden="1" x14ac:dyDescent="0.35">
      <c r="Y4315">
        <v>1.464</v>
      </c>
      <c r="Z4315">
        <v>0.90600000000000003</v>
      </c>
      <c r="AA4315" s="18">
        <v>0.75800000000000001</v>
      </c>
      <c r="AB4315">
        <v>0.877</v>
      </c>
      <c r="AC4315" s="21">
        <v>0.92900000000000005</v>
      </c>
      <c r="AD4315" s="18">
        <v>2.716203703703704E-2</v>
      </c>
      <c r="AE4315" t="s">
        <v>1092</v>
      </c>
    </row>
    <row r="4316" spans="25:31" x14ac:dyDescent="0.35">
      <c r="Y4316">
        <v>7.194</v>
      </c>
      <c r="Z4316">
        <v>0.751</v>
      </c>
      <c r="AA4316">
        <v>0.76400000000000001</v>
      </c>
      <c r="AB4316">
        <v>0.86099999999999999</v>
      </c>
      <c r="AC4316">
        <v>0.73699999999999999</v>
      </c>
      <c r="AD4316" s="18">
        <v>45824.918153136576</v>
      </c>
      <c r="AE4316" t="s">
        <v>2096</v>
      </c>
    </row>
    <row r="4317" spans="25:31" hidden="1" x14ac:dyDescent="0.35">
      <c r="Y4317">
        <v>1.2410000000000001</v>
      </c>
      <c r="Z4317">
        <v>0.98799999999999999</v>
      </c>
      <c r="AA4317" s="18">
        <v>0.95899999999999996</v>
      </c>
      <c r="AB4317">
        <v>0.98</v>
      </c>
      <c r="AC4317" s="21">
        <v>0.96199999999999997</v>
      </c>
      <c r="AD4317" s="18">
        <v>2.7487268518518519E-2</v>
      </c>
      <c r="AE4317" t="s">
        <v>1092</v>
      </c>
    </row>
    <row r="4318" spans="25:31" x14ac:dyDescent="0.35">
      <c r="Y4318">
        <v>21.277000000000001</v>
      </c>
      <c r="Z4318">
        <v>0.92800000000000005</v>
      </c>
      <c r="AA4318" s="18">
        <v>0.95799999999999996</v>
      </c>
      <c r="AB4318">
        <v>1</v>
      </c>
      <c r="AC4318" s="21">
        <v>0.89900000000000002</v>
      </c>
      <c r="AD4318" s="18">
        <v>3.3140046296296299E-2</v>
      </c>
      <c r="AE4318" t="s">
        <v>1092</v>
      </c>
    </row>
    <row r="4319" spans="25:31" hidden="1" x14ac:dyDescent="0.35">
      <c r="Y4319" t="s">
        <v>858</v>
      </c>
      <c r="Z4319" t="s">
        <v>858</v>
      </c>
      <c r="AA4319" s="18" t="s">
        <v>858</v>
      </c>
      <c r="AB4319" t="s">
        <v>858</v>
      </c>
      <c r="AC4319" s="21" t="s">
        <v>858</v>
      </c>
      <c r="AD4319" s="18">
        <v>2.7722222222222221E-2</v>
      </c>
      <c r="AE4319" t="s">
        <v>1092</v>
      </c>
    </row>
    <row r="4320" spans="25:31" x14ac:dyDescent="0.35">
      <c r="Y4320">
        <v>333.33300000000003</v>
      </c>
      <c r="Z4320">
        <v>0.92700000000000005</v>
      </c>
      <c r="AA4320">
        <v>0.97599999999999998</v>
      </c>
      <c r="AB4320">
        <v>0.95699999999999996</v>
      </c>
      <c r="AC4320">
        <v>0.63400000000000001</v>
      </c>
      <c r="AD4320" s="18">
        <v>45825.304788287038</v>
      </c>
      <c r="AE4320" t="s">
        <v>2102</v>
      </c>
    </row>
    <row r="4321" spans="25:31" hidden="1" x14ac:dyDescent="0.35">
      <c r="Y4321" t="s">
        <v>858</v>
      </c>
      <c r="Z4321" t="s">
        <v>858</v>
      </c>
      <c r="AA4321" s="18" t="s">
        <v>858</v>
      </c>
      <c r="AB4321">
        <v>1</v>
      </c>
      <c r="AC4321" s="21" t="s">
        <v>858</v>
      </c>
      <c r="AD4321" s="18">
        <v>2.7966435185185188E-2</v>
      </c>
      <c r="AE4321" t="s">
        <v>1092</v>
      </c>
    </row>
    <row r="4322" spans="25:31" x14ac:dyDescent="0.35">
      <c r="Y4322">
        <v>1.7210000000000001</v>
      </c>
      <c r="Z4322">
        <v>0.441</v>
      </c>
      <c r="AA4322">
        <v>0.38100000000000001</v>
      </c>
      <c r="AB4322">
        <v>0.39500000000000002</v>
      </c>
      <c r="AC4322">
        <v>0.871</v>
      </c>
      <c r="AD4322" s="18">
        <v>45824.90261892361</v>
      </c>
      <c r="AE4322" t="s">
        <v>1942</v>
      </c>
    </row>
    <row r="4323" spans="25:31" hidden="1" x14ac:dyDescent="0.35">
      <c r="Y4323" t="s">
        <v>858</v>
      </c>
      <c r="Z4323" t="s">
        <v>858</v>
      </c>
      <c r="AA4323" s="18" t="s">
        <v>858</v>
      </c>
      <c r="AB4323" t="s">
        <v>858</v>
      </c>
      <c r="AC4323" s="21" t="s">
        <v>858</v>
      </c>
      <c r="AD4323" s="18">
        <v>2.8518518518518519E-2</v>
      </c>
      <c r="AE4323" t="s">
        <v>1092</v>
      </c>
    </row>
    <row r="4324" spans="25:31" x14ac:dyDescent="0.35">
      <c r="Y4324">
        <v>22.222000000000001</v>
      </c>
      <c r="Z4324">
        <v>0.63600000000000001</v>
      </c>
      <c r="AA4324">
        <v>0.52</v>
      </c>
      <c r="AB4324">
        <v>0</v>
      </c>
      <c r="AC4324">
        <v>0.53900000000000003</v>
      </c>
      <c r="AD4324" s="18">
        <v>45824.967859861114</v>
      </c>
      <c r="AE4324" t="s">
        <v>2099</v>
      </c>
    </row>
    <row r="4325" spans="25:31" hidden="1" x14ac:dyDescent="0.35">
      <c r="Y4325" t="s">
        <v>858</v>
      </c>
      <c r="Z4325">
        <v>1</v>
      </c>
      <c r="AA4325" s="18" t="s">
        <v>858</v>
      </c>
      <c r="AB4325">
        <v>8.9999999999999993E-3</v>
      </c>
      <c r="AC4325" s="21" t="s">
        <v>858</v>
      </c>
      <c r="AD4325" s="18">
        <v>2.8244212962962964E-2</v>
      </c>
      <c r="AE4325" t="s">
        <v>1092</v>
      </c>
    </row>
    <row r="4326" spans="25:31" x14ac:dyDescent="0.35">
      <c r="Y4326">
        <v>22.222000000000001</v>
      </c>
      <c r="Z4326">
        <v>0.63600000000000001</v>
      </c>
      <c r="AA4326">
        <v>0.52</v>
      </c>
      <c r="AB4326">
        <v>0</v>
      </c>
      <c r="AC4326">
        <v>0.53900000000000003</v>
      </c>
      <c r="AD4326" s="18">
        <v>45825.299935706018</v>
      </c>
      <c r="AE4326" t="s">
        <v>2102</v>
      </c>
    </row>
    <row r="4327" spans="25:31" hidden="1" x14ac:dyDescent="0.35">
      <c r="Y4327" t="s">
        <v>858</v>
      </c>
      <c r="Z4327">
        <v>0.75</v>
      </c>
      <c r="AA4327" s="18">
        <v>0.90400000000000003</v>
      </c>
      <c r="AB4327" t="s">
        <v>858</v>
      </c>
      <c r="AC4327" s="21" t="s">
        <v>858</v>
      </c>
      <c r="AD4327" s="18">
        <v>2.8732638888888887E-2</v>
      </c>
      <c r="AE4327" t="s">
        <v>1092</v>
      </c>
    </row>
    <row r="4328" spans="25:31" x14ac:dyDescent="0.35">
      <c r="Y4328">
        <v>1.4710000000000001</v>
      </c>
      <c r="Z4328">
        <v>0.54100000000000004</v>
      </c>
      <c r="AA4328">
        <v>0.72899999999999998</v>
      </c>
      <c r="AB4328">
        <v>0.93400000000000005</v>
      </c>
      <c r="AC4328">
        <v>0.90900000000000003</v>
      </c>
      <c r="AD4328" s="18">
        <v>45824.85954060185</v>
      </c>
      <c r="AE4328" t="s">
        <v>1942</v>
      </c>
    </row>
    <row r="4329" spans="25:31" hidden="1" x14ac:dyDescent="0.35">
      <c r="Y4329">
        <v>1.6779999999999999</v>
      </c>
      <c r="Z4329">
        <v>0.97599999999999998</v>
      </c>
      <c r="AA4329" s="18">
        <v>0.98899999999999999</v>
      </c>
      <c r="AB4329">
        <v>0.871</v>
      </c>
      <c r="AC4329" s="21">
        <v>0.95499999999999996</v>
      </c>
      <c r="AD4329" s="18">
        <v>2.9060185185185189E-2</v>
      </c>
      <c r="AE4329" t="s">
        <v>1092</v>
      </c>
    </row>
    <row r="4330" spans="25:31" x14ac:dyDescent="0.35">
      <c r="Y4330">
        <v>25</v>
      </c>
      <c r="Z4330">
        <v>0</v>
      </c>
      <c r="AA4330">
        <v>0.97199999999999998</v>
      </c>
      <c r="AB4330">
        <v>0.68700000000000006</v>
      </c>
      <c r="AC4330">
        <v>0.76300000000000001</v>
      </c>
      <c r="AD4330" s="18">
        <v>45824.794169340275</v>
      </c>
      <c r="AE4330" t="s">
        <v>1757</v>
      </c>
    </row>
    <row r="4331" spans="25:31" hidden="1" x14ac:dyDescent="0.35">
      <c r="Y4331">
        <v>0.97399999999999998</v>
      </c>
      <c r="Z4331">
        <v>0.91400000000000003</v>
      </c>
      <c r="AA4331" s="18">
        <v>0.97799999999999998</v>
      </c>
      <c r="AB4331">
        <v>0.876</v>
      </c>
      <c r="AC4331" s="21">
        <v>0.99</v>
      </c>
      <c r="AD4331" s="18">
        <v>2.9355324074074075E-2</v>
      </c>
      <c r="AE4331" t="s">
        <v>1092</v>
      </c>
    </row>
    <row r="4332" spans="25:31" x14ac:dyDescent="0.35">
      <c r="Y4332">
        <v>29.411999999999999</v>
      </c>
      <c r="Z4332">
        <v>0</v>
      </c>
      <c r="AA4332">
        <v>0.84199999999999997</v>
      </c>
      <c r="AB4332">
        <v>0.16900000000000001</v>
      </c>
      <c r="AC4332">
        <v>0.16700000000000001</v>
      </c>
      <c r="AD4332" s="18">
        <v>45825.052146898146</v>
      </c>
      <c r="AE4332" t="s">
        <v>2117</v>
      </c>
    </row>
    <row r="4333" spans="25:31" hidden="1" x14ac:dyDescent="0.35">
      <c r="Y4333">
        <v>1.1299999999999999</v>
      </c>
      <c r="Z4333">
        <v>0.98</v>
      </c>
      <c r="AA4333" s="18">
        <v>0.94499999999999995</v>
      </c>
      <c r="AB4333">
        <v>0.91700000000000004</v>
      </c>
      <c r="AC4333" s="21">
        <v>0.97</v>
      </c>
      <c r="AD4333" s="18">
        <v>2.9641203703703704E-2</v>
      </c>
      <c r="AE4333" t="s">
        <v>1092</v>
      </c>
    </row>
    <row r="4334" spans="25:31" x14ac:dyDescent="0.35">
      <c r="Y4334">
        <v>0.93700000000000006</v>
      </c>
      <c r="Z4334">
        <v>0.67</v>
      </c>
      <c r="AA4334">
        <v>0.44800000000000001</v>
      </c>
      <c r="AB4334">
        <v>0.93400000000000005</v>
      </c>
      <c r="AC4334">
        <v>0.91700000000000004</v>
      </c>
      <c r="AD4334" s="18">
        <v>45824.950765069443</v>
      </c>
      <c r="AE4334" t="s">
        <v>2096</v>
      </c>
    </row>
    <row r="4335" spans="25:31" hidden="1" x14ac:dyDescent="0.35">
      <c r="Y4335">
        <v>2.6739999999999999</v>
      </c>
      <c r="Z4335">
        <v>0.96099999999999997</v>
      </c>
      <c r="AA4335" s="18">
        <v>0.98799999999999999</v>
      </c>
      <c r="AB4335">
        <v>0.96199999999999997</v>
      </c>
      <c r="AC4335" s="21">
        <v>0.90600000000000003</v>
      </c>
      <c r="AD4335" s="18">
        <v>2.9936342592592594E-2</v>
      </c>
      <c r="AE4335" t="s">
        <v>1092</v>
      </c>
    </row>
    <row r="4336" spans="25:31" x14ac:dyDescent="0.35">
      <c r="Y4336">
        <v>4.5250000000000004</v>
      </c>
      <c r="Z4336">
        <v>0.78500000000000003</v>
      </c>
      <c r="AA4336">
        <v>0.99099999999999999</v>
      </c>
      <c r="AB4336">
        <v>0.47799999999999998</v>
      </c>
      <c r="AC4336">
        <v>0.66700000000000004</v>
      </c>
      <c r="AD4336" s="18">
        <v>45824.78144071759</v>
      </c>
      <c r="AE4336" t="s">
        <v>1757</v>
      </c>
    </row>
    <row r="4337" spans="25:31" hidden="1" x14ac:dyDescent="0.35">
      <c r="Y4337">
        <v>0.60099999999999998</v>
      </c>
      <c r="Z4337">
        <v>0.90500000000000003</v>
      </c>
      <c r="AA4337" s="18">
        <v>0.96099999999999997</v>
      </c>
      <c r="AB4337">
        <v>0.79500000000000004</v>
      </c>
      <c r="AC4337" s="21">
        <v>0.99099999999999999</v>
      </c>
      <c r="AD4337" s="18">
        <v>3.0236111111111113E-2</v>
      </c>
      <c r="AE4337" t="s">
        <v>1092</v>
      </c>
    </row>
    <row r="4338" spans="25:31" x14ac:dyDescent="0.35">
      <c r="Y4338">
        <v>0.313</v>
      </c>
      <c r="Z4338">
        <v>0.95799999999999996</v>
      </c>
      <c r="AA4338">
        <v>0.91500000000000004</v>
      </c>
      <c r="AB4338">
        <v>0.59399999999999997</v>
      </c>
      <c r="AC4338">
        <v>0.48399999999999999</v>
      </c>
      <c r="AD4338" s="18">
        <v>45825.179441400462</v>
      </c>
      <c r="AE4338" t="s">
        <v>2116</v>
      </c>
    </row>
    <row r="4339" spans="25:31" hidden="1" x14ac:dyDescent="0.35">
      <c r="Y4339" t="s">
        <v>858</v>
      </c>
      <c r="Z4339">
        <v>0.8</v>
      </c>
      <c r="AA4339" s="18">
        <v>0</v>
      </c>
      <c r="AB4339" t="s">
        <v>858</v>
      </c>
      <c r="AC4339" s="21" t="s">
        <v>858</v>
      </c>
      <c r="AD4339" s="18">
        <v>3.0427083333333334E-2</v>
      </c>
      <c r="AE4339" t="s">
        <v>1092</v>
      </c>
    </row>
    <row r="4340" spans="25:31" x14ac:dyDescent="0.35">
      <c r="Y4340">
        <v>10.204000000000001</v>
      </c>
      <c r="Z4340">
        <v>0.66100000000000003</v>
      </c>
      <c r="AA4340">
        <v>0.61899999999999999</v>
      </c>
      <c r="AB4340">
        <v>1</v>
      </c>
      <c r="AC4340">
        <v>0.85499999999999998</v>
      </c>
      <c r="AD4340" s="18">
        <v>45824.951717256947</v>
      </c>
      <c r="AE4340" t="s">
        <v>2096</v>
      </c>
    </row>
    <row r="4341" spans="25:31" hidden="1" x14ac:dyDescent="0.35">
      <c r="Y4341" t="s">
        <v>858</v>
      </c>
      <c r="Z4341">
        <v>0.71299999999999997</v>
      </c>
      <c r="AA4341" s="18">
        <v>0</v>
      </c>
      <c r="AB4341" t="s">
        <v>858</v>
      </c>
      <c r="AC4341" s="21" t="s">
        <v>858</v>
      </c>
      <c r="AD4341" s="18">
        <v>3.5663194444444449E-2</v>
      </c>
      <c r="AE4341" t="s">
        <v>1092</v>
      </c>
    </row>
    <row r="4342" spans="25:31" x14ac:dyDescent="0.35">
      <c r="Y4342">
        <v>14.085000000000001</v>
      </c>
      <c r="Z4342">
        <v>0.90100000000000002</v>
      </c>
      <c r="AA4342">
        <v>0.65</v>
      </c>
      <c r="AB4342">
        <v>0.61499999999999999</v>
      </c>
      <c r="AC4342">
        <v>6.5000000000000002E-2</v>
      </c>
      <c r="AD4342" s="18">
        <v>45824.943729583334</v>
      </c>
      <c r="AE4342" t="s">
        <v>2096</v>
      </c>
    </row>
    <row r="4343" spans="25:31" hidden="1" x14ac:dyDescent="0.35">
      <c r="Y4343">
        <v>40</v>
      </c>
      <c r="Z4343">
        <v>0.89800000000000002</v>
      </c>
      <c r="AA4343" s="18" t="s">
        <v>858</v>
      </c>
      <c r="AB4343" t="s">
        <v>858</v>
      </c>
      <c r="AC4343" s="21">
        <v>1</v>
      </c>
      <c r="AD4343" s="18">
        <v>3.0648148148148147E-2</v>
      </c>
      <c r="AE4343" t="s">
        <v>1092</v>
      </c>
    </row>
    <row r="4344" spans="25:31" x14ac:dyDescent="0.35">
      <c r="Y4344">
        <v>0.78400000000000003</v>
      </c>
      <c r="Z4344">
        <v>0.68200000000000005</v>
      </c>
      <c r="AA4344">
        <v>0.83</v>
      </c>
      <c r="AB4344">
        <v>0.26500000000000001</v>
      </c>
      <c r="AC4344">
        <v>0.42399999999999999</v>
      </c>
      <c r="AD4344" s="18">
        <v>45825.069235196759</v>
      </c>
      <c r="AE4344" t="s">
        <v>2117</v>
      </c>
    </row>
    <row r="4345" spans="25:31" hidden="1" x14ac:dyDescent="0.35">
      <c r="Y4345">
        <v>16.667000000000002</v>
      </c>
      <c r="Z4345" t="s">
        <v>858</v>
      </c>
      <c r="AA4345" s="18">
        <v>0.88700000000000001</v>
      </c>
      <c r="AB4345" t="s">
        <v>858</v>
      </c>
      <c r="AC4345" s="21">
        <v>0.91</v>
      </c>
      <c r="AD4345" s="18">
        <v>3.0885416666666665E-2</v>
      </c>
      <c r="AE4345" t="s">
        <v>1092</v>
      </c>
    </row>
    <row r="4346" spans="25:31" x14ac:dyDescent="0.35">
      <c r="Y4346">
        <v>125</v>
      </c>
      <c r="Z4346">
        <v>0.67900000000000005</v>
      </c>
      <c r="AA4346">
        <v>0.97799999999999998</v>
      </c>
      <c r="AB4346">
        <v>0.6</v>
      </c>
      <c r="AC4346">
        <v>0.80300000000000005</v>
      </c>
      <c r="AD4346" s="18">
        <v>45825.11389734954</v>
      </c>
      <c r="AE4346" t="s">
        <v>2117</v>
      </c>
    </row>
    <row r="4347" spans="25:31" hidden="1" x14ac:dyDescent="0.35">
      <c r="Y4347">
        <v>9.1739999999999995</v>
      </c>
      <c r="Z4347">
        <v>0.7</v>
      </c>
      <c r="AA4347" s="18">
        <v>0.86699999999999999</v>
      </c>
      <c r="AB4347" t="s">
        <v>858</v>
      </c>
      <c r="AC4347" s="21">
        <v>0.84</v>
      </c>
      <c r="AD4347" s="18">
        <v>3.1107638888888886E-2</v>
      </c>
      <c r="AE4347" t="s">
        <v>1092</v>
      </c>
    </row>
    <row r="4348" spans="25:31" x14ac:dyDescent="0.35">
      <c r="Y4348">
        <v>5.0510000000000002</v>
      </c>
      <c r="Z4348">
        <v>0.27200000000000002</v>
      </c>
      <c r="AA4348">
        <v>0.36799999999999999</v>
      </c>
      <c r="AB4348">
        <v>0</v>
      </c>
      <c r="AC4348">
        <v>0.94</v>
      </c>
      <c r="AD4348" s="18">
        <v>45824.86541888889</v>
      </c>
      <c r="AE4348" t="s">
        <v>1942</v>
      </c>
    </row>
    <row r="4349" spans="25:31" hidden="1" x14ac:dyDescent="0.35">
      <c r="Y4349" t="s">
        <v>858</v>
      </c>
      <c r="Z4349">
        <v>0.04</v>
      </c>
      <c r="AA4349" s="18">
        <v>1</v>
      </c>
      <c r="AB4349" t="s">
        <v>858</v>
      </c>
      <c r="AC4349" s="21" t="s">
        <v>858</v>
      </c>
      <c r="AD4349" s="18">
        <v>3.1331018518518522E-2</v>
      </c>
      <c r="AE4349" t="s">
        <v>1092</v>
      </c>
    </row>
    <row r="4350" spans="25:31" x14ac:dyDescent="0.35">
      <c r="Y4350">
        <v>0.81799999999999995</v>
      </c>
      <c r="Z4350">
        <v>0.40500000000000003</v>
      </c>
      <c r="AA4350" s="18">
        <v>0.36099999999999999</v>
      </c>
      <c r="AB4350">
        <v>0.96499999999999997</v>
      </c>
      <c r="AC4350" s="21">
        <v>0.96599999999999997</v>
      </c>
      <c r="AD4350" s="18">
        <v>45825.224682499997</v>
      </c>
      <c r="AE4350" t="s">
        <v>2108</v>
      </c>
    </row>
    <row r="4351" spans="25:31" hidden="1" x14ac:dyDescent="0.35">
      <c r="Y4351" t="s">
        <v>858</v>
      </c>
      <c r="Z4351" t="s">
        <v>858</v>
      </c>
      <c r="AA4351" s="18" t="s">
        <v>858</v>
      </c>
      <c r="AB4351" t="s">
        <v>858</v>
      </c>
      <c r="AC4351" s="21" t="s">
        <v>858</v>
      </c>
      <c r="AD4351" s="18">
        <v>3.1535879629629629E-2</v>
      </c>
      <c r="AE4351" t="s">
        <v>1092</v>
      </c>
    </row>
    <row r="4352" spans="25:31" x14ac:dyDescent="0.35">
      <c r="Y4352">
        <v>8.3330000000000002</v>
      </c>
      <c r="Z4352">
        <v>0.77400000000000002</v>
      </c>
      <c r="AA4352">
        <v>0.36299999999999999</v>
      </c>
      <c r="AB4352">
        <v>0.83</v>
      </c>
      <c r="AC4352">
        <v>0.86899999999999999</v>
      </c>
      <c r="AD4352" s="18">
        <v>45825.078910902776</v>
      </c>
      <c r="AE4352" t="s">
        <v>2117</v>
      </c>
    </row>
    <row r="4353" spans="25:31" hidden="1" x14ac:dyDescent="0.35">
      <c r="Y4353">
        <v>1.1930000000000001</v>
      </c>
      <c r="Z4353">
        <v>0.94599999999999995</v>
      </c>
      <c r="AA4353" s="18">
        <v>0.98399999999999999</v>
      </c>
      <c r="AB4353">
        <v>0.88300000000000001</v>
      </c>
      <c r="AC4353" s="21">
        <v>0.97</v>
      </c>
      <c r="AD4353" s="18">
        <v>3.1849537037037037E-2</v>
      </c>
      <c r="AE4353" t="s">
        <v>1092</v>
      </c>
    </row>
    <row r="4354" spans="25:31" x14ac:dyDescent="0.35">
      <c r="Y4354">
        <v>16.393000000000001</v>
      </c>
      <c r="Z4354">
        <v>0.82299999999999995</v>
      </c>
      <c r="AA4354">
        <v>0.66200000000000003</v>
      </c>
      <c r="AB4354">
        <v>0.82099999999999995</v>
      </c>
      <c r="AC4354">
        <v>0.872</v>
      </c>
      <c r="AD4354" s="18">
        <v>45824.924380358796</v>
      </c>
      <c r="AE4354" t="s">
        <v>2096</v>
      </c>
    </row>
    <row r="4355" spans="25:31" hidden="1" x14ac:dyDescent="0.35">
      <c r="Y4355">
        <v>1</v>
      </c>
      <c r="Z4355" t="s">
        <v>858</v>
      </c>
      <c r="AA4355" s="18">
        <v>1</v>
      </c>
      <c r="AB4355" t="s">
        <v>858</v>
      </c>
      <c r="AC4355" s="21">
        <v>1</v>
      </c>
      <c r="AD4355" s="18">
        <v>3.2062500000000001E-2</v>
      </c>
      <c r="AE4355" t="s">
        <v>1092</v>
      </c>
    </row>
    <row r="4356" spans="25:31" x14ac:dyDescent="0.35">
      <c r="Y4356">
        <v>0.54800000000000004</v>
      </c>
      <c r="Z4356">
        <v>0.77100000000000002</v>
      </c>
      <c r="AA4356">
        <v>0.91500000000000004</v>
      </c>
      <c r="AB4356">
        <v>0.41699999999999998</v>
      </c>
      <c r="AC4356">
        <v>0.313</v>
      </c>
      <c r="AD4356" s="18">
        <v>45825.042950960647</v>
      </c>
      <c r="AE4356" t="s">
        <v>1750</v>
      </c>
    </row>
    <row r="4357" spans="25:31" hidden="1" x14ac:dyDescent="0.35">
      <c r="Y4357">
        <v>0.442</v>
      </c>
      <c r="Z4357">
        <v>0.995</v>
      </c>
      <c r="AA4357" s="18">
        <v>0.98799999999999999</v>
      </c>
      <c r="AB4357">
        <v>0.97799999999999998</v>
      </c>
      <c r="AC4357" s="21">
        <v>0.96499999999999997</v>
      </c>
      <c r="AD4357" s="18">
        <v>3.2446759259259259E-2</v>
      </c>
      <c r="AE4357" t="s">
        <v>1092</v>
      </c>
    </row>
    <row r="4358" spans="25:31" x14ac:dyDescent="0.35">
      <c r="Y4358">
        <v>27.027000000000001</v>
      </c>
      <c r="Z4358">
        <v>0.94699999999999995</v>
      </c>
      <c r="AA4358" s="18">
        <v>0</v>
      </c>
      <c r="AB4358">
        <v>0.84399999999999997</v>
      </c>
      <c r="AC4358" s="21">
        <v>0.97099999999999997</v>
      </c>
      <c r="AD4358" s="18">
        <v>9.944444444444445E-3</v>
      </c>
      <c r="AE4358" t="s">
        <v>1092</v>
      </c>
    </row>
    <row r="4359" spans="25:31" hidden="1" x14ac:dyDescent="0.35">
      <c r="Y4359">
        <v>5.2910000000000004</v>
      </c>
      <c r="Z4359">
        <v>0.91400000000000003</v>
      </c>
      <c r="AA4359" s="18">
        <v>0.89800000000000002</v>
      </c>
      <c r="AB4359">
        <v>0.88300000000000001</v>
      </c>
      <c r="AC4359" s="21">
        <v>0.75</v>
      </c>
      <c r="AD4359" s="18">
        <v>3.2719907407407406E-2</v>
      </c>
      <c r="AE4359" t="s">
        <v>1092</v>
      </c>
    </row>
    <row r="4360" spans="25:31" x14ac:dyDescent="0.35">
      <c r="Y4360">
        <v>22.222000000000001</v>
      </c>
      <c r="Z4360">
        <v>0.81799999999999995</v>
      </c>
      <c r="AA4360">
        <v>0.96099999999999997</v>
      </c>
      <c r="AB4360">
        <v>8.6999999999999994E-2</v>
      </c>
      <c r="AC4360">
        <v>0.47499999999999998</v>
      </c>
      <c r="AD4360" s="18">
        <v>45825.123458761576</v>
      </c>
      <c r="AE4360" t="s">
        <v>2117</v>
      </c>
    </row>
    <row r="4361" spans="25:31" hidden="1" x14ac:dyDescent="0.35">
      <c r="Y4361" t="s">
        <v>858</v>
      </c>
      <c r="Z4361" t="s">
        <v>858</v>
      </c>
      <c r="AA4361" s="18" t="s">
        <v>858</v>
      </c>
      <c r="AB4361" t="s">
        <v>858</v>
      </c>
      <c r="AC4361" s="21" t="s">
        <v>858</v>
      </c>
      <c r="AD4361" s="18">
        <v>3.2939814814814818E-2</v>
      </c>
      <c r="AE4361" t="s">
        <v>1092</v>
      </c>
    </row>
    <row r="4362" spans="25:31" x14ac:dyDescent="0.35">
      <c r="Y4362">
        <v>25</v>
      </c>
      <c r="Z4362">
        <v>0</v>
      </c>
      <c r="AA4362">
        <v>0.73099999999999998</v>
      </c>
      <c r="AB4362">
        <v>0.68700000000000006</v>
      </c>
      <c r="AC4362">
        <v>0.76300000000000001</v>
      </c>
      <c r="AD4362" s="18">
        <v>45825.104351493057</v>
      </c>
      <c r="AE4362" t="s">
        <v>2117</v>
      </c>
    </row>
    <row r="4363" spans="25:31" hidden="1" x14ac:dyDescent="0.35">
      <c r="Y4363" t="s">
        <v>858</v>
      </c>
      <c r="Z4363" t="s">
        <v>858</v>
      </c>
      <c r="AA4363" s="18" t="s">
        <v>858</v>
      </c>
      <c r="AB4363" t="s">
        <v>858</v>
      </c>
      <c r="AC4363" s="21" t="s">
        <v>858</v>
      </c>
      <c r="AD4363" s="18">
        <v>3.3140046296296299E-2</v>
      </c>
      <c r="AE4363" t="s">
        <v>1092</v>
      </c>
    </row>
    <row r="4364" spans="25:31" x14ac:dyDescent="0.35">
      <c r="Y4364">
        <v>1.1950000000000001</v>
      </c>
      <c r="Z4364">
        <v>0</v>
      </c>
      <c r="AA4364">
        <v>0.72</v>
      </c>
      <c r="AB4364">
        <v>0</v>
      </c>
      <c r="AC4364">
        <v>0.189</v>
      </c>
      <c r="AD4364" s="18">
        <v>45825.072301967593</v>
      </c>
      <c r="AE4364" t="s">
        <v>2117</v>
      </c>
    </row>
    <row r="4365" spans="25:31" hidden="1" x14ac:dyDescent="0.35">
      <c r="Y4365">
        <v>4</v>
      </c>
      <c r="Z4365" t="s">
        <v>858</v>
      </c>
      <c r="AA4365" s="18">
        <v>1</v>
      </c>
      <c r="AB4365" t="s">
        <v>858</v>
      </c>
      <c r="AC4365" s="21">
        <v>1</v>
      </c>
      <c r="AD4365" s="18">
        <v>3.3354166666666671E-2</v>
      </c>
      <c r="AE4365" t="s">
        <v>1092</v>
      </c>
    </row>
    <row r="4366" spans="25:31" x14ac:dyDescent="0.35">
      <c r="Y4366">
        <v>19.608000000000001</v>
      </c>
      <c r="Z4366">
        <v>0.88300000000000001</v>
      </c>
      <c r="AA4366">
        <v>0.82799999999999996</v>
      </c>
      <c r="AB4366">
        <v>0.75</v>
      </c>
      <c r="AC4366">
        <v>0.82099999999999995</v>
      </c>
      <c r="AD4366" s="18">
        <v>45824.778024444444</v>
      </c>
      <c r="AE4366" t="s">
        <v>1757</v>
      </c>
    </row>
    <row r="4367" spans="25:31" hidden="1" x14ac:dyDescent="0.35">
      <c r="Y4367" t="s">
        <v>858</v>
      </c>
      <c r="Z4367" t="s">
        <v>858</v>
      </c>
      <c r="AA4367" s="18">
        <v>0.92800000000000005</v>
      </c>
      <c r="AB4367" t="s">
        <v>858</v>
      </c>
      <c r="AC4367" s="21" t="s">
        <v>858</v>
      </c>
      <c r="AD4367" s="18">
        <v>3.3575231481481484E-2</v>
      </c>
      <c r="AE4367" t="s">
        <v>1092</v>
      </c>
    </row>
    <row r="4368" spans="25:31" x14ac:dyDescent="0.35">
      <c r="Y4368">
        <v>8.1300000000000008</v>
      </c>
      <c r="Z4368">
        <v>0.113</v>
      </c>
      <c r="AA4368">
        <v>0.38500000000000001</v>
      </c>
      <c r="AB4368">
        <v>0</v>
      </c>
      <c r="AC4368">
        <v>0.73</v>
      </c>
      <c r="AD4368" s="18">
        <v>45825.292571736114</v>
      </c>
      <c r="AE4368" t="s">
        <v>2105</v>
      </c>
    </row>
    <row r="4369" spans="1:31" hidden="1" x14ac:dyDescent="0.35">
      <c r="Y4369">
        <v>2.5710000000000002</v>
      </c>
      <c r="Z4369">
        <v>0.95399999999999996</v>
      </c>
      <c r="AA4369" s="18" t="s">
        <v>858</v>
      </c>
      <c r="AB4369">
        <v>0.79</v>
      </c>
      <c r="AC4369" s="21">
        <v>0.95799999999999996</v>
      </c>
      <c r="AD4369" s="18">
        <v>3.3799768518518521E-2</v>
      </c>
      <c r="AE4369" t="s">
        <v>1092</v>
      </c>
    </row>
    <row r="4370" spans="1:31" x14ac:dyDescent="0.35">
      <c r="Y4370">
        <v>27.777999999999999</v>
      </c>
      <c r="Z4370">
        <v>0.96299999999999997</v>
      </c>
      <c r="AA4370">
        <v>0.47099999999999997</v>
      </c>
      <c r="AB4370">
        <v>0.93799999999999994</v>
      </c>
      <c r="AC4370">
        <v>0.94199999999999995</v>
      </c>
      <c r="AD4370" s="18">
        <v>45824.807610069445</v>
      </c>
      <c r="AE4370" t="s">
        <v>1757</v>
      </c>
    </row>
    <row r="4371" spans="1:31" hidden="1" x14ac:dyDescent="0.35">
      <c r="Y4371">
        <v>7.6920000000000002</v>
      </c>
      <c r="Z4371">
        <v>0.41499999999999998</v>
      </c>
      <c r="AA4371" s="18" t="s">
        <v>858</v>
      </c>
      <c r="AB4371" t="s">
        <v>858</v>
      </c>
      <c r="AC4371" s="21">
        <v>0.28999999999999998</v>
      </c>
      <c r="AD4371" s="18">
        <v>3.4758101851851853E-2</v>
      </c>
      <c r="AE4371" t="s">
        <v>1092</v>
      </c>
    </row>
    <row r="4372" spans="1:31" x14ac:dyDescent="0.35">
      <c r="Y4372">
        <v>29.411999999999999</v>
      </c>
      <c r="Z4372">
        <v>0.75600000000000001</v>
      </c>
      <c r="AA4372">
        <v>0.55500000000000005</v>
      </c>
      <c r="AB4372">
        <v>0.71799999999999997</v>
      </c>
      <c r="AC4372">
        <v>0.59199999999999997</v>
      </c>
      <c r="AD4372" s="18">
        <v>45824.866742164355</v>
      </c>
      <c r="AE4372" t="s">
        <v>1942</v>
      </c>
    </row>
    <row r="4373" spans="1:31" hidden="1" x14ac:dyDescent="0.35">
      <c r="Y4373">
        <v>19.231000000000002</v>
      </c>
      <c r="Z4373" t="s">
        <v>858</v>
      </c>
      <c r="AA4373" s="18">
        <v>0.84399999999999997</v>
      </c>
      <c r="AB4373" t="s">
        <v>858</v>
      </c>
      <c r="AC4373" s="21">
        <v>0.51600000000000001</v>
      </c>
      <c r="AD4373" s="18">
        <v>3.4506944444444444E-2</v>
      </c>
      <c r="AE4373" t="s">
        <v>1092</v>
      </c>
    </row>
    <row r="4374" spans="1:31" x14ac:dyDescent="0.35">
      <c r="Y4374">
        <v>4.5869999999999997</v>
      </c>
      <c r="Z4374">
        <v>0.90400000000000003</v>
      </c>
      <c r="AA4374">
        <v>0.86899999999999999</v>
      </c>
      <c r="AB4374">
        <v>0.80600000000000005</v>
      </c>
      <c r="AC4374">
        <v>0.88700000000000001</v>
      </c>
      <c r="AD4374" s="18">
        <v>45824.928057800927</v>
      </c>
      <c r="AE4374" t="s">
        <v>2096</v>
      </c>
    </row>
    <row r="4375" spans="1:31" hidden="1" x14ac:dyDescent="0.35">
      <c r="Y4375">
        <v>3.7589999999999999</v>
      </c>
      <c r="Z4375">
        <v>0.91400000000000003</v>
      </c>
      <c r="AA4375" s="18">
        <v>1</v>
      </c>
      <c r="AB4375">
        <v>0.443</v>
      </c>
      <c r="AC4375" s="21">
        <v>0.98399999999999999</v>
      </c>
      <c r="AD4375" s="18">
        <v>3.5038194444444448E-2</v>
      </c>
      <c r="AE4375" t="s">
        <v>1092</v>
      </c>
    </row>
    <row r="4376" spans="1:31" x14ac:dyDescent="0.35">
      <c r="Y4376">
        <v>2.0790000000000002</v>
      </c>
      <c r="Z4376">
        <v>0</v>
      </c>
      <c r="AA4376">
        <v>3.6999999999999998E-2</v>
      </c>
      <c r="AB4376">
        <v>0</v>
      </c>
      <c r="AC4376">
        <v>0.84299999999999997</v>
      </c>
      <c r="AD4376" s="18">
        <v>45825.131707418979</v>
      </c>
      <c r="AE4376" t="s">
        <v>2117</v>
      </c>
    </row>
    <row r="4377" spans="1:31" hidden="1" x14ac:dyDescent="0.35">
      <c r="Y4377">
        <v>9.0090000000000003</v>
      </c>
      <c r="Z4377">
        <v>0.89900000000000002</v>
      </c>
      <c r="AA4377" s="18">
        <v>0.98699999999999999</v>
      </c>
      <c r="AB4377" t="s">
        <v>858</v>
      </c>
      <c r="AC4377" s="21">
        <v>0.95799999999999996</v>
      </c>
      <c r="AD4377" s="18">
        <v>3.5259259259259261E-2</v>
      </c>
      <c r="AE4377" t="s">
        <v>1092</v>
      </c>
    </row>
    <row r="4378" spans="1:31" x14ac:dyDescent="0.35">
      <c r="Y4378">
        <v>0.91200000000000003</v>
      </c>
      <c r="Z4378">
        <v>0.255</v>
      </c>
      <c r="AA4378">
        <v>0.17499999999999999</v>
      </c>
      <c r="AB4378">
        <v>1</v>
      </c>
      <c r="AC4378">
        <v>0.57599999999999996</v>
      </c>
      <c r="AD4378" s="18">
        <v>45824.876735682868</v>
      </c>
      <c r="AE4378" t="s">
        <v>1942</v>
      </c>
    </row>
    <row r="4379" spans="1:31" hidden="1" x14ac:dyDescent="0.35">
      <c r="A4379" t="s">
        <v>289</v>
      </c>
      <c r="B4379" t="s">
        <v>296</v>
      </c>
      <c r="C4379">
        <v>56</v>
      </c>
      <c r="D4379" s="9">
        <v>45539.582638888889</v>
      </c>
      <c r="E4379" s="9">
        <v>45595.84652777778</v>
      </c>
      <c r="F4379" t="s">
        <v>855</v>
      </c>
      <c r="G4379" t="s">
        <v>855</v>
      </c>
      <c r="H4379">
        <v>2</v>
      </c>
      <c r="I4379">
        <v>2</v>
      </c>
      <c r="J4379">
        <v>1</v>
      </c>
      <c r="K4379" t="s">
        <v>856</v>
      </c>
      <c r="L4379">
        <v>3</v>
      </c>
      <c r="M4379">
        <v>2</v>
      </c>
      <c r="N4379">
        <v>0.14299999999999999</v>
      </c>
      <c r="O4379">
        <v>1.7999999999999999E-2</v>
      </c>
      <c r="P4379" t="s">
        <v>858</v>
      </c>
      <c r="Q4379">
        <v>0.05</v>
      </c>
      <c r="R4379" s="22" t="s">
        <v>2101</v>
      </c>
      <c r="S4379">
        <v>5.5E-2</v>
      </c>
      <c r="T4379" t="s">
        <v>858</v>
      </c>
      <c r="U4379" t="s">
        <v>858</v>
      </c>
      <c r="V4379" t="s">
        <v>858</v>
      </c>
      <c r="W4379" t="s">
        <v>858</v>
      </c>
      <c r="X4379" t="s">
        <v>40</v>
      </c>
      <c r="Y4379">
        <v>20</v>
      </c>
      <c r="Z4379">
        <v>1</v>
      </c>
      <c r="AA4379" s="18">
        <v>1</v>
      </c>
      <c r="AB4379" t="s">
        <v>858</v>
      </c>
      <c r="AC4379" s="21">
        <v>0.75</v>
      </c>
      <c r="AD4379" s="18">
        <v>3.5480324074074074E-2</v>
      </c>
      <c r="AE4379" t="s">
        <v>1092</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4ABC6-111F-4A3F-A5B3-6257B0841298}">
  <dimension ref="A1:J2185"/>
  <sheetViews>
    <sheetView showGridLines="0" zoomScale="82" workbookViewId="0">
      <selection activeCell="J4" sqref="J4"/>
    </sheetView>
  </sheetViews>
  <sheetFormatPr defaultRowHeight="14.5" x14ac:dyDescent="0.35"/>
  <cols>
    <col min="1" max="1" width="9.26953125" customWidth="1"/>
    <col min="3" max="3" width="24.26953125" customWidth="1"/>
    <col min="4" max="4" width="15.7265625" customWidth="1"/>
    <col min="8" max="8" width="10" customWidth="1"/>
  </cols>
  <sheetData>
    <row r="1" spans="1:10" x14ac:dyDescent="0.35">
      <c r="A1" s="29" t="s">
        <v>29</v>
      </c>
      <c r="B1" s="30" t="s">
        <v>297</v>
      </c>
      <c r="C1" s="30" t="s">
        <v>30</v>
      </c>
      <c r="D1" s="30" t="s">
        <v>27</v>
      </c>
      <c r="E1" s="30" t="s">
        <v>31</v>
      </c>
      <c r="F1" s="30" t="s">
        <v>32</v>
      </c>
      <c r="I1" s="31" t="s">
        <v>2146</v>
      </c>
      <c r="J1" s="32" t="s">
        <v>888</v>
      </c>
    </row>
    <row r="2" spans="1:10" x14ac:dyDescent="0.35">
      <c r="A2" s="25" t="s">
        <v>1113</v>
      </c>
      <c r="B2" s="26" t="s">
        <v>295</v>
      </c>
      <c r="C2" s="26">
        <v>1043</v>
      </c>
      <c r="D2" s="26">
        <v>180.25800000000001</v>
      </c>
      <c r="E2" s="26">
        <v>-291.25</v>
      </c>
      <c r="F2" s="26" t="s">
        <v>40</v>
      </c>
      <c r="H2" t="s">
        <v>2147</v>
      </c>
      <c r="I2">
        <v>2</v>
      </c>
      <c r="J2">
        <v>30</v>
      </c>
    </row>
    <row r="3" spans="1:10" x14ac:dyDescent="0.35">
      <c r="A3" s="25" t="s">
        <v>1119</v>
      </c>
      <c r="B3" s="26" t="s">
        <v>295</v>
      </c>
      <c r="C3" s="26">
        <v>1951</v>
      </c>
      <c r="D3" s="26">
        <v>283.42200000000003</v>
      </c>
      <c r="E3" s="26">
        <v>-26.713999999999999</v>
      </c>
      <c r="F3" s="26" t="s">
        <v>40</v>
      </c>
      <c r="H3" t="s">
        <v>2148</v>
      </c>
      <c r="I3">
        <v>1</v>
      </c>
      <c r="J3">
        <v>0.1</v>
      </c>
    </row>
    <row r="4" spans="1:10" x14ac:dyDescent="0.35">
      <c r="A4" s="25" t="s">
        <v>1294</v>
      </c>
      <c r="B4" s="26" t="s">
        <v>295</v>
      </c>
      <c r="C4" s="26">
        <v>4476</v>
      </c>
      <c r="D4" s="26">
        <v>148.76499999999999</v>
      </c>
      <c r="E4" s="26">
        <v>-21.315999999999999</v>
      </c>
      <c r="F4" s="26" t="s">
        <v>40</v>
      </c>
    </row>
    <row r="5" spans="1:10" x14ac:dyDescent="0.35">
      <c r="A5" s="25" t="s">
        <v>1930</v>
      </c>
      <c r="B5" s="26" t="s">
        <v>295</v>
      </c>
      <c r="C5" s="26">
        <v>801</v>
      </c>
      <c r="D5" s="26">
        <v>452.83</v>
      </c>
      <c r="E5" s="26">
        <v>-3.1179999999999999</v>
      </c>
      <c r="F5" s="26" t="s">
        <v>40</v>
      </c>
    </row>
    <row r="6" spans="1:10" x14ac:dyDescent="0.35">
      <c r="A6" s="25" t="s">
        <v>1221</v>
      </c>
      <c r="B6" s="26" t="s">
        <v>295</v>
      </c>
      <c r="C6" s="26">
        <v>3944</v>
      </c>
      <c r="D6" s="26">
        <v>970.58799999999997</v>
      </c>
      <c r="E6" s="26">
        <v>-2.8330000000000002</v>
      </c>
      <c r="F6" s="26" t="s">
        <v>40</v>
      </c>
    </row>
    <row r="7" spans="1:10" x14ac:dyDescent="0.35">
      <c r="A7" s="25" t="s">
        <v>1221</v>
      </c>
      <c r="B7" s="26" t="s">
        <v>295</v>
      </c>
      <c r="C7" s="26">
        <v>3944</v>
      </c>
      <c r="D7" s="26">
        <v>970.58799999999997</v>
      </c>
      <c r="E7" s="26">
        <v>-2.8330000000000002</v>
      </c>
      <c r="F7" s="26" t="s">
        <v>40</v>
      </c>
    </row>
    <row r="8" spans="1:10" x14ac:dyDescent="0.35">
      <c r="A8" s="25" t="s">
        <v>1963</v>
      </c>
      <c r="B8" s="26" t="s">
        <v>295</v>
      </c>
      <c r="C8" s="26">
        <v>1686</v>
      </c>
      <c r="D8" s="26">
        <v>714.28599999999994</v>
      </c>
      <c r="E8" s="26">
        <v>-2.3330000000000002</v>
      </c>
      <c r="F8" s="26" t="s">
        <v>40</v>
      </c>
    </row>
    <row r="9" spans="1:10" x14ac:dyDescent="0.35">
      <c r="A9" s="25" t="s">
        <v>1325</v>
      </c>
      <c r="B9" s="26" t="s">
        <v>295</v>
      </c>
      <c r="C9" s="26">
        <v>2019</v>
      </c>
      <c r="D9" s="26">
        <v>26.885000000000002</v>
      </c>
      <c r="E9" s="26">
        <v>-1.5429999999999999</v>
      </c>
      <c r="F9" s="26" t="s">
        <v>64</v>
      </c>
    </row>
    <row r="10" spans="1:10" x14ac:dyDescent="0.35">
      <c r="A10" s="25" t="s">
        <v>95</v>
      </c>
      <c r="B10" s="26" t="s">
        <v>295</v>
      </c>
      <c r="C10" s="26">
        <v>1888</v>
      </c>
      <c r="D10" s="26">
        <v>1857.143</v>
      </c>
      <c r="E10" s="26">
        <v>-1.474</v>
      </c>
      <c r="F10" s="26" t="s">
        <v>40</v>
      </c>
    </row>
    <row r="11" spans="1:10" x14ac:dyDescent="0.35">
      <c r="A11" s="25" t="s">
        <v>159</v>
      </c>
      <c r="B11" s="26" t="s">
        <v>295</v>
      </c>
      <c r="C11" s="26">
        <v>1296</v>
      </c>
      <c r="D11" s="26">
        <v>285.714</v>
      </c>
      <c r="E11" s="26">
        <v>-0.92400000000000004</v>
      </c>
      <c r="F11" s="26" t="s">
        <v>40</v>
      </c>
    </row>
    <row r="12" spans="1:10" x14ac:dyDescent="0.35">
      <c r="A12" s="25" t="s">
        <v>246</v>
      </c>
      <c r="B12" s="26" t="s">
        <v>295</v>
      </c>
      <c r="C12" s="26">
        <v>520</v>
      </c>
      <c r="D12" s="26">
        <v>1166.6669999999999</v>
      </c>
      <c r="E12" s="26">
        <v>-0.91300000000000003</v>
      </c>
      <c r="F12" s="26" t="s">
        <v>40</v>
      </c>
    </row>
    <row r="13" spans="1:10" x14ac:dyDescent="0.35">
      <c r="A13" s="25" t="s">
        <v>1808</v>
      </c>
      <c r="B13" s="26" t="s">
        <v>295</v>
      </c>
      <c r="C13" s="26">
        <v>100</v>
      </c>
      <c r="D13" s="26">
        <v>197.08</v>
      </c>
      <c r="E13" s="26">
        <v>-0.65200000000000002</v>
      </c>
      <c r="F13" s="26" t="s">
        <v>40</v>
      </c>
    </row>
    <row r="14" spans="1:10" x14ac:dyDescent="0.35">
      <c r="A14" s="25" t="s">
        <v>1028</v>
      </c>
      <c r="B14" s="26" t="s">
        <v>295</v>
      </c>
      <c r="C14" s="26">
        <v>2723</v>
      </c>
      <c r="D14" s="26">
        <v>1535.1559999999999</v>
      </c>
      <c r="E14" s="26">
        <v>-0.27800000000000002</v>
      </c>
      <c r="F14" s="26" t="s">
        <v>40</v>
      </c>
    </row>
    <row r="15" spans="1:10" x14ac:dyDescent="0.35">
      <c r="A15" s="25" t="s">
        <v>1033</v>
      </c>
      <c r="B15" s="26" t="s">
        <v>295</v>
      </c>
      <c r="C15" s="26">
        <v>1211</v>
      </c>
      <c r="D15" s="26">
        <v>251.232</v>
      </c>
      <c r="E15" s="26">
        <v>-0.158</v>
      </c>
      <c r="F15" s="26" t="s">
        <v>40</v>
      </c>
    </row>
    <row r="16" spans="1:10" x14ac:dyDescent="0.35">
      <c r="A16" s="25" t="s">
        <v>1781</v>
      </c>
      <c r="B16" s="26" t="s">
        <v>295</v>
      </c>
      <c r="C16" s="26">
        <v>1614</v>
      </c>
      <c r="D16" s="26">
        <v>250</v>
      </c>
      <c r="E16" s="26">
        <v>-3.9E-2</v>
      </c>
      <c r="F16" s="26" t="s">
        <v>40</v>
      </c>
    </row>
    <row r="17" spans="1:6" x14ac:dyDescent="0.35">
      <c r="A17" s="25" t="s">
        <v>1456</v>
      </c>
      <c r="B17" s="26" t="s">
        <v>295</v>
      </c>
      <c r="C17" s="26">
        <v>1260</v>
      </c>
      <c r="D17" s="26">
        <v>200</v>
      </c>
      <c r="E17" s="26">
        <v>-3.3000000000000002E-2</v>
      </c>
      <c r="F17" s="26" t="s">
        <v>40</v>
      </c>
    </row>
    <row r="18" spans="1:6" x14ac:dyDescent="0.35">
      <c r="A18" s="25" t="s">
        <v>1805</v>
      </c>
      <c r="B18" s="26" t="s">
        <v>295</v>
      </c>
      <c r="C18" s="26">
        <v>2279</v>
      </c>
      <c r="D18" s="26">
        <v>733.33299999999997</v>
      </c>
      <c r="E18" s="26">
        <v>-6.0000000000000001E-3</v>
      </c>
      <c r="F18" s="26" t="s">
        <v>40</v>
      </c>
    </row>
    <row r="19" spans="1:6" hidden="1" x14ac:dyDescent="0.35">
      <c r="A19" s="25" t="s">
        <v>1266</v>
      </c>
      <c r="B19" s="26" t="s">
        <v>295</v>
      </c>
      <c r="C19" s="26">
        <v>12</v>
      </c>
      <c r="D19" s="26" t="s">
        <v>858</v>
      </c>
      <c r="E19" s="26">
        <v>0</v>
      </c>
      <c r="F19" s="26" t="s">
        <v>859</v>
      </c>
    </row>
    <row r="20" spans="1:6" hidden="1" x14ac:dyDescent="0.35">
      <c r="A20" s="25" t="s">
        <v>1152</v>
      </c>
      <c r="B20" s="26" t="s">
        <v>295</v>
      </c>
      <c r="C20" s="26">
        <v>6</v>
      </c>
      <c r="D20" s="26" t="s">
        <v>858</v>
      </c>
      <c r="E20" s="26">
        <v>0</v>
      </c>
      <c r="F20" s="26" t="s">
        <v>859</v>
      </c>
    </row>
    <row r="21" spans="1:6" hidden="1" x14ac:dyDescent="0.35">
      <c r="A21" s="25" t="s">
        <v>2094</v>
      </c>
      <c r="B21" s="26" t="s">
        <v>295</v>
      </c>
      <c r="C21" s="26">
        <v>216</v>
      </c>
      <c r="D21" s="26" t="s">
        <v>858</v>
      </c>
      <c r="E21" s="26">
        <v>0</v>
      </c>
      <c r="F21" s="26" t="s">
        <v>859</v>
      </c>
    </row>
    <row r="22" spans="1:6" hidden="1" x14ac:dyDescent="0.35">
      <c r="A22" s="25" t="s">
        <v>1140</v>
      </c>
      <c r="B22" s="26" t="s">
        <v>295</v>
      </c>
      <c r="C22" s="26">
        <v>4472</v>
      </c>
      <c r="D22" s="26" t="s">
        <v>858</v>
      </c>
      <c r="E22" s="26">
        <v>0</v>
      </c>
      <c r="F22" s="26" t="s">
        <v>859</v>
      </c>
    </row>
    <row r="23" spans="1:6" hidden="1" x14ac:dyDescent="0.35">
      <c r="A23" s="25" t="s">
        <v>213</v>
      </c>
      <c r="B23" s="26" t="s">
        <v>295</v>
      </c>
      <c r="C23" s="26">
        <v>649</v>
      </c>
      <c r="D23" s="26" t="s">
        <v>858</v>
      </c>
      <c r="E23" s="26">
        <v>0</v>
      </c>
      <c r="F23" s="26" t="s">
        <v>859</v>
      </c>
    </row>
    <row r="24" spans="1:6" hidden="1" x14ac:dyDescent="0.35">
      <c r="A24" s="25" t="s">
        <v>188</v>
      </c>
      <c r="B24" s="26" t="s">
        <v>295</v>
      </c>
      <c r="C24" s="26">
        <v>616</v>
      </c>
      <c r="D24" s="26" t="s">
        <v>858</v>
      </c>
      <c r="E24" s="26">
        <v>0</v>
      </c>
      <c r="F24" s="26" t="s">
        <v>859</v>
      </c>
    </row>
    <row r="25" spans="1:6" hidden="1" x14ac:dyDescent="0.35">
      <c r="A25" s="25" t="s">
        <v>77</v>
      </c>
      <c r="B25" s="26" t="s">
        <v>295</v>
      </c>
      <c r="C25" s="26">
        <v>336</v>
      </c>
      <c r="D25" s="26" t="s">
        <v>858</v>
      </c>
      <c r="E25" s="26">
        <v>0</v>
      </c>
      <c r="F25" s="26" t="s">
        <v>859</v>
      </c>
    </row>
    <row r="26" spans="1:6" hidden="1" x14ac:dyDescent="0.35">
      <c r="A26" s="25" t="s">
        <v>1019</v>
      </c>
      <c r="B26" s="26" t="s">
        <v>295</v>
      </c>
      <c r="C26" s="26">
        <v>1316</v>
      </c>
      <c r="D26" s="26" t="s">
        <v>858</v>
      </c>
      <c r="E26" s="26">
        <v>0</v>
      </c>
      <c r="F26" s="26" t="s">
        <v>859</v>
      </c>
    </row>
    <row r="27" spans="1:6" hidden="1" x14ac:dyDescent="0.35">
      <c r="A27" s="25" t="s">
        <v>882</v>
      </c>
      <c r="B27" s="26" t="s">
        <v>295</v>
      </c>
      <c r="C27" s="26">
        <v>144</v>
      </c>
      <c r="D27" s="26" t="s">
        <v>858</v>
      </c>
      <c r="E27" s="26">
        <v>0</v>
      </c>
      <c r="F27" s="26" t="s">
        <v>859</v>
      </c>
    </row>
    <row r="28" spans="1:6" hidden="1" x14ac:dyDescent="0.35">
      <c r="A28" s="25" t="s">
        <v>887</v>
      </c>
      <c r="B28" s="26" t="s">
        <v>295</v>
      </c>
      <c r="C28" s="26">
        <v>777</v>
      </c>
      <c r="D28" s="26" t="s">
        <v>858</v>
      </c>
      <c r="E28" s="26">
        <v>0</v>
      </c>
      <c r="F28" s="26" t="s">
        <v>859</v>
      </c>
    </row>
    <row r="29" spans="1:6" hidden="1" x14ac:dyDescent="0.35">
      <c r="A29" s="25" t="s">
        <v>1266</v>
      </c>
      <c r="B29" s="26" t="s">
        <v>295</v>
      </c>
      <c r="C29" s="26">
        <v>12</v>
      </c>
      <c r="D29" s="26" t="s">
        <v>858</v>
      </c>
      <c r="E29" s="26">
        <v>0</v>
      </c>
      <c r="F29" s="26" t="s">
        <v>859</v>
      </c>
    </row>
    <row r="30" spans="1:6" hidden="1" x14ac:dyDescent="0.35">
      <c r="A30" s="25" t="s">
        <v>1272</v>
      </c>
      <c r="B30" s="26" t="s">
        <v>295</v>
      </c>
      <c r="C30" s="26">
        <v>3521</v>
      </c>
      <c r="D30" s="26" t="s">
        <v>858</v>
      </c>
      <c r="E30" s="26">
        <v>0</v>
      </c>
      <c r="F30" s="26" t="s">
        <v>859</v>
      </c>
    </row>
    <row r="31" spans="1:6" hidden="1" x14ac:dyDescent="0.35">
      <c r="A31" s="25" t="s">
        <v>857</v>
      </c>
      <c r="B31" s="26" t="s">
        <v>295</v>
      </c>
      <c r="C31" s="26">
        <v>345</v>
      </c>
      <c r="D31" s="26" t="s">
        <v>858</v>
      </c>
      <c r="E31" s="26">
        <v>0</v>
      </c>
      <c r="F31" s="26" t="s">
        <v>859</v>
      </c>
    </row>
    <row r="32" spans="1:6" hidden="1" x14ac:dyDescent="0.35">
      <c r="A32" s="25" t="s">
        <v>860</v>
      </c>
      <c r="B32" s="26" t="s">
        <v>295</v>
      </c>
      <c r="C32" s="26">
        <v>91</v>
      </c>
      <c r="D32" s="26" t="s">
        <v>858</v>
      </c>
      <c r="E32" s="26">
        <v>0</v>
      </c>
      <c r="F32" s="26" t="s">
        <v>859</v>
      </c>
    </row>
    <row r="33" spans="1:6" x14ac:dyDescent="0.35">
      <c r="A33" s="25" t="s">
        <v>1211</v>
      </c>
      <c r="B33" s="26" t="s">
        <v>295</v>
      </c>
      <c r="C33" s="26">
        <v>125</v>
      </c>
      <c r="D33" s="26">
        <v>1184.211</v>
      </c>
      <c r="E33" s="26">
        <v>3.0000000000000001E-3</v>
      </c>
      <c r="F33" s="26" t="s">
        <v>40</v>
      </c>
    </row>
    <row r="34" spans="1:6" x14ac:dyDescent="0.35">
      <c r="A34" s="25" t="s">
        <v>1738</v>
      </c>
      <c r="B34" s="26" t="s">
        <v>295</v>
      </c>
      <c r="C34" s="26">
        <v>2079</v>
      </c>
      <c r="D34" s="26">
        <v>430904.76199999999</v>
      </c>
      <c r="E34" s="26">
        <v>3.0000000000000001E-3</v>
      </c>
      <c r="F34" s="26" t="s">
        <v>40</v>
      </c>
    </row>
    <row r="35" spans="1:6" x14ac:dyDescent="0.35">
      <c r="A35" s="25" t="s">
        <v>1145</v>
      </c>
      <c r="B35" s="26" t="s">
        <v>295</v>
      </c>
      <c r="C35" s="26">
        <v>614</v>
      </c>
      <c r="D35" s="26">
        <v>12000</v>
      </c>
      <c r="E35" s="26">
        <v>1.0999999999999999E-2</v>
      </c>
      <c r="F35" s="26" t="s">
        <v>40</v>
      </c>
    </row>
    <row r="36" spans="1:6" x14ac:dyDescent="0.35">
      <c r="A36" s="25" t="s">
        <v>1099</v>
      </c>
      <c r="B36" s="26" t="s">
        <v>295</v>
      </c>
      <c r="C36" s="26">
        <v>537</v>
      </c>
      <c r="D36" s="26">
        <v>1304.348</v>
      </c>
      <c r="E36" s="26">
        <v>3.7999999999999999E-2</v>
      </c>
      <c r="F36" s="26" t="s">
        <v>40</v>
      </c>
    </row>
    <row r="37" spans="1:6" x14ac:dyDescent="0.35">
      <c r="A37" s="25" t="s">
        <v>1810</v>
      </c>
      <c r="B37" s="26" t="s">
        <v>295</v>
      </c>
      <c r="C37" s="26">
        <v>340</v>
      </c>
      <c r="D37" s="26">
        <v>1476.19</v>
      </c>
      <c r="E37" s="26">
        <v>4.9000000000000002E-2</v>
      </c>
      <c r="F37" s="26" t="s">
        <v>40</v>
      </c>
    </row>
    <row r="38" spans="1:6" x14ac:dyDescent="0.35">
      <c r="A38" s="25" t="s">
        <v>1938</v>
      </c>
      <c r="B38" s="26" t="s">
        <v>295</v>
      </c>
      <c r="C38" s="26">
        <v>1150</v>
      </c>
      <c r="D38" s="26">
        <v>3666.6669999999999</v>
      </c>
      <c r="E38" s="26">
        <v>0.05</v>
      </c>
      <c r="F38" s="26" t="s">
        <v>40</v>
      </c>
    </row>
    <row r="39" spans="1:6" x14ac:dyDescent="0.35">
      <c r="A39" s="25" t="s">
        <v>1734</v>
      </c>
      <c r="B39" s="26" t="s">
        <v>295</v>
      </c>
      <c r="C39" s="26">
        <v>914</v>
      </c>
      <c r="D39" s="26">
        <v>10666.666999999999</v>
      </c>
      <c r="E39" s="26">
        <v>5.0999999999999997E-2</v>
      </c>
      <c r="F39" s="26" t="s">
        <v>40</v>
      </c>
    </row>
    <row r="40" spans="1:6" x14ac:dyDescent="0.35">
      <c r="A40" s="25" t="s">
        <v>1734</v>
      </c>
      <c r="B40" s="26" t="s">
        <v>295</v>
      </c>
      <c r="C40" s="26">
        <v>914</v>
      </c>
      <c r="D40" s="26">
        <v>10666.666999999999</v>
      </c>
      <c r="E40" s="26">
        <v>5.0999999999999997E-2</v>
      </c>
      <c r="F40" s="26" t="s">
        <v>40</v>
      </c>
    </row>
    <row r="41" spans="1:6" x14ac:dyDescent="0.35">
      <c r="A41" s="25" t="s">
        <v>2098</v>
      </c>
      <c r="B41" s="26" t="s">
        <v>295</v>
      </c>
      <c r="C41" s="26">
        <v>922</v>
      </c>
      <c r="D41" s="26">
        <v>8400</v>
      </c>
      <c r="E41" s="26">
        <v>5.1999999999999998E-2</v>
      </c>
      <c r="F41" s="26" t="s">
        <v>40</v>
      </c>
    </row>
    <row r="42" spans="1:6" x14ac:dyDescent="0.35">
      <c r="A42" s="25" t="s">
        <v>42</v>
      </c>
      <c r="B42" s="26" t="s">
        <v>295</v>
      </c>
      <c r="C42" s="26">
        <v>1101</v>
      </c>
      <c r="D42" s="26">
        <v>11013.333000000001</v>
      </c>
      <c r="E42" s="26">
        <v>7.9000000000000001E-2</v>
      </c>
      <c r="F42" s="26" t="s">
        <v>40</v>
      </c>
    </row>
    <row r="43" spans="1:6" x14ac:dyDescent="0.35">
      <c r="A43" s="25" t="s">
        <v>962</v>
      </c>
      <c r="B43" s="26" t="s">
        <v>295</v>
      </c>
      <c r="C43" s="26">
        <v>2849</v>
      </c>
      <c r="D43" s="26">
        <v>1285.7139999999999</v>
      </c>
      <c r="E43" s="26">
        <v>0.08</v>
      </c>
      <c r="F43" s="26" t="s">
        <v>40</v>
      </c>
    </row>
    <row r="44" spans="1:6" x14ac:dyDescent="0.35">
      <c r="A44" s="25" t="s">
        <v>272</v>
      </c>
      <c r="B44" s="26" t="s">
        <v>295</v>
      </c>
      <c r="C44" s="26">
        <v>2695</v>
      </c>
      <c r="D44" s="26">
        <v>40000</v>
      </c>
      <c r="E44" s="26">
        <v>8.2000000000000003E-2</v>
      </c>
      <c r="F44" s="26" t="s">
        <v>40</v>
      </c>
    </row>
    <row r="45" spans="1:6" x14ac:dyDescent="0.35">
      <c r="A45" s="25" t="s">
        <v>1213</v>
      </c>
      <c r="B45" s="26" t="s">
        <v>295</v>
      </c>
      <c r="C45" s="26">
        <v>3790</v>
      </c>
      <c r="D45" s="26">
        <v>22750</v>
      </c>
      <c r="E45" s="26">
        <v>8.5000000000000006E-2</v>
      </c>
      <c r="F45" s="26" t="s">
        <v>40</v>
      </c>
    </row>
    <row r="46" spans="1:6" x14ac:dyDescent="0.35">
      <c r="A46" s="25" t="s">
        <v>975</v>
      </c>
      <c r="B46" s="26" t="s">
        <v>295</v>
      </c>
      <c r="C46" s="26">
        <v>5494</v>
      </c>
      <c r="D46" s="26">
        <v>41000</v>
      </c>
      <c r="E46" s="26">
        <v>9.8000000000000004E-2</v>
      </c>
      <c r="F46" s="26" t="s">
        <v>40</v>
      </c>
    </row>
    <row r="47" spans="1:6" x14ac:dyDescent="0.35">
      <c r="A47" s="25" t="s">
        <v>1259</v>
      </c>
      <c r="B47" s="26" t="s">
        <v>295</v>
      </c>
      <c r="C47" s="26">
        <v>3198</v>
      </c>
      <c r="D47" s="26">
        <v>26200</v>
      </c>
      <c r="E47" s="26">
        <v>0.104</v>
      </c>
      <c r="F47" s="26" t="s">
        <v>40</v>
      </c>
    </row>
    <row r="48" spans="1:6" x14ac:dyDescent="0.35">
      <c r="A48" s="25" t="s">
        <v>69</v>
      </c>
      <c r="B48" s="26" t="s">
        <v>295</v>
      </c>
      <c r="C48" s="26">
        <v>2440</v>
      </c>
      <c r="D48" s="26">
        <v>111.111</v>
      </c>
      <c r="E48" s="26">
        <v>0.11</v>
      </c>
      <c r="F48" s="26" t="s">
        <v>40</v>
      </c>
    </row>
    <row r="49" spans="1:6" x14ac:dyDescent="0.35">
      <c r="A49" s="25" t="s">
        <v>198</v>
      </c>
      <c r="B49" s="26" t="s">
        <v>295</v>
      </c>
      <c r="C49" s="26">
        <v>1320</v>
      </c>
      <c r="D49" s="26">
        <v>2585.8589999999999</v>
      </c>
      <c r="E49" s="26">
        <v>0.11</v>
      </c>
      <c r="F49" s="26" t="s">
        <v>40</v>
      </c>
    </row>
    <row r="50" spans="1:6" x14ac:dyDescent="0.35">
      <c r="A50" s="25" t="s">
        <v>1723</v>
      </c>
      <c r="B50" s="26" t="s">
        <v>295</v>
      </c>
      <c r="C50" s="26">
        <v>7058</v>
      </c>
      <c r="D50" s="26">
        <v>67000</v>
      </c>
      <c r="E50" s="26">
        <v>0.111</v>
      </c>
      <c r="F50" s="26" t="s">
        <v>40</v>
      </c>
    </row>
    <row r="51" spans="1:6" x14ac:dyDescent="0.35">
      <c r="A51" s="25" t="s">
        <v>1023</v>
      </c>
      <c r="B51" s="26" t="s">
        <v>295</v>
      </c>
      <c r="C51" s="26">
        <v>1283</v>
      </c>
      <c r="D51" s="26">
        <v>9142.857</v>
      </c>
      <c r="E51" s="26">
        <v>0.115</v>
      </c>
      <c r="F51" s="26" t="s">
        <v>40</v>
      </c>
    </row>
    <row r="52" spans="1:6" x14ac:dyDescent="0.35">
      <c r="A52" s="25" t="s">
        <v>1064</v>
      </c>
      <c r="B52" s="26" t="s">
        <v>295</v>
      </c>
      <c r="C52" s="26">
        <v>5922</v>
      </c>
      <c r="D52" s="26">
        <v>30000</v>
      </c>
      <c r="E52" s="26">
        <v>0.11600000000000001</v>
      </c>
      <c r="F52" s="26" t="s">
        <v>40</v>
      </c>
    </row>
    <row r="53" spans="1:6" x14ac:dyDescent="0.35">
      <c r="A53" s="25" t="s">
        <v>1844</v>
      </c>
      <c r="B53" s="26" t="s">
        <v>295</v>
      </c>
      <c r="C53" s="26">
        <v>2382</v>
      </c>
      <c r="D53" s="26">
        <v>0</v>
      </c>
      <c r="E53" s="26">
        <v>0.125</v>
      </c>
      <c r="F53" s="26" t="s">
        <v>64</v>
      </c>
    </row>
    <row r="54" spans="1:6" x14ac:dyDescent="0.35">
      <c r="A54" s="25" t="s">
        <v>983</v>
      </c>
      <c r="B54" s="26" t="s">
        <v>295</v>
      </c>
      <c r="C54" s="26">
        <v>2952</v>
      </c>
      <c r="D54" s="26">
        <v>17500</v>
      </c>
      <c r="E54" s="26">
        <v>0.13300000000000001</v>
      </c>
      <c r="F54" s="26" t="s">
        <v>40</v>
      </c>
    </row>
    <row r="55" spans="1:6" x14ac:dyDescent="0.35">
      <c r="A55" s="25" t="s">
        <v>1460</v>
      </c>
      <c r="B55" s="26" t="s">
        <v>295</v>
      </c>
      <c r="C55" s="26">
        <v>129</v>
      </c>
      <c r="D55" s="26">
        <v>437.5</v>
      </c>
      <c r="E55" s="26">
        <v>0.13600000000000001</v>
      </c>
      <c r="F55" s="26" t="s">
        <v>40</v>
      </c>
    </row>
    <row r="56" spans="1:6" x14ac:dyDescent="0.35">
      <c r="A56" s="25" t="s">
        <v>1840</v>
      </c>
      <c r="B56" s="26" t="s">
        <v>295</v>
      </c>
      <c r="C56" s="26">
        <v>1504</v>
      </c>
      <c r="D56" s="26">
        <v>1444.444</v>
      </c>
      <c r="E56" s="26">
        <v>0.14799999999999999</v>
      </c>
      <c r="F56" s="26" t="s">
        <v>40</v>
      </c>
    </row>
    <row r="57" spans="1:6" x14ac:dyDescent="0.35">
      <c r="A57" s="25" t="s">
        <v>985</v>
      </c>
      <c r="B57" s="26" t="s">
        <v>295</v>
      </c>
      <c r="C57" s="26">
        <v>769</v>
      </c>
      <c r="D57" s="26">
        <v>4960.7839999999997</v>
      </c>
      <c r="E57" s="26">
        <v>0.15</v>
      </c>
      <c r="F57" s="26" t="s">
        <v>40</v>
      </c>
    </row>
    <row r="58" spans="1:6" x14ac:dyDescent="0.35">
      <c r="A58" s="25" t="s">
        <v>59</v>
      </c>
      <c r="B58" s="26" t="s">
        <v>295</v>
      </c>
      <c r="C58" s="26">
        <v>1256</v>
      </c>
      <c r="D58" s="26">
        <v>718.447</v>
      </c>
      <c r="E58" s="26">
        <v>0.158</v>
      </c>
      <c r="F58" s="26" t="s">
        <v>40</v>
      </c>
    </row>
    <row r="59" spans="1:6" x14ac:dyDescent="0.35">
      <c r="A59" s="25" t="s">
        <v>933</v>
      </c>
      <c r="B59" s="26" t="s">
        <v>295</v>
      </c>
      <c r="C59" s="26">
        <v>663</v>
      </c>
      <c r="D59" s="26">
        <v>3352.9409999999998</v>
      </c>
      <c r="E59" s="26">
        <v>0.159</v>
      </c>
      <c r="F59" s="26" t="s">
        <v>40</v>
      </c>
    </row>
    <row r="60" spans="1:6" x14ac:dyDescent="0.35">
      <c r="A60" s="25" t="s">
        <v>986</v>
      </c>
      <c r="B60" s="26" t="s">
        <v>295</v>
      </c>
      <c r="C60" s="26">
        <v>3776</v>
      </c>
      <c r="D60" s="26">
        <v>8333.3330000000005</v>
      </c>
      <c r="E60" s="26">
        <v>0.17100000000000001</v>
      </c>
      <c r="F60" s="26" t="s">
        <v>40</v>
      </c>
    </row>
    <row r="61" spans="1:6" x14ac:dyDescent="0.35">
      <c r="A61" s="25" t="s">
        <v>884</v>
      </c>
      <c r="B61" s="26" t="s">
        <v>295</v>
      </c>
      <c r="C61" s="26">
        <v>4379</v>
      </c>
      <c r="D61" s="26">
        <v>1451.6130000000001</v>
      </c>
      <c r="E61" s="26">
        <v>0.17899999999999999</v>
      </c>
      <c r="F61" s="26" t="s">
        <v>40</v>
      </c>
    </row>
    <row r="62" spans="1:6" x14ac:dyDescent="0.35">
      <c r="A62" s="25" t="s">
        <v>1718</v>
      </c>
      <c r="B62" s="26" t="s">
        <v>295</v>
      </c>
      <c r="C62" s="26">
        <v>569</v>
      </c>
      <c r="D62" s="26">
        <v>2600</v>
      </c>
      <c r="E62" s="26">
        <v>0.182</v>
      </c>
      <c r="F62" s="26" t="s">
        <v>40</v>
      </c>
    </row>
    <row r="63" spans="1:6" x14ac:dyDescent="0.35">
      <c r="A63" s="25" t="s">
        <v>226</v>
      </c>
      <c r="B63" s="26" t="s">
        <v>295</v>
      </c>
      <c r="C63" s="26">
        <v>1015</v>
      </c>
      <c r="D63" s="26">
        <v>2341.4630000000002</v>
      </c>
      <c r="E63" s="26">
        <v>0.183</v>
      </c>
      <c r="F63" s="26" t="s">
        <v>40</v>
      </c>
    </row>
    <row r="64" spans="1:6" x14ac:dyDescent="0.35">
      <c r="A64" s="25" t="s">
        <v>931</v>
      </c>
      <c r="B64" s="26" t="s">
        <v>295</v>
      </c>
      <c r="C64" s="26">
        <v>6791</v>
      </c>
      <c r="D64" s="26">
        <v>26977.960999999999</v>
      </c>
      <c r="E64" s="26">
        <v>0.19500000000000001</v>
      </c>
      <c r="F64" s="26" t="s">
        <v>40</v>
      </c>
    </row>
    <row r="65" spans="1:6" x14ac:dyDescent="0.35">
      <c r="A65" s="25" t="s">
        <v>2077</v>
      </c>
      <c r="B65" s="26" t="s">
        <v>295</v>
      </c>
      <c r="C65" s="26">
        <v>3300</v>
      </c>
      <c r="D65" s="26">
        <v>11000</v>
      </c>
      <c r="E65" s="26">
        <v>0.2</v>
      </c>
      <c r="F65" s="26" t="s">
        <v>40</v>
      </c>
    </row>
    <row r="66" spans="1:6" x14ac:dyDescent="0.35">
      <c r="A66" s="25" t="s">
        <v>166</v>
      </c>
      <c r="B66" s="26" t="s">
        <v>295</v>
      </c>
      <c r="C66" s="26">
        <v>307</v>
      </c>
      <c r="D66" s="26">
        <v>445.78300000000002</v>
      </c>
      <c r="E66" s="26">
        <v>0.20799999999999999</v>
      </c>
      <c r="F66" s="26" t="s">
        <v>40</v>
      </c>
    </row>
    <row r="67" spans="1:6" x14ac:dyDescent="0.35">
      <c r="A67" s="25" t="s">
        <v>893</v>
      </c>
      <c r="B67" s="26" t="s">
        <v>295</v>
      </c>
      <c r="C67" s="26">
        <v>271</v>
      </c>
      <c r="D67" s="26">
        <v>464.78899999999999</v>
      </c>
      <c r="E67" s="26">
        <v>0.20899999999999999</v>
      </c>
      <c r="F67" s="26" t="s">
        <v>40</v>
      </c>
    </row>
    <row r="68" spans="1:6" x14ac:dyDescent="0.35">
      <c r="A68" s="25" t="s">
        <v>1661</v>
      </c>
      <c r="B68" s="26" t="s">
        <v>295</v>
      </c>
      <c r="C68" s="26">
        <v>1318</v>
      </c>
      <c r="D68" s="26">
        <v>7750</v>
      </c>
      <c r="E68" s="26">
        <v>0.216</v>
      </c>
      <c r="F68" s="26" t="s">
        <v>40</v>
      </c>
    </row>
    <row r="69" spans="1:6" x14ac:dyDescent="0.35">
      <c r="A69" s="25" t="s">
        <v>265</v>
      </c>
      <c r="B69" s="26" t="s">
        <v>295</v>
      </c>
      <c r="C69" s="26">
        <v>1425</v>
      </c>
      <c r="D69" s="26">
        <v>4786.982</v>
      </c>
      <c r="E69" s="26">
        <v>0.221</v>
      </c>
      <c r="F69" s="26" t="s">
        <v>40</v>
      </c>
    </row>
    <row r="70" spans="1:6" x14ac:dyDescent="0.35">
      <c r="A70" s="25" t="s">
        <v>917</v>
      </c>
      <c r="B70" s="26" t="s">
        <v>295</v>
      </c>
      <c r="C70" s="26">
        <v>440</v>
      </c>
      <c r="D70" s="26">
        <v>1687.5</v>
      </c>
      <c r="E70" s="26">
        <v>0.22500000000000001</v>
      </c>
      <c r="F70" s="26" t="s">
        <v>40</v>
      </c>
    </row>
    <row r="71" spans="1:6" x14ac:dyDescent="0.35">
      <c r="A71" s="25" t="s">
        <v>1817</v>
      </c>
      <c r="B71" s="26" t="s">
        <v>295</v>
      </c>
      <c r="C71" s="26">
        <v>1103</v>
      </c>
      <c r="D71" s="26">
        <v>4240</v>
      </c>
      <c r="E71" s="26">
        <v>0.22700000000000001</v>
      </c>
      <c r="F71" s="26" t="s">
        <v>40</v>
      </c>
    </row>
    <row r="72" spans="1:6" x14ac:dyDescent="0.35">
      <c r="A72" s="25" t="s">
        <v>1081</v>
      </c>
      <c r="B72" s="26" t="s">
        <v>295</v>
      </c>
      <c r="C72" s="26">
        <v>106</v>
      </c>
      <c r="D72" s="26">
        <v>237.01300000000001</v>
      </c>
      <c r="E72" s="26">
        <v>0.22700000000000001</v>
      </c>
      <c r="F72" s="26" t="s">
        <v>40</v>
      </c>
    </row>
    <row r="73" spans="1:6" x14ac:dyDescent="0.35">
      <c r="A73" s="25" t="s">
        <v>1026</v>
      </c>
      <c r="B73" s="26" t="s">
        <v>295</v>
      </c>
      <c r="C73" s="26">
        <v>1256</v>
      </c>
      <c r="D73" s="26">
        <v>3300</v>
      </c>
      <c r="E73" s="26">
        <v>0.22700000000000001</v>
      </c>
      <c r="F73" s="26" t="s">
        <v>40</v>
      </c>
    </row>
    <row r="74" spans="1:6" x14ac:dyDescent="0.35">
      <c r="A74" s="25" t="s">
        <v>1858</v>
      </c>
      <c r="B74" s="26" t="s">
        <v>295</v>
      </c>
      <c r="C74" s="26">
        <v>1323</v>
      </c>
      <c r="D74" s="26">
        <v>692.30799999999999</v>
      </c>
      <c r="E74" s="26">
        <v>0.22800000000000001</v>
      </c>
      <c r="F74" s="26" t="s">
        <v>40</v>
      </c>
    </row>
    <row r="75" spans="1:6" x14ac:dyDescent="0.35">
      <c r="A75" s="25" t="s">
        <v>921</v>
      </c>
      <c r="B75" s="26" t="s">
        <v>295</v>
      </c>
      <c r="C75" s="26">
        <v>3386</v>
      </c>
      <c r="D75" s="26">
        <v>8359.0229999999992</v>
      </c>
      <c r="E75" s="26">
        <v>0.23</v>
      </c>
      <c r="F75" s="26" t="s">
        <v>40</v>
      </c>
    </row>
    <row r="76" spans="1:6" x14ac:dyDescent="0.35">
      <c r="A76" s="25" t="s">
        <v>1702</v>
      </c>
      <c r="B76" s="26" t="s">
        <v>295</v>
      </c>
      <c r="C76" s="26">
        <v>3845</v>
      </c>
      <c r="D76" s="26">
        <v>7159.0910000000003</v>
      </c>
      <c r="E76" s="26">
        <v>0.23200000000000001</v>
      </c>
      <c r="F76" s="26" t="s">
        <v>40</v>
      </c>
    </row>
    <row r="77" spans="1:6" x14ac:dyDescent="0.35">
      <c r="A77" s="25" t="s">
        <v>2054</v>
      </c>
      <c r="B77" s="26" t="s">
        <v>295</v>
      </c>
      <c r="C77" s="26">
        <v>565</v>
      </c>
      <c r="D77" s="26">
        <v>146.893</v>
      </c>
      <c r="E77" s="26">
        <v>0.23200000000000001</v>
      </c>
      <c r="F77" s="26" t="s">
        <v>40</v>
      </c>
    </row>
    <row r="78" spans="1:6" x14ac:dyDescent="0.35">
      <c r="A78" s="25" t="s">
        <v>1410</v>
      </c>
      <c r="B78" s="26" t="s">
        <v>295</v>
      </c>
      <c r="C78" s="26">
        <v>1372</v>
      </c>
      <c r="D78" s="26">
        <v>1892.473</v>
      </c>
      <c r="E78" s="26">
        <v>0.24099999999999999</v>
      </c>
      <c r="F78" s="26" t="s">
        <v>40</v>
      </c>
    </row>
    <row r="79" spans="1:6" x14ac:dyDescent="0.35">
      <c r="A79" s="25" t="s">
        <v>939</v>
      </c>
      <c r="B79" s="26" t="s">
        <v>295</v>
      </c>
      <c r="C79" s="26">
        <v>6182</v>
      </c>
      <c r="D79" s="26">
        <v>19477.419000000002</v>
      </c>
      <c r="E79" s="26">
        <v>0.25</v>
      </c>
      <c r="F79" s="26" t="s">
        <v>40</v>
      </c>
    </row>
    <row r="80" spans="1:6" x14ac:dyDescent="0.35">
      <c r="A80" s="25" t="s">
        <v>272</v>
      </c>
      <c r="B80" s="26" t="s">
        <v>295</v>
      </c>
      <c r="C80" s="26">
        <v>1699</v>
      </c>
      <c r="D80" s="26">
        <v>5250</v>
      </c>
      <c r="E80" s="26">
        <v>0.25</v>
      </c>
      <c r="F80" s="26" t="s">
        <v>40</v>
      </c>
    </row>
    <row r="81" spans="1:6" x14ac:dyDescent="0.35">
      <c r="A81" s="25" t="s">
        <v>1573</v>
      </c>
      <c r="B81" s="26" t="s">
        <v>295</v>
      </c>
      <c r="C81" s="26">
        <v>3180</v>
      </c>
      <c r="D81" s="26">
        <v>1333.3330000000001</v>
      </c>
      <c r="E81" s="26">
        <v>0.25700000000000001</v>
      </c>
      <c r="F81" s="26" t="s">
        <v>40</v>
      </c>
    </row>
    <row r="82" spans="1:6" x14ac:dyDescent="0.35">
      <c r="A82" s="25" t="s">
        <v>2003</v>
      </c>
      <c r="B82" s="26" t="s">
        <v>295</v>
      </c>
      <c r="C82" s="26">
        <v>295</v>
      </c>
      <c r="D82" s="26">
        <v>383.33300000000003</v>
      </c>
      <c r="E82" s="26">
        <v>0.26200000000000001</v>
      </c>
      <c r="F82" s="26" t="s">
        <v>40</v>
      </c>
    </row>
    <row r="83" spans="1:6" x14ac:dyDescent="0.35">
      <c r="A83" s="25" t="s">
        <v>1597</v>
      </c>
      <c r="B83" s="26" t="s">
        <v>295</v>
      </c>
      <c r="C83" s="26">
        <v>1407</v>
      </c>
      <c r="D83" s="26">
        <v>4372.549</v>
      </c>
      <c r="E83" s="26">
        <v>0.26600000000000001</v>
      </c>
      <c r="F83" s="26" t="s">
        <v>40</v>
      </c>
    </row>
    <row r="84" spans="1:6" x14ac:dyDescent="0.35">
      <c r="A84" s="25" t="s">
        <v>977</v>
      </c>
      <c r="B84" s="26" t="s">
        <v>295</v>
      </c>
      <c r="C84" s="26">
        <v>1560</v>
      </c>
      <c r="D84" s="26">
        <v>2000</v>
      </c>
      <c r="E84" s="26">
        <v>0.26800000000000002</v>
      </c>
      <c r="F84" s="26" t="s">
        <v>40</v>
      </c>
    </row>
    <row r="85" spans="1:6" x14ac:dyDescent="0.35">
      <c r="A85" s="25" t="s">
        <v>1927</v>
      </c>
      <c r="B85" s="26" t="s">
        <v>295</v>
      </c>
      <c r="C85" s="26">
        <v>338</v>
      </c>
      <c r="D85" s="26">
        <v>1161.29</v>
      </c>
      <c r="E85" s="26">
        <v>0.27</v>
      </c>
      <c r="F85" s="26" t="s">
        <v>40</v>
      </c>
    </row>
    <row r="86" spans="1:6" x14ac:dyDescent="0.35">
      <c r="A86" s="25" t="s">
        <v>944</v>
      </c>
      <c r="B86" s="26" t="s">
        <v>295</v>
      </c>
      <c r="C86" s="26">
        <v>1688</v>
      </c>
      <c r="D86" s="26">
        <v>3512.1950000000002</v>
      </c>
      <c r="E86" s="26">
        <v>0.27200000000000002</v>
      </c>
      <c r="F86" s="26" t="s">
        <v>40</v>
      </c>
    </row>
    <row r="87" spans="1:6" x14ac:dyDescent="0.35">
      <c r="A87" s="25" t="s">
        <v>1758</v>
      </c>
      <c r="B87" s="26" t="s">
        <v>295</v>
      </c>
      <c r="C87" s="26">
        <v>1450</v>
      </c>
      <c r="D87" s="26">
        <v>2238.0949999999998</v>
      </c>
      <c r="E87" s="26">
        <v>0.28000000000000003</v>
      </c>
      <c r="F87" s="26" t="s">
        <v>40</v>
      </c>
    </row>
    <row r="88" spans="1:6" x14ac:dyDescent="0.35">
      <c r="A88" s="25" t="s">
        <v>1296</v>
      </c>
      <c r="B88" s="26" t="s">
        <v>295</v>
      </c>
      <c r="C88" s="26">
        <v>1987</v>
      </c>
      <c r="D88" s="26">
        <v>4666.6670000000004</v>
      </c>
      <c r="E88" s="26">
        <v>0.28100000000000003</v>
      </c>
      <c r="F88" s="26" t="s">
        <v>40</v>
      </c>
    </row>
    <row r="89" spans="1:6" x14ac:dyDescent="0.35">
      <c r="A89" s="25" t="s">
        <v>1867</v>
      </c>
      <c r="B89" s="26" t="s">
        <v>295</v>
      </c>
      <c r="C89" s="26">
        <v>2029</v>
      </c>
      <c r="D89" s="26">
        <v>258.33300000000003</v>
      </c>
      <c r="E89" s="26">
        <v>0.28199999999999997</v>
      </c>
      <c r="F89" s="26" t="s">
        <v>40</v>
      </c>
    </row>
    <row r="90" spans="1:6" x14ac:dyDescent="0.35">
      <c r="A90" s="25" t="s">
        <v>226</v>
      </c>
      <c r="B90" s="26" t="s">
        <v>295</v>
      </c>
      <c r="C90" s="26">
        <v>2059</v>
      </c>
      <c r="D90" s="26">
        <v>4192.6610000000001</v>
      </c>
      <c r="E90" s="26">
        <v>0.28199999999999997</v>
      </c>
      <c r="F90" s="26" t="s">
        <v>40</v>
      </c>
    </row>
    <row r="91" spans="1:6" x14ac:dyDescent="0.35">
      <c r="A91" s="25" t="s">
        <v>1153</v>
      </c>
      <c r="B91" s="26" t="s">
        <v>295</v>
      </c>
      <c r="C91" s="26">
        <v>4787</v>
      </c>
      <c r="D91" s="26">
        <v>8437.5</v>
      </c>
      <c r="E91" s="26">
        <v>0.28599999999999998</v>
      </c>
      <c r="F91" s="26" t="s">
        <v>40</v>
      </c>
    </row>
    <row r="92" spans="1:6" x14ac:dyDescent="0.35">
      <c r="A92" s="25" t="s">
        <v>982</v>
      </c>
      <c r="B92" s="26" t="s">
        <v>295</v>
      </c>
      <c r="C92" s="26">
        <v>2650</v>
      </c>
      <c r="D92" s="26">
        <v>7000</v>
      </c>
      <c r="E92" s="26">
        <v>0.28599999999999998</v>
      </c>
      <c r="F92" s="26" t="s">
        <v>40</v>
      </c>
    </row>
    <row r="93" spans="1:6" x14ac:dyDescent="0.35">
      <c r="A93" s="25" t="s">
        <v>1573</v>
      </c>
      <c r="B93" s="26" t="s">
        <v>295</v>
      </c>
      <c r="C93" s="26">
        <v>3411</v>
      </c>
      <c r="D93" s="26">
        <v>1193.548</v>
      </c>
      <c r="E93" s="26">
        <v>0.28699999999999998</v>
      </c>
      <c r="F93" s="26" t="s">
        <v>40</v>
      </c>
    </row>
    <row r="94" spans="1:6" x14ac:dyDescent="0.35">
      <c r="A94" s="25" t="s">
        <v>1704</v>
      </c>
      <c r="B94" s="26" t="s">
        <v>295</v>
      </c>
      <c r="C94" s="26">
        <v>399</v>
      </c>
      <c r="D94" s="26">
        <v>945.12199999999996</v>
      </c>
      <c r="E94" s="26">
        <v>0.28799999999999998</v>
      </c>
      <c r="F94" s="26" t="s">
        <v>40</v>
      </c>
    </row>
    <row r="95" spans="1:6" x14ac:dyDescent="0.35">
      <c r="A95" s="25" t="s">
        <v>1025</v>
      </c>
      <c r="B95" s="26" t="s">
        <v>295</v>
      </c>
      <c r="C95" s="26">
        <v>2078</v>
      </c>
      <c r="D95" s="26">
        <v>3852.174</v>
      </c>
      <c r="E95" s="26">
        <v>0.28799999999999998</v>
      </c>
      <c r="F95" s="26" t="s">
        <v>40</v>
      </c>
    </row>
    <row r="96" spans="1:6" x14ac:dyDescent="0.35">
      <c r="A96" s="25" t="s">
        <v>984</v>
      </c>
      <c r="B96" s="26" t="s">
        <v>295</v>
      </c>
      <c r="C96" s="26">
        <v>2565</v>
      </c>
      <c r="D96" s="26">
        <v>514.28599999999994</v>
      </c>
      <c r="E96" s="26">
        <v>0.29199999999999998</v>
      </c>
      <c r="F96" s="26" t="s">
        <v>40</v>
      </c>
    </row>
    <row r="97" spans="1:6" x14ac:dyDescent="0.35">
      <c r="A97" s="25" t="s">
        <v>1302</v>
      </c>
      <c r="B97" s="26" t="s">
        <v>295</v>
      </c>
      <c r="C97" s="26">
        <v>1505</v>
      </c>
      <c r="D97" s="26">
        <v>1691.1759999999999</v>
      </c>
      <c r="E97" s="26">
        <v>0.29199999999999998</v>
      </c>
      <c r="F97" s="26" t="s">
        <v>40</v>
      </c>
    </row>
    <row r="98" spans="1:6" x14ac:dyDescent="0.35">
      <c r="A98" s="25" t="s">
        <v>1732</v>
      </c>
      <c r="B98" s="26" t="s">
        <v>295</v>
      </c>
      <c r="C98" s="26">
        <v>485</v>
      </c>
      <c r="D98" s="26">
        <v>666.66700000000003</v>
      </c>
      <c r="E98" s="26">
        <v>0.29399999999999998</v>
      </c>
      <c r="F98" s="26" t="s">
        <v>40</v>
      </c>
    </row>
    <row r="99" spans="1:6" x14ac:dyDescent="0.35">
      <c r="A99" s="25" t="s">
        <v>1361</v>
      </c>
      <c r="B99" s="26" t="s">
        <v>295</v>
      </c>
      <c r="C99" s="26">
        <v>120</v>
      </c>
      <c r="D99" s="26">
        <v>169.11799999999999</v>
      </c>
      <c r="E99" s="26">
        <v>0.29599999999999999</v>
      </c>
      <c r="F99" s="26" t="s">
        <v>40</v>
      </c>
    </row>
    <row r="100" spans="1:6" x14ac:dyDescent="0.35">
      <c r="A100" s="25" t="s">
        <v>1996</v>
      </c>
      <c r="B100" s="26" t="s">
        <v>295</v>
      </c>
      <c r="C100" s="26">
        <v>836</v>
      </c>
      <c r="D100" s="26">
        <v>90.909000000000006</v>
      </c>
      <c r="E100" s="26">
        <v>0.29699999999999999</v>
      </c>
      <c r="F100" s="26" t="s">
        <v>40</v>
      </c>
    </row>
    <row r="101" spans="1:6" x14ac:dyDescent="0.35">
      <c r="A101" s="25" t="s">
        <v>2013</v>
      </c>
      <c r="B101" s="26" t="s">
        <v>295</v>
      </c>
      <c r="C101" s="26">
        <v>2814</v>
      </c>
      <c r="D101" s="26">
        <v>2272.7269999999999</v>
      </c>
      <c r="E101" s="26">
        <v>0.29699999999999999</v>
      </c>
      <c r="F101" s="26" t="s">
        <v>40</v>
      </c>
    </row>
    <row r="102" spans="1:6" x14ac:dyDescent="0.35">
      <c r="A102" s="25" t="s">
        <v>885</v>
      </c>
      <c r="B102" s="26" t="s">
        <v>295</v>
      </c>
      <c r="C102" s="26">
        <v>1786</v>
      </c>
      <c r="D102" s="26">
        <v>0</v>
      </c>
      <c r="E102" s="26">
        <v>0.29699999999999999</v>
      </c>
      <c r="F102" s="26" t="s">
        <v>64</v>
      </c>
    </row>
    <row r="103" spans="1:6" x14ac:dyDescent="0.35">
      <c r="A103" s="25" t="s">
        <v>1192</v>
      </c>
      <c r="B103" s="26" t="s">
        <v>295</v>
      </c>
      <c r="C103" s="26">
        <v>610</v>
      </c>
      <c r="D103" s="26">
        <v>1472.527</v>
      </c>
      <c r="E103" s="26">
        <v>0.29699999999999999</v>
      </c>
      <c r="F103" s="26" t="s">
        <v>40</v>
      </c>
    </row>
    <row r="104" spans="1:6" x14ac:dyDescent="0.35">
      <c r="A104" s="25" t="s">
        <v>1259</v>
      </c>
      <c r="B104" s="26" t="s">
        <v>295</v>
      </c>
      <c r="C104" s="26">
        <v>5882</v>
      </c>
      <c r="D104" s="26">
        <v>12000</v>
      </c>
      <c r="E104" s="26">
        <v>0.3</v>
      </c>
      <c r="F104" s="26" t="s">
        <v>40</v>
      </c>
    </row>
    <row r="105" spans="1:6" x14ac:dyDescent="0.35">
      <c r="A105" s="25" t="s">
        <v>1410</v>
      </c>
      <c r="B105" s="26" t="s">
        <v>295</v>
      </c>
      <c r="C105" s="26">
        <v>984</v>
      </c>
      <c r="D105" s="26">
        <v>1434.4570000000001</v>
      </c>
      <c r="E105" s="26">
        <v>0.30099999999999999</v>
      </c>
      <c r="F105" s="26" t="s">
        <v>40</v>
      </c>
    </row>
    <row r="106" spans="1:6" x14ac:dyDescent="0.35">
      <c r="A106" s="25" t="s">
        <v>1257</v>
      </c>
      <c r="B106" s="26" t="s">
        <v>295</v>
      </c>
      <c r="C106" s="26">
        <v>353</v>
      </c>
      <c r="D106" s="26">
        <v>187.5</v>
      </c>
      <c r="E106" s="26">
        <v>0.30399999999999999</v>
      </c>
      <c r="F106" s="26" t="s">
        <v>40</v>
      </c>
    </row>
    <row r="107" spans="1:6" x14ac:dyDescent="0.35">
      <c r="A107" s="25" t="s">
        <v>1941</v>
      </c>
      <c r="B107" s="26" t="s">
        <v>295</v>
      </c>
      <c r="C107" s="26">
        <v>694</v>
      </c>
      <c r="D107" s="26">
        <v>1625</v>
      </c>
      <c r="E107" s="26">
        <v>0.308</v>
      </c>
      <c r="F107" s="26" t="s">
        <v>40</v>
      </c>
    </row>
    <row r="108" spans="1:6" x14ac:dyDescent="0.35">
      <c r="A108" s="25" t="s">
        <v>1953</v>
      </c>
      <c r="B108" s="26" t="s">
        <v>295</v>
      </c>
      <c r="C108" s="26">
        <v>3054</v>
      </c>
      <c r="D108" s="26">
        <v>3062.5</v>
      </c>
      <c r="E108" s="26">
        <v>0.308</v>
      </c>
      <c r="F108" s="26" t="s">
        <v>40</v>
      </c>
    </row>
    <row r="109" spans="1:6" x14ac:dyDescent="0.35">
      <c r="A109" s="25" t="s">
        <v>1281</v>
      </c>
      <c r="B109" s="26" t="s">
        <v>295</v>
      </c>
      <c r="C109" s="26">
        <v>4911</v>
      </c>
      <c r="D109" s="26">
        <v>9539.3259999999991</v>
      </c>
      <c r="E109" s="26">
        <v>0.308</v>
      </c>
      <c r="F109" s="26" t="s">
        <v>40</v>
      </c>
    </row>
    <row r="110" spans="1:6" x14ac:dyDescent="0.35">
      <c r="A110" s="25" t="s">
        <v>53</v>
      </c>
      <c r="B110" s="26" t="s">
        <v>295</v>
      </c>
      <c r="C110" s="26">
        <v>1665</v>
      </c>
      <c r="D110" s="26">
        <v>2735.8490000000002</v>
      </c>
      <c r="E110" s="26">
        <v>0.311</v>
      </c>
      <c r="F110" s="26" t="s">
        <v>40</v>
      </c>
    </row>
    <row r="111" spans="1:6" x14ac:dyDescent="0.35">
      <c r="A111" s="25" t="s">
        <v>922</v>
      </c>
      <c r="B111" s="26" t="s">
        <v>295</v>
      </c>
      <c r="C111" s="26">
        <v>4178</v>
      </c>
      <c r="D111" s="26">
        <v>7313.625</v>
      </c>
      <c r="E111" s="26">
        <v>0.315</v>
      </c>
      <c r="F111" s="26" t="s">
        <v>40</v>
      </c>
    </row>
    <row r="112" spans="1:6" x14ac:dyDescent="0.35">
      <c r="A112" s="25" t="s">
        <v>1340</v>
      </c>
      <c r="B112" s="26" t="s">
        <v>295</v>
      </c>
      <c r="C112" s="26">
        <v>2532</v>
      </c>
      <c r="D112" s="26">
        <v>5750</v>
      </c>
      <c r="E112" s="26">
        <v>0.316</v>
      </c>
      <c r="F112" s="26" t="s">
        <v>40</v>
      </c>
    </row>
    <row r="113" spans="1:6" x14ac:dyDescent="0.35">
      <c r="A113" s="25" t="s">
        <v>1875</v>
      </c>
      <c r="B113" s="26" t="s">
        <v>295</v>
      </c>
      <c r="C113" s="26">
        <v>1766</v>
      </c>
      <c r="D113" s="26">
        <v>3333.3330000000001</v>
      </c>
      <c r="E113" s="26">
        <v>0.316</v>
      </c>
      <c r="F113" s="26" t="s">
        <v>40</v>
      </c>
    </row>
    <row r="114" spans="1:6" x14ac:dyDescent="0.35">
      <c r="A114" s="25" t="s">
        <v>263</v>
      </c>
      <c r="B114" s="26" t="s">
        <v>295</v>
      </c>
      <c r="C114" s="26">
        <v>4203</v>
      </c>
      <c r="D114" s="26">
        <v>5684.2110000000002</v>
      </c>
      <c r="E114" s="26">
        <v>0.318</v>
      </c>
      <c r="F114" s="26" t="s">
        <v>40</v>
      </c>
    </row>
    <row r="115" spans="1:6" x14ac:dyDescent="0.35">
      <c r="A115" s="25" t="s">
        <v>929</v>
      </c>
      <c r="B115" s="26" t="s">
        <v>295</v>
      </c>
      <c r="C115" s="26">
        <v>3953</v>
      </c>
      <c r="D115" s="26">
        <v>5845.5280000000002</v>
      </c>
      <c r="E115" s="26">
        <v>0.32700000000000001</v>
      </c>
      <c r="F115" s="26" t="s">
        <v>40</v>
      </c>
    </row>
    <row r="116" spans="1:6" x14ac:dyDescent="0.35">
      <c r="A116" s="25" t="s">
        <v>1134</v>
      </c>
      <c r="B116" s="26" t="s">
        <v>295</v>
      </c>
      <c r="C116" s="26">
        <v>2246</v>
      </c>
      <c r="D116" s="26">
        <v>1545.4549999999999</v>
      </c>
      <c r="E116" s="26">
        <v>0.32800000000000001</v>
      </c>
      <c r="F116" s="26" t="s">
        <v>40</v>
      </c>
    </row>
    <row r="117" spans="1:6" x14ac:dyDescent="0.35">
      <c r="A117" s="25" t="s">
        <v>1544</v>
      </c>
      <c r="B117" s="26" t="s">
        <v>295</v>
      </c>
      <c r="C117" s="26">
        <v>1337</v>
      </c>
      <c r="D117" s="26">
        <v>2166.6669999999999</v>
      </c>
      <c r="E117" s="26">
        <v>0.33300000000000002</v>
      </c>
      <c r="F117" s="26" t="s">
        <v>40</v>
      </c>
    </row>
    <row r="118" spans="1:6" x14ac:dyDescent="0.35">
      <c r="A118" s="25" t="s">
        <v>1767</v>
      </c>
      <c r="B118" s="26" t="s">
        <v>295</v>
      </c>
      <c r="C118" s="26">
        <v>368</v>
      </c>
      <c r="D118" s="26">
        <v>1000</v>
      </c>
      <c r="E118" s="26">
        <v>0.33300000000000002</v>
      </c>
      <c r="F118" s="26" t="s">
        <v>40</v>
      </c>
    </row>
    <row r="119" spans="1:6" x14ac:dyDescent="0.35">
      <c r="A119" s="25" t="s">
        <v>1792</v>
      </c>
      <c r="B119" s="26" t="s">
        <v>295</v>
      </c>
      <c r="C119" s="26">
        <v>2068</v>
      </c>
      <c r="D119" s="26">
        <v>3833.3330000000001</v>
      </c>
      <c r="E119" s="26">
        <v>0.33300000000000002</v>
      </c>
      <c r="F119" s="26" t="s">
        <v>40</v>
      </c>
    </row>
    <row r="120" spans="1:6" x14ac:dyDescent="0.35">
      <c r="A120" s="25" t="s">
        <v>2017</v>
      </c>
      <c r="B120" s="26" t="s">
        <v>295</v>
      </c>
      <c r="C120" s="26">
        <v>15</v>
      </c>
      <c r="D120" s="26">
        <v>38.76</v>
      </c>
      <c r="E120" s="26">
        <v>0.33300000000000002</v>
      </c>
      <c r="F120" s="26" t="s">
        <v>40</v>
      </c>
    </row>
    <row r="121" spans="1:6" x14ac:dyDescent="0.35">
      <c r="A121" s="25" t="s">
        <v>1544</v>
      </c>
      <c r="B121" s="26" t="s">
        <v>295</v>
      </c>
      <c r="C121" s="26">
        <v>1337</v>
      </c>
      <c r="D121" s="26">
        <v>2166.6669999999999</v>
      </c>
      <c r="E121" s="26">
        <v>0.33300000000000002</v>
      </c>
      <c r="F121" s="26" t="s">
        <v>40</v>
      </c>
    </row>
    <row r="122" spans="1:6" x14ac:dyDescent="0.35">
      <c r="A122" s="25" t="s">
        <v>1704</v>
      </c>
      <c r="B122" s="26" t="s">
        <v>295</v>
      </c>
      <c r="C122" s="26">
        <v>3660</v>
      </c>
      <c r="D122" s="26">
        <v>21222.222000000002</v>
      </c>
      <c r="E122" s="26">
        <v>0.33300000000000002</v>
      </c>
      <c r="F122" s="26" t="s">
        <v>40</v>
      </c>
    </row>
    <row r="123" spans="1:6" x14ac:dyDescent="0.35">
      <c r="A123" s="25" t="s">
        <v>928</v>
      </c>
      <c r="B123" s="26" t="s">
        <v>295</v>
      </c>
      <c r="C123" s="26">
        <v>3037</v>
      </c>
      <c r="D123" s="26">
        <v>5701.9030000000002</v>
      </c>
      <c r="E123" s="26">
        <v>0.33400000000000002</v>
      </c>
      <c r="F123" s="26" t="s">
        <v>40</v>
      </c>
    </row>
    <row r="124" spans="1:6" x14ac:dyDescent="0.35">
      <c r="A124" s="25" t="s">
        <v>1774</v>
      </c>
      <c r="B124" s="26" t="s">
        <v>295</v>
      </c>
      <c r="C124" s="26">
        <v>3243</v>
      </c>
      <c r="D124" s="26">
        <v>5362.3190000000004</v>
      </c>
      <c r="E124" s="26">
        <v>0.33500000000000002</v>
      </c>
      <c r="F124" s="26" t="s">
        <v>40</v>
      </c>
    </row>
    <row r="125" spans="1:6" x14ac:dyDescent="0.35">
      <c r="A125" s="25" t="s">
        <v>165</v>
      </c>
      <c r="B125" s="26" t="s">
        <v>295</v>
      </c>
      <c r="C125" s="26">
        <v>296</v>
      </c>
      <c r="D125" s="26">
        <v>517.85699999999997</v>
      </c>
      <c r="E125" s="26">
        <v>0.34</v>
      </c>
      <c r="F125" s="26" t="s">
        <v>40</v>
      </c>
    </row>
    <row r="126" spans="1:6" x14ac:dyDescent="0.35">
      <c r="A126" s="25" t="s">
        <v>1406</v>
      </c>
      <c r="B126" s="26" t="s">
        <v>295</v>
      </c>
      <c r="C126" s="26">
        <v>1828</v>
      </c>
      <c r="D126" s="26">
        <v>2722.2220000000002</v>
      </c>
      <c r="E126" s="26">
        <v>0.34599999999999997</v>
      </c>
      <c r="F126" s="26" t="s">
        <v>40</v>
      </c>
    </row>
    <row r="127" spans="1:6" x14ac:dyDescent="0.35">
      <c r="A127" s="25" t="s">
        <v>139</v>
      </c>
      <c r="B127" s="26" t="s">
        <v>295</v>
      </c>
      <c r="C127" s="26">
        <v>286</v>
      </c>
      <c r="D127" s="26">
        <v>555.55600000000004</v>
      </c>
      <c r="E127" s="26">
        <v>0.35099999999999998</v>
      </c>
      <c r="F127" s="26" t="s">
        <v>40</v>
      </c>
    </row>
    <row r="128" spans="1:6" x14ac:dyDescent="0.35">
      <c r="A128" s="25" t="s">
        <v>961</v>
      </c>
      <c r="B128" s="26" t="s">
        <v>295</v>
      </c>
      <c r="C128" s="26">
        <v>2915</v>
      </c>
      <c r="D128" s="26">
        <v>4600</v>
      </c>
      <c r="E128" s="26">
        <v>0.35699999999999998</v>
      </c>
      <c r="F128" s="26" t="s">
        <v>40</v>
      </c>
    </row>
    <row r="129" spans="1:6" x14ac:dyDescent="0.35">
      <c r="A129" s="25" t="s">
        <v>932</v>
      </c>
      <c r="B129" s="26" t="s">
        <v>295</v>
      </c>
      <c r="C129" s="26">
        <v>2672</v>
      </c>
      <c r="D129" s="26">
        <v>4960.63</v>
      </c>
      <c r="E129" s="26">
        <v>0.35799999999999998</v>
      </c>
      <c r="F129" s="26" t="s">
        <v>40</v>
      </c>
    </row>
    <row r="130" spans="1:6" x14ac:dyDescent="0.35">
      <c r="A130" s="25" t="s">
        <v>188</v>
      </c>
      <c r="B130" s="26" t="s">
        <v>295</v>
      </c>
      <c r="C130" s="26">
        <v>1676</v>
      </c>
      <c r="D130" s="26">
        <v>3035.2109999999998</v>
      </c>
      <c r="E130" s="26">
        <v>0.35799999999999998</v>
      </c>
      <c r="F130" s="26" t="s">
        <v>40</v>
      </c>
    </row>
    <row r="131" spans="1:6" x14ac:dyDescent="0.35">
      <c r="A131" s="25" t="s">
        <v>1802</v>
      </c>
      <c r="B131" s="26" t="s">
        <v>295</v>
      </c>
      <c r="C131" s="26">
        <v>2589</v>
      </c>
      <c r="D131" s="26">
        <v>3888.8890000000001</v>
      </c>
      <c r="E131" s="26">
        <v>0.36</v>
      </c>
      <c r="F131" s="26" t="s">
        <v>40</v>
      </c>
    </row>
    <row r="132" spans="1:6" x14ac:dyDescent="0.35">
      <c r="A132" s="25" t="s">
        <v>79</v>
      </c>
      <c r="B132" s="26" t="s">
        <v>295</v>
      </c>
      <c r="C132" s="26">
        <v>584</v>
      </c>
      <c r="D132" s="26">
        <v>682.92700000000002</v>
      </c>
      <c r="E132" s="26">
        <v>0.36</v>
      </c>
      <c r="F132" s="26" t="s">
        <v>40</v>
      </c>
    </row>
    <row r="133" spans="1:6" x14ac:dyDescent="0.35">
      <c r="A133" s="25" t="s">
        <v>1985</v>
      </c>
      <c r="B133" s="26" t="s">
        <v>295</v>
      </c>
      <c r="C133" s="26">
        <v>588</v>
      </c>
      <c r="D133" s="26">
        <v>1224.49</v>
      </c>
      <c r="E133" s="26">
        <v>0.36299999999999999</v>
      </c>
      <c r="F133" s="26" t="s">
        <v>40</v>
      </c>
    </row>
    <row r="134" spans="1:6" x14ac:dyDescent="0.35">
      <c r="A134" s="25" t="s">
        <v>1618</v>
      </c>
      <c r="B134" s="26" t="s">
        <v>295</v>
      </c>
      <c r="C134" s="26">
        <v>2046</v>
      </c>
      <c r="D134" s="26">
        <v>3250</v>
      </c>
      <c r="E134" s="26">
        <v>0.36399999999999999</v>
      </c>
      <c r="F134" s="26" t="s">
        <v>40</v>
      </c>
    </row>
    <row r="135" spans="1:6" x14ac:dyDescent="0.35">
      <c r="A135" s="25" t="s">
        <v>2093</v>
      </c>
      <c r="B135" s="26" t="s">
        <v>295</v>
      </c>
      <c r="C135" s="26">
        <v>957</v>
      </c>
      <c r="D135" s="26">
        <v>1583.3330000000001</v>
      </c>
      <c r="E135" s="26">
        <v>0.36399999999999999</v>
      </c>
      <c r="F135" s="26" t="s">
        <v>40</v>
      </c>
    </row>
    <row r="136" spans="1:6" x14ac:dyDescent="0.35">
      <c r="A136" s="25" t="s">
        <v>74</v>
      </c>
      <c r="B136" s="26" t="s">
        <v>295</v>
      </c>
      <c r="C136" s="26">
        <v>495</v>
      </c>
      <c r="D136" s="26">
        <v>161.29</v>
      </c>
      <c r="E136" s="26">
        <v>0.36499999999999999</v>
      </c>
      <c r="F136" s="26" t="s">
        <v>40</v>
      </c>
    </row>
    <row r="137" spans="1:6" x14ac:dyDescent="0.35">
      <c r="A137" s="25" t="s">
        <v>1564</v>
      </c>
      <c r="B137" s="26" t="s">
        <v>295</v>
      </c>
      <c r="C137" s="26">
        <v>330</v>
      </c>
      <c r="D137" s="26">
        <v>395.83300000000003</v>
      </c>
      <c r="E137" s="26">
        <v>0.36899999999999999</v>
      </c>
      <c r="F137" s="26" t="s">
        <v>40</v>
      </c>
    </row>
    <row r="138" spans="1:6" x14ac:dyDescent="0.35">
      <c r="A138" s="25" t="s">
        <v>1916</v>
      </c>
      <c r="B138" s="26" t="s">
        <v>295</v>
      </c>
      <c r="C138" s="26">
        <v>468</v>
      </c>
      <c r="D138" s="26">
        <v>519.23099999999999</v>
      </c>
      <c r="E138" s="26">
        <v>0.36899999999999999</v>
      </c>
      <c r="F138" s="26" t="s">
        <v>40</v>
      </c>
    </row>
    <row r="139" spans="1:6" x14ac:dyDescent="0.35">
      <c r="A139" s="25" t="s">
        <v>976</v>
      </c>
      <c r="B139" s="26" t="s">
        <v>295</v>
      </c>
      <c r="C139" s="26">
        <v>2047</v>
      </c>
      <c r="D139" s="26">
        <v>3108.1080000000002</v>
      </c>
      <c r="E139" s="26">
        <v>0.37</v>
      </c>
      <c r="F139" s="26" t="s">
        <v>40</v>
      </c>
    </row>
    <row r="140" spans="1:6" x14ac:dyDescent="0.35">
      <c r="A140" s="25" t="s">
        <v>1403</v>
      </c>
      <c r="B140" s="26" t="s">
        <v>295</v>
      </c>
      <c r="C140" s="26">
        <v>1889</v>
      </c>
      <c r="D140" s="26">
        <v>2606.9180000000001</v>
      </c>
      <c r="E140" s="26">
        <v>0.375</v>
      </c>
      <c r="F140" s="26" t="s">
        <v>40</v>
      </c>
    </row>
    <row r="141" spans="1:6" x14ac:dyDescent="0.35">
      <c r="A141" s="25" t="s">
        <v>255</v>
      </c>
      <c r="B141" s="26" t="s">
        <v>295</v>
      </c>
      <c r="C141" s="26">
        <v>979</v>
      </c>
      <c r="D141" s="26">
        <v>1604.8389999999999</v>
      </c>
      <c r="E141" s="26">
        <v>0.378</v>
      </c>
      <c r="F141" s="26" t="s">
        <v>40</v>
      </c>
    </row>
    <row r="142" spans="1:6" x14ac:dyDescent="0.35">
      <c r="A142" s="25" t="s">
        <v>1234</v>
      </c>
      <c r="B142" s="26" t="s">
        <v>295</v>
      </c>
      <c r="C142" s="26">
        <v>2130</v>
      </c>
      <c r="D142" s="26">
        <v>2750</v>
      </c>
      <c r="E142" s="26">
        <v>0.38100000000000001</v>
      </c>
      <c r="F142" s="26" t="s">
        <v>40</v>
      </c>
    </row>
    <row r="143" spans="1:6" x14ac:dyDescent="0.35">
      <c r="A143" s="25" t="s">
        <v>240</v>
      </c>
      <c r="B143" s="26" t="s">
        <v>295</v>
      </c>
      <c r="C143" s="26">
        <v>2414</v>
      </c>
      <c r="D143" s="26">
        <v>0</v>
      </c>
      <c r="E143" s="26">
        <v>0.38300000000000001</v>
      </c>
      <c r="F143" s="26" t="s">
        <v>64</v>
      </c>
    </row>
    <row r="144" spans="1:6" x14ac:dyDescent="0.35">
      <c r="A144" s="25" t="s">
        <v>53</v>
      </c>
      <c r="B144" s="26" t="s">
        <v>295</v>
      </c>
      <c r="C144" s="26">
        <v>1896</v>
      </c>
      <c r="D144" s="26">
        <v>2377.049</v>
      </c>
      <c r="E144" s="26">
        <v>0.38400000000000001</v>
      </c>
      <c r="F144" s="26" t="s">
        <v>40</v>
      </c>
    </row>
    <row r="145" spans="1:6" x14ac:dyDescent="0.35">
      <c r="A145" s="25" t="s">
        <v>1092</v>
      </c>
      <c r="B145" s="26" t="s">
        <v>295</v>
      </c>
      <c r="C145" s="26">
        <v>2311</v>
      </c>
      <c r="D145" s="26">
        <v>608.97400000000005</v>
      </c>
      <c r="E145" s="26">
        <v>0.38500000000000001</v>
      </c>
      <c r="F145" s="26" t="s">
        <v>40</v>
      </c>
    </row>
    <row r="146" spans="1:6" x14ac:dyDescent="0.35">
      <c r="A146" s="25" t="s">
        <v>915</v>
      </c>
      <c r="B146" s="26" t="s">
        <v>295</v>
      </c>
      <c r="C146" s="26">
        <v>3074</v>
      </c>
      <c r="D146" s="26">
        <v>6200</v>
      </c>
      <c r="E146" s="26">
        <v>0.38500000000000001</v>
      </c>
      <c r="F146" s="26" t="s">
        <v>40</v>
      </c>
    </row>
    <row r="147" spans="1:6" x14ac:dyDescent="0.35">
      <c r="A147" s="25" t="s">
        <v>1213</v>
      </c>
      <c r="B147" s="26" t="s">
        <v>295</v>
      </c>
      <c r="C147" s="26">
        <v>1093</v>
      </c>
      <c r="D147" s="26">
        <v>1571.4290000000001</v>
      </c>
      <c r="E147" s="26">
        <v>0.38600000000000001</v>
      </c>
      <c r="F147" s="26" t="s">
        <v>40</v>
      </c>
    </row>
    <row r="148" spans="1:6" x14ac:dyDescent="0.35">
      <c r="A148" s="25" t="s">
        <v>1511</v>
      </c>
      <c r="B148" s="26" t="s">
        <v>295</v>
      </c>
      <c r="C148" s="26">
        <v>366</v>
      </c>
      <c r="D148" s="26">
        <v>549.02</v>
      </c>
      <c r="E148" s="26">
        <v>0.38600000000000001</v>
      </c>
      <c r="F148" s="26" t="s">
        <v>40</v>
      </c>
    </row>
    <row r="149" spans="1:6" x14ac:dyDescent="0.35">
      <c r="A149" s="25" t="s">
        <v>1340</v>
      </c>
      <c r="B149" s="26" t="s">
        <v>295</v>
      </c>
      <c r="C149" s="26">
        <v>4610</v>
      </c>
      <c r="D149" s="26">
        <v>6439.0240000000003</v>
      </c>
      <c r="E149" s="26">
        <v>0.39</v>
      </c>
      <c r="F149" s="26" t="s">
        <v>40</v>
      </c>
    </row>
    <row r="150" spans="1:6" x14ac:dyDescent="0.35">
      <c r="A150" s="25" t="s">
        <v>1889</v>
      </c>
      <c r="B150" s="26" t="s">
        <v>295</v>
      </c>
      <c r="C150" s="26">
        <v>2867</v>
      </c>
      <c r="D150" s="26">
        <v>1518.519</v>
      </c>
      <c r="E150" s="26">
        <v>0.39100000000000001</v>
      </c>
      <c r="F150" s="26" t="s">
        <v>40</v>
      </c>
    </row>
    <row r="151" spans="1:6" x14ac:dyDescent="0.35">
      <c r="A151" s="25" t="s">
        <v>2012</v>
      </c>
      <c r="B151" s="26" t="s">
        <v>295</v>
      </c>
      <c r="C151" s="26">
        <v>1656</v>
      </c>
      <c r="D151" s="26">
        <v>3000</v>
      </c>
      <c r="E151" s="26">
        <v>0.39100000000000001</v>
      </c>
      <c r="F151" s="26" t="s">
        <v>40</v>
      </c>
    </row>
    <row r="152" spans="1:6" x14ac:dyDescent="0.35">
      <c r="A152" s="25" t="s">
        <v>1824</v>
      </c>
      <c r="B152" s="26" t="s">
        <v>295</v>
      </c>
      <c r="C152" s="26">
        <v>213</v>
      </c>
      <c r="D152" s="26">
        <v>395.34899999999999</v>
      </c>
      <c r="E152" s="26">
        <v>0.39400000000000002</v>
      </c>
      <c r="F152" s="26" t="s">
        <v>40</v>
      </c>
    </row>
    <row r="153" spans="1:6" x14ac:dyDescent="0.35">
      <c r="A153" s="25" t="s">
        <v>2091</v>
      </c>
      <c r="B153" s="26" t="s">
        <v>295</v>
      </c>
      <c r="C153" s="26">
        <v>558</v>
      </c>
      <c r="D153" s="26">
        <v>1588.2349999999999</v>
      </c>
      <c r="E153" s="26">
        <v>0.39500000000000002</v>
      </c>
      <c r="F153" s="26" t="s">
        <v>40</v>
      </c>
    </row>
    <row r="154" spans="1:6" x14ac:dyDescent="0.35">
      <c r="A154" s="25" t="s">
        <v>198</v>
      </c>
      <c r="B154" s="26" t="s">
        <v>295</v>
      </c>
      <c r="C154" s="26">
        <v>327</v>
      </c>
      <c r="D154" s="26">
        <v>668.43499999999995</v>
      </c>
      <c r="E154" s="26">
        <v>0.39700000000000002</v>
      </c>
      <c r="F154" s="26" t="s">
        <v>40</v>
      </c>
    </row>
    <row r="155" spans="1:6" x14ac:dyDescent="0.35">
      <c r="A155" s="25" t="s">
        <v>133</v>
      </c>
      <c r="B155" s="26" t="s">
        <v>295</v>
      </c>
      <c r="C155" s="26">
        <v>944</v>
      </c>
      <c r="D155" s="26">
        <v>1363.636</v>
      </c>
      <c r="E155" s="26">
        <v>0.39800000000000002</v>
      </c>
      <c r="F155" s="26" t="s">
        <v>40</v>
      </c>
    </row>
    <row r="156" spans="1:6" x14ac:dyDescent="0.35">
      <c r="A156" s="25" t="s">
        <v>971</v>
      </c>
      <c r="B156" s="26" t="s">
        <v>295</v>
      </c>
      <c r="C156" s="26">
        <v>1529</v>
      </c>
      <c r="D156" s="26">
        <v>2250</v>
      </c>
      <c r="E156" s="26">
        <v>0.4</v>
      </c>
      <c r="F156" s="26" t="s">
        <v>40</v>
      </c>
    </row>
    <row r="157" spans="1:6" x14ac:dyDescent="0.35">
      <c r="A157" s="25" t="s">
        <v>1480</v>
      </c>
      <c r="B157" s="26" t="s">
        <v>295</v>
      </c>
      <c r="C157" s="26">
        <v>854</v>
      </c>
      <c r="D157" s="26">
        <v>1157.895</v>
      </c>
      <c r="E157" s="26">
        <v>0.4</v>
      </c>
      <c r="F157" s="26" t="s">
        <v>40</v>
      </c>
    </row>
    <row r="158" spans="1:6" x14ac:dyDescent="0.35">
      <c r="A158" s="25" t="s">
        <v>2060</v>
      </c>
      <c r="B158" s="26" t="s">
        <v>295</v>
      </c>
      <c r="C158" s="26">
        <v>1829</v>
      </c>
      <c r="D158" s="26">
        <v>1189.4739999999999</v>
      </c>
      <c r="E158" s="26">
        <v>0.40400000000000003</v>
      </c>
      <c r="F158" s="26" t="s">
        <v>40</v>
      </c>
    </row>
    <row r="159" spans="1:6" x14ac:dyDescent="0.35">
      <c r="A159" s="25" t="s">
        <v>1142</v>
      </c>
      <c r="B159" s="26" t="s">
        <v>295</v>
      </c>
      <c r="C159" s="26">
        <v>3910</v>
      </c>
      <c r="D159" s="26">
        <v>727.27300000000002</v>
      </c>
      <c r="E159" s="26">
        <v>0.40699999999999997</v>
      </c>
      <c r="F159" s="26" t="s">
        <v>40</v>
      </c>
    </row>
    <row r="160" spans="1:6" x14ac:dyDescent="0.35">
      <c r="A160" s="25" t="s">
        <v>1731</v>
      </c>
      <c r="B160" s="26" t="s">
        <v>295</v>
      </c>
      <c r="C160" s="26">
        <v>328</v>
      </c>
      <c r="D160" s="26">
        <v>1200</v>
      </c>
      <c r="E160" s="26">
        <v>0.41</v>
      </c>
      <c r="F160" s="26" t="s">
        <v>40</v>
      </c>
    </row>
    <row r="161" spans="1:6" x14ac:dyDescent="0.35">
      <c r="A161" s="25" t="s">
        <v>1731</v>
      </c>
      <c r="B161" s="26" t="s">
        <v>295</v>
      </c>
      <c r="C161" s="26">
        <v>328</v>
      </c>
      <c r="D161" s="26">
        <v>1200</v>
      </c>
      <c r="E161" s="26">
        <v>0.41</v>
      </c>
      <c r="F161" s="26" t="s">
        <v>40</v>
      </c>
    </row>
    <row r="162" spans="1:6" x14ac:dyDescent="0.35">
      <c r="A162" s="25" t="s">
        <v>1341</v>
      </c>
      <c r="B162" s="26" t="s">
        <v>295</v>
      </c>
      <c r="C162" s="26">
        <v>260</v>
      </c>
      <c r="D162" s="26">
        <v>378.37799999999999</v>
      </c>
      <c r="E162" s="26">
        <v>0.41099999999999998</v>
      </c>
      <c r="F162" s="26" t="s">
        <v>40</v>
      </c>
    </row>
    <row r="163" spans="1:6" x14ac:dyDescent="0.35">
      <c r="A163" s="25" t="s">
        <v>1341</v>
      </c>
      <c r="B163" s="26" t="s">
        <v>295</v>
      </c>
      <c r="C163" s="26">
        <v>1006</v>
      </c>
      <c r="D163" s="26">
        <v>1513.5139999999999</v>
      </c>
      <c r="E163" s="26">
        <v>0.41599999999999998</v>
      </c>
      <c r="F163" s="26" t="s">
        <v>40</v>
      </c>
    </row>
    <row r="164" spans="1:6" x14ac:dyDescent="0.35">
      <c r="A164" s="25" t="s">
        <v>195</v>
      </c>
      <c r="B164" s="26" t="s">
        <v>295</v>
      </c>
      <c r="C164" s="26">
        <v>845</v>
      </c>
      <c r="D164" s="26">
        <v>1185.0219999999999</v>
      </c>
      <c r="E164" s="26">
        <v>0.41899999999999998</v>
      </c>
      <c r="F164" s="26" t="s">
        <v>40</v>
      </c>
    </row>
    <row r="165" spans="1:6" x14ac:dyDescent="0.35">
      <c r="A165" s="25" t="s">
        <v>1822</v>
      </c>
      <c r="B165" s="26" t="s">
        <v>295</v>
      </c>
      <c r="C165" s="26">
        <v>1036</v>
      </c>
      <c r="D165" s="26">
        <v>218.447</v>
      </c>
      <c r="E165" s="26">
        <v>0.42</v>
      </c>
      <c r="F165" s="26" t="s">
        <v>40</v>
      </c>
    </row>
    <row r="166" spans="1:6" x14ac:dyDescent="0.35">
      <c r="A166" s="25" t="s">
        <v>2010</v>
      </c>
      <c r="B166" s="26" t="s">
        <v>295</v>
      </c>
      <c r="C166" s="26">
        <v>251</v>
      </c>
      <c r="D166" s="26">
        <v>283.58199999999999</v>
      </c>
      <c r="E166" s="26">
        <v>0.42099999999999999</v>
      </c>
      <c r="F166" s="26" t="s">
        <v>40</v>
      </c>
    </row>
    <row r="167" spans="1:6" x14ac:dyDescent="0.35">
      <c r="A167" s="25" t="s">
        <v>194</v>
      </c>
      <c r="B167" s="26" t="s">
        <v>295</v>
      </c>
      <c r="C167" s="26">
        <v>355</v>
      </c>
      <c r="D167" s="26">
        <v>452.48899999999998</v>
      </c>
      <c r="E167" s="26">
        <v>0.42099999999999999</v>
      </c>
      <c r="F167" s="26" t="s">
        <v>40</v>
      </c>
    </row>
    <row r="168" spans="1:6" x14ac:dyDescent="0.35">
      <c r="A168" s="25" t="s">
        <v>1127</v>
      </c>
      <c r="B168" s="26" t="s">
        <v>295</v>
      </c>
      <c r="C168" s="26">
        <v>238</v>
      </c>
      <c r="D168" s="26">
        <v>380.952</v>
      </c>
      <c r="E168" s="26">
        <v>0.42199999999999999</v>
      </c>
      <c r="F168" s="26" t="s">
        <v>40</v>
      </c>
    </row>
    <row r="169" spans="1:6" x14ac:dyDescent="0.35">
      <c r="A169" s="25" t="s">
        <v>1204</v>
      </c>
      <c r="B169" s="26" t="s">
        <v>295</v>
      </c>
      <c r="C169" s="26">
        <v>201</v>
      </c>
      <c r="D169" s="26">
        <v>156.25</v>
      </c>
      <c r="E169" s="26">
        <v>0.42499999999999999</v>
      </c>
      <c r="F169" s="26" t="s">
        <v>40</v>
      </c>
    </row>
    <row r="170" spans="1:6" x14ac:dyDescent="0.35">
      <c r="A170" s="25" t="s">
        <v>1476</v>
      </c>
      <c r="B170" s="26" t="s">
        <v>295</v>
      </c>
      <c r="C170" s="26">
        <v>1552</v>
      </c>
      <c r="D170" s="26">
        <v>225.80600000000001</v>
      </c>
      <c r="E170" s="26">
        <v>0.42499999999999999</v>
      </c>
      <c r="F170" s="26" t="s">
        <v>40</v>
      </c>
    </row>
    <row r="171" spans="1:6" x14ac:dyDescent="0.35">
      <c r="A171" s="25" t="s">
        <v>1772</v>
      </c>
      <c r="B171" s="26" t="s">
        <v>295</v>
      </c>
      <c r="C171" s="26">
        <v>157</v>
      </c>
      <c r="D171" s="26">
        <v>200</v>
      </c>
      <c r="E171" s="26">
        <v>0.42599999999999999</v>
      </c>
      <c r="F171" s="26" t="s">
        <v>40</v>
      </c>
    </row>
    <row r="172" spans="1:6" x14ac:dyDescent="0.35">
      <c r="A172" s="25" t="s">
        <v>876</v>
      </c>
      <c r="B172" s="26" t="s">
        <v>295</v>
      </c>
      <c r="C172" s="26">
        <v>3386</v>
      </c>
      <c r="D172" s="26">
        <v>1132.1590000000001</v>
      </c>
      <c r="E172" s="26">
        <v>0.42599999999999999</v>
      </c>
      <c r="F172" s="26" t="s">
        <v>40</v>
      </c>
    </row>
    <row r="173" spans="1:6" x14ac:dyDescent="0.35">
      <c r="A173" s="25" t="s">
        <v>1668</v>
      </c>
      <c r="B173" s="26" t="s">
        <v>295</v>
      </c>
      <c r="C173" s="26">
        <v>2984</v>
      </c>
      <c r="D173" s="26">
        <v>8333.3330000000005</v>
      </c>
      <c r="E173" s="26">
        <v>0.42899999999999999</v>
      </c>
      <c r="F173" s="26" t="s">
        <v>40</v>
      </c>
    </row>
    <row r="174" spans="1:6" x14ac:dyDescent="0.35">
      <c r="A174" s="25" t="s">
        <v>124</v>
      </c>
      <c r="B174" s="26" t="s">
        <v>295</v>
      </c>
      <c r="C174" s="26">
        <v>799</v>
      </c>
      <c r="D174" s="26">
        <v>172.41399999999999</v>
      </c>
      <c r="E174" s="26">
        <v>0.43099999999999999</v>
      </c>
      <c r="F174" s="26" t="s">
        <v>40</v>
      </c>
    </row>
    <row r="175" spans="1:6" x14ac:dyDescent="0.35">
      <c r="A175" s="25" t="s">
        <v>1617</v>
      </c>
      <c r="B175" s="26" t="s">
        <v>295</v>
      </c>
      <c r="C175" s="26">
        <v>466</v>
      </c>
      <c r="D175" s="26">
        <v>491.62</v>
      </c>
      <c r="E175" s="26">
        <v>0.432</v>
      </c>
      <c r="F175" s="26" t="s">
        <v>40</v>
      </c>
    </row>
    <row r="176" spans="1:6" x14ac:dyDescent="0.35">
      <c r="A176" s="25" t="s">
        <v>1144</v>
      </c>
      <c r="B176" s="26" t="s">
        <v>295</v>
      </c>
      <c r="C176" s="26">
        <v>3984</v>
      </c>
      <c r="D176" s="26">
        <v>225.80600000000001</v>
      </c>
      <c r="E176" s="26">
        <v>0.433</v>
      </c>
      <c r="F176" s="26" t="s">
        <v>40</v>
      </c>
    </row>
    <row r="177" spans="1:6" x14ac:dyDescent="0.35">
      <c r="A177" s="25" t="s">
        <v>1117</v>
      </c>
      <c r="B177" s="26" t="s">
        <v>295</v>
      </c>
      <c r="C177" s="26">
        <v>406</v>
      </c>
      <c r="D177" s="26">
        <v>416</v>
      </c>
      <c r="E177" s="26">
        <v>0.434</v>
      </c>
      <c r="F177" s="26" t="s">
        <v>40</v>
      </c>
    </row>
    <row r="178" spans="1:6" x14ac:dyDescent="0.35">
      <c r="A178" s="25" t="s">
        <v>1702</v>
      </c>
      <c r="B178" s="26" t="s">
        <v>295</v>
      </c>
      <c r="C178" s="26">
        <v>7460</v>
      </c>
      <c r="D178" s="26">
        <v>3595.3180000000002</v>
      </c>
      <c r="E178" s="26">
        <v>0.436</v>
      </c>
      <c r="F178" s="26" t="s">
        <v>40</v>
      </c>
    </row>
    <row r="179" spans="1:6" x14ac:dyDescent="0.35">
      <c r="A179" s="25" t="s">
        <v>1331</v>
      </c>
      <c r="B179" s="26" t="s">
        <v>295</v>
      </c>
      <c r="C179" s="26">
        <v>129</v>
      </c>
      <c r="D179" s="26">
        <v>219.08099999999999</v>
      </c>
      <c r="E179" s="26">
        <v>0.437</v>
      </c>
      <c r="F179" s="26" t="s">
        <v>40</v>
      </c>
    </row>
    <row r="180" spans="1:6" x14ac:dyDescent="0.35">
      <c r="A180" s="25" t="s">
        <v>1178</v>
      </c>
      <c r="B180" s="26" t="s">
        <v>295</v>
      </c>
      <c r="C180" s="26">
        <v>892</v>
      </c>
      <c r="D180" s="26">
        <v>478.26100000000002</v>
      </c>
      <c r="E180" s="26">
        <v>0.438</v>
      </c>
      <c r="F180" s="26" t="s">
        <v>40</v>
      </c>
    </row>
    <row r="181" spans="1:6" x14ac:dyDescent="0.35">
      <c r="A181" s="25" t="s">
        <v>1178</v>
      </c>
      <c r="B181" s="26" t="s">
        <v>295</v>
      </c>
      <c r="C181" s="26">
        <v>892</v>
      </c>
      <c r="D181" s="26">
        <v>478.26100000000002</v>
      </c>
      <c r="E181" s="26">
        <v>0.438</v>
      </c>
      <c r="F181" s="26" t="s">
        <v>40</v>
      </c>
    </row>
    <row r="182" spans="1:6" x14ac:dyDescent="0.35">
      <c r="A182" s="25" t="s">
        <v>924</v>
      </c>
      <c r="B182" s="26" t="s">
        <v>295</v>
      </c>
      <c r="C182" s="26">
        <v>830</v>
      </c>
      <c r="D182" s="26">
        <v>777.77800000000002</v>
      </c>
      <c r="E182" s="26">
        <v>0.439</v>
      </c>
      <c r="F182" s="26" t="s">
        <v>40</v>
      </c>
    </row>
    <row r="183" spans="1:6" x14ac:dyDescent="0.35">
      <c r="A183" s="25" t="s">
        <v>282</v>
      </c>
      <c r="B183" s="26" t="s">
        <v>295</v>
      </c>
      <c r="C183" s="26">
        <v>345</v>
      </c>
      <c r="D183" s="26">
        <v>508.67099999999999</v>
      </c>
      <c r="E183" s="26">
        <v>0.44500000000000001</v>
      </c>
      <c r="F183" s="26" t="s">
        <v>40</v>
      </c>
    </row>
    <row r="184" spans="1:6" x14ac:dyDescent="0.35">
      <c r="A184" s="25" t="s">
        <v>1465</v>
      </c>
      <c r="B184" s="26" t="s">
        <v>295</v>
      </c>
      <c r="C184" s="26">
        <v>3177</v>
      </c>
      <c r="D184" s="26">
        <v>3326.7330000000002</v>
      </c>
      <c r="E184" s="26">
        <v>0.45300000000000001</v>
      </c>
      <c r="F184" s="26" t="s">
        <v>40</v>
      </c>
    </row>
    <row r="185" spans="1:6" x14ac:dyDescent="0.35">
      <c r="A185" s="25" t="s">
        <v>1861</v>
      </c>
      <c r="B185" s="26" t="s">
        <v>295</v>
      </c>
      <c r="C185" s="26">
        <v>718</v>
      </c>
      <c r="D185" s="26">
        <v>280</v>
      </c>
      <c r="E185" s="26">
        <v>0.45500000000000002</v>
      </c>
      <c r="F185" s="26" t="s">
        <v>40</v>
      </c>
    </row>
    <row r="186" spans="1:6" x14ac:dyDescent="0.35">
      <c r="A186" s="25" t="s">
        <v>1923</v>
      </c>
      <c r="B186" s="26" t="s">
        <v>295</v>
      </c>
      <c r="C186" s="26">
        <v>660</v>
      </c>
      <c r="D186" s="26">
        <v>814.81500000000005</v>
      </c>
      <c r="E186" s="26">
        <v>0.45800000000000002</v>
      </c>
      <c r="F186" s="26" t="s">
        <v>40</v>
      </c>
    </row>
    <row r="187" spans="1:6" x14ac:dyDescent="0.35">
      <c r="A187" s="25" t="s">
        <v>287</v>
      </c>
      <c r="B187" s="26" t="s">
        <v>295</v>
      </c>
      <c r="C187" s="26">
        <v>315</v>
      </c>
      <c r="D187" s="26">
        <v>380.435</v>
      </c>
      <c r="E187" s="26">
        <v>0.45800000000000002</v>
      </c>
      <c r="F187" s="26" t="s">
        <v>40</v>
      </c>
    </row>
    <row r="188" spans="1:6" x14ac:dyDescent="0.35">
      <c r="A188" s="25" t="s">
        <v>944</v>
      </c>
      <c r="B188" s="26" t="s">
        <v>295</v>
      </c>
      <c r="C188" s="26">
        <v>3109</v>
      </c>
      <c r="D188" s="26">
        <v>2676.19</v>
      </c>
      <c r="E188" s="26">
        <v>0.46100000000000002</v>
      </c>
      <c r="F188" s="26" t="s">
        <v>40</v>
      </c>
    </row>
    <row r="189" spans="1:6" x14ac:dyDescent="0.35">
      <c r="A189" s="25" t="s">
        <v>1614</v>
      </c>
      <c r="B189" s="26" t="s">
        <v>295</v>
      </c>
      <c r="C189" s="26">
        <v>1093</v>
      </c>
      <c r="D189" s="26">
        <v>3333.3330000000001</v>
      </c>
      <c r="E189" s="26">
        <v>0.46200000000000002</v>
      </c>
      <c r="F189" s="26" t="s">
        <v>40</v>
      </c>
    </row>
    <row r="190" spans="1:6" x14ac:dyDescent="0.35">
      <c r="A190" s="25" t="s">
        <v>53</v>
      </c>
      <c r="B190" s="26" t="s">
        <v>295</v>
      </c>
      <c r="C190" s="26">
        <v>845</v>
      </c>
      <c r="D190" s="26">
        <v>625</v>
      </c>
      <c r="E190" s="26">
        <v>0.46500000000000002</v>
      </c>
      <c r="F190" s="26" t="s">
        <v>40</v>
      </c>
    </row>
    <row r="191" spans="1:6" x14ac:dyDescent="0.35">
      <c r="A191" s="25" t="s">
        <v>2081</v>
      </c>
      <c r="B191" s="26" t="s">
        <v>295</v>
      </c>
      <c r="C191" s="26">
        <v>1869</v>
      </c>
      <c r="D191" s="26">
        <v>621.62199999999996</v>
      </c>
      <c r="E191" s="26">
        <v>0.46800000000000003</v>
      </c>
      <c r="F191" s="26" t="s">
        <v>40</v>
      </c>
    </row>
    <row r="192" spans="1:6" x14ac:dyDescent="0.35">
      <c r="A192" s="25" t="s">
        <v>990</v>
      </c>
      <c r="B192" s="26" t="s">
        <v>295</v>
      </c>
      <c r="C192" s="26">
        <v>2224</v>
      </c>
      <c r="D192" s="26">
        <v>18.219000000000001</v>
      </c>
      <c r="E192" s="26">
        <v>0.46800000000000003</v>
      </c>
      <c r="F192" s="26" t="s">
        <v>64</v>
      </c>
    </row>
    <row r="193" spans="1:6" x14ac:dyDescent="0.35">
      <c r="A193" s="25" t="s">
        <v>1955</v>
      </c>
      <c r="B193" s="26" t="s">
        <v>295</v>
      </c>
      <c r="C193" s="26">
        <v>2151</v>
      </c>
      <c r="D193" s="26">
        <v>2125</v>
      </c>
      <c r="E193" s="26">
        <v>0.47099999999999997</v>
      </c>
      <c r="F193" s="26" t="s">
        <v>40</v>
      </c>
    </row>
    <row r="194" spans="1:6" x14ac:dyDescent="0.35">
      <c r="A194" s="25" t="s">
        <v>1222</v>
      </c>
      <c r="B194" s="26" t="s">
        <v>295</v>
      </c>
      <c r="C194" s="26">
        <v>6666</v>
      </c>
      <c r="D194" s="26">
        <v>6000</v>
      </c>
      <c r="E194" s="26">
        <v>0.47399999999999998</v>
      </c>
      <c r="F194" s="26" t="s">
        <v>40</v>
      </c>
    </row>
    <row r="195" spans="1:6" x14ac:dyDescent="0.35">
      <c r="A195" s="25" t="s">
        <v>1342</v>
      </c>
      <c r="B195" s="26" t="s">
        <v>295</v>
      </c>
      <c r="C195" s="26">
        <v>2680</v>
      </c>
      <c r="D195" s="26">
        <v>700</v>
      </c>
      <c r="E195" s="26">
        <v>0.47599999999999998</v>
      </c>
      <c r="F195" s="26" t="s">
        <v>40</v>
      </c>
    </row>
    <row r="196" spans="1:6" x14ac:dyDescent="0.35">
      <c r="A196" s="25" t="s">
        <v>1342</v>
      </c>
      <c r="B196" s="26" t="s">
        <v>295</v>
      </c>
      <c r="C196" s="26">
        <v>2680</v>
      </c>
      <c r="D196" s="26">
        <v>700</v>
      </c>
      <c r="E196" s="26">
        <v>0.47599999999999998</v>
      </c>
      <c r="F196" s="26" t="s">
        <v>40</v>
      </c>
    </row>
    <row r="197" spans="1:6" x14ac:dyDescent="0.35">
      <c r="A197" s="25" t="s">
        <v>1192</v>
      </c>
      <c r="B197" s="26" t="s">
        <v>295</v>
      </c>
      <c r="C197" s="26">
        <v>3178</v>
      </c>
      <c r="D197" s="26">
        <v>2800.797</v>
      </c>
      <c r="E197" s="26">
        <v>0.47699999999999998</v>
      </c>
      <c r="F197" s="26" t="s">
        <v>40</v>
      </c>
    </row>
    <row r="198" spans="1:6" x14ac:dyDescent="0.35">
      <c r="A198" s="25" t="s">
        <v>2072</v>
      </c>
      <c r="B198" s="26" t="s">
        <v>295</v>
      </c>
      <c r="C198" s="26">
        <v>575</v>
      </c>
      <c r="D198" s="26">
        <v>49.587000000000003</v>
      </c>
      <c r="E198" s="26">
        <v>0.47799999999999998</v>
      </c>
      <c r="F198" s="26" t="s">
        <v>40</v>
      </c>
    </row>
    <row r="199" spans="1:6" x14ac:dyDescent="0.35">
      <c r="A199" s="25" t="s">
        <v>1733</v>
      </c>
      <c r="B199" s="26" t="s">
        <v>295</v>
      </c>
      <c r="C199" s="26">
        <v>364</v>
      </c>
      <c r="D199" s="26">
        <v>234.56800000000001</v>
      </c>
      <c r="E199" s="26">
        <v>0.47799999999999998</v>
      </c>
      <c r="F199" s="26" t="s">
        <v>40</v>
      </c>
    </row>
    <row r="200" spans="1:6" x14ac:dyDescent="0.35">
      <c r="A200" s="25" t="s">
        <v>1944</v>
      </c>
      <c r="B200" s="26" t="s">
        <v>295</v>
      </c>
      <c r="C200" s="26">
        <v>3524</v>
      </c>
      <c r="D200" s="26">
        <v>3011.1480000000001</v>
      </c>
      <c r="E200" s="26">
        <v>0.48099999999999998</v>
      </c>
      <c r="F200" s="26" t="s">
        <v>40</v>
      </c>
    </row>
    <row r="201" spans="1:6" x14ac:dyDescent="0.35">
      <c r="A201" s="25" t="s">
        <v>285</v>
      </c>
      <c r="B201" s="26" t="s">
        <v>295</v>
      </c>
      <c r="C201" s="26">
        <v>3990</v>
      </c>
      <c r="D201" s="26">
        <v>4447.3680000000004</v>
      </c>
      <c r="E201" s="26">
        <v>0.48399999999999999</v>
      </c>
      <c r="F201" s="26" t="s">
        <v>40</v>
      </c>
    </row>
    <row r="202" spans="1:6" x14ac:dyDescent="0.35">
      <c r="A202" s="25" t="s">
        <v>1465</v>
      </c>
      <c r="B202" s="26" t="s">
        <v>295</v>
      </c>
      <c r="C202" s="26">
        <v>3948</v>
      </c>
      <c r="D202" s="26">
        <v>0</v>
      </c>
      <c r="E202" s="26">
        <v>0.48499999999999999</v>
      </c>
      <c r="F202" s="26" t="s">
        <v>64</v>
      </c>
    </row>
    <row r="203" spans="1:6" x14ac:dyDescent="0.35">
      <c r="A203" s="25" t="s">
        <v>1847</v>
      </c>
      <c r="B203" s="26" t="s">
        <v>295</v>
      </c>
      <c r="C203" s="26">
        <v>928</v>
      </c>
      <c r="D203" s="26">
        <v>550</v>
      </c>
      <c r="E203" s="26">
        <v>0.48799999999999999</v>
      </c>
      <c r="F203" s="26" t="s">
        <v>40</v>
      </c>
    </row>
    <row r="204" spans="1:6" x14ac:dyDescent="0.35">
      <c r="A204" s="25" t="s">
        <v>172</v>
      </c>
      <c r="B204" s="26" t="s">
        <v>295</v>
      </c>
      <c r="C204" s="26">
        <v>2583</v>
      </c>
      <c r="D204" s="26">
        <v>2278.027</v>
      </c>
      <c r="E204" s="26">
        <v>0.48799999999999999</v>
      </c>
      <c r="F204" s="26" t="s">
        <v>40</v>
      </c>
    </row>
    <row r="205" spans="1:6" x14ac:dyDescent="0.35">
      <c r="A205" s="25" t="s">
        <v>1335</v>
      </c>
      <c r="B205" s="26" t="s">
        <v>295</v>
      </c>
      <c r="C205" s="26">
        <v>1985</v>
      </c>
      <c r="D205" s="26">
        <v>1191.7809999999999</v>
      </c>
      <c r="E205" s="26">
        <v>0.48799999999999999</v>
      </c>
      <c r="F205" s="26" t="s">
        <v>40</v>
      </c>
    </row>
    <row r="206" spans="1:6" x14ac:dyDescent="0.35">
      <c r="A206" s="25" t="s">
        <v>1835</v>
      </c>
      <c r="B206" s="26" t="s">
        <v>295</v>
      </c>
      <c r="C206" s="26">
        <v>1985</v>
      </c>
      <c r="D206" s="26">
        <v>1608.6959999999999</v>
      </c>
      <c r="E206" s="26">
        <v>0.48899999999999999</v>
      </c>
      <c r="F206" s="26" t="s">
        <v>40</v>
      </c>
    </row>
    <row r="207" spans="1:6" x14ac:dyDescent="0.35">
      <c r="A207" s="25" t="s">
        <v>133</v>
      </c>
      <c r="B207" s="26" t="s">
        <v>295</v>
      </c>
      <c r="C207" s="26">
        <v>1083</v>
      </c>
      <c r="D207" s="26">
        <v>1167.77</v>
      </c>
      <c r="E207" s="26">
        <v>0.48899999999999999</v>
      </c>
      <c r="F207" s="26" t="s">
        <v>40</v>
      </c>
    </row>
    <row r="208" spans="1:6" x14ac:dyDescent="0.35">
      <c r="A208" s="25" t="s">
        <v>1683</v>
      </c>
      <c r="B208" s="26" t="s">
        <v>295</v>
      </c>
      <c r="C208" s="26">
        <v>2652</v>
      </c>
      <c r="D208" s="26">
        <v>2375</v>
      </c>
      <c r="E208" s="26">
        <v>0.49199999999999999</v>
      </c>
      <c r="F208" s="26" t="s">
        <v>40</v>
      </c>
    </row>
    <row r="209" spans="1:6" x14ac:dyDescent="0.35">
      <c r="A209" s="25" t="s">
        <v>147</v>
      </c>
      <c r="B209" s="26" t="s">
        <v>295</v>
      </c>
      <c r="C209" s="26">
        <v>1925</v>
      </c>
      <c r="D209" s="26">
        <v>466.66699999999997</v>
      </c>
      <c r="E209" s="26">
        <v>0.49199999999999999</v>
      </c>
      <c r="F209" s="26" t="s">
        <v>40</v>
      </c>
    </row>
    <row r="210" spans="1:6" x14ac:dyDescent="0.35">
      <c r="A210" s="25" t="s">
        <v>1243</v>
      </c>
      <c r="B210" s="26" t="s">
        <v>295</v>
      </c>
      <c r="C210" s="26">
        <v>253</v>
      </c>
      <c r="D210" s="26">
        <v>326.53100000000001</v>
      </c>
      <c r="E210" s="26">
        <v>0.495</v>
      </c>
      <c r="F210" s="26" t="s">
        <v>40</v>
      </c>
    </row>
    <row r="211" spans="1:6" x14ac:dyDescent="0.35">
      <c r="A211" s="25" t="s">
        <v>1728</v>
      </c>
      <c r="B211" s="26" t="s">
        <v>295</v>
      </c>
      <c r="C211" s="26">
        <v>630</v>
      </c>
      <c r="D211" s="26">
        <v>574.46799999999996</v>
      </c>
      <c r="E211" s="26">
        <v>0.495</v>
      </c>
      <c r="F211" s="26" t="s">
        <v>40</v>
      </c>
    </row>
    <row r="212" spans="1:6" x14ac:dyDescent="0.35">
      <c r="A212" s="25" t="s">
        <v>211</v>
      </c>
      <c r="B212" s="26" t="s">
        <v>295</v>
      </c>
      <c r="C212" s="26">
        <v>423</v>
      </c>
      <c r="D212" s="26">
        <v>454.14800000000002</v>
      </c>
      <c r="E212" s="26">
        <v>0.498</v>
      </c>
      <c r="F212" s="26" t="s">
        <v>40</v>
      </c>
    </row>
    <row r="213" spans="1:6" x14ac:dyDescent="0.35">
      <c r="A213" s="25" t="s">
        <v>1800</v>
      </c>
      <c r="B213" s="26" t="s">
        <v>295</v>
      </c>
      <c r="C213" s="26">
        <v>3303</v>
      </c>
      <c r="D213" s="26">
        <v>3800</v>
      </c>
      <c r="E213" s="26">
        <v>0.5</v>
      </c>
      <c r="F213" s="26" t="s">
        <v>40</v>
      </c>
    </row>
    <row r="214" spans="1:6" x14ac:dyDescent="0.35">
      <c r="A214" s="25" t="s">
        <v>1806</v>
      </c>
      <c r="B214" s="26" t="s">
        <v>295</v>
      </c>
      <c r="C214" s="26">
        <v>1024</v>
      </c>
      <c r="D214" s="26">
        <v>750</v>
      </c>
      <c r="E214" s="26">
        <v>0.5</v>
      </c>
      <c r="F214" s="26" t="s">
        <v>40</v>
      </c>
    </row>
    <row r="215" spans="1:6" x14ac:dyDescent="0.35">
      <c r="A215" s="25" t="s">
        <v>1831</v>
      </c>
      <c r="B215" s="26" t="s">
        <v>295</v>
      </c>
      <c r="C215" s="26">
        <v>2085</v>
      </c>
      <c r="D215" s="26">
        <v>111.111</v>
      </c>
      <c r="E215" s="26">
        <v>0.5</v>
      </c>
      <c r="F215" s="26" t="s">
        <v>40</v>
      </c>
    </row>
    <row r="216" spans="1:6" x14ac:dyDescent="0.35">
      <c r="A216" s="25" t="s">
        <v>1954</v>
      </c>
      <c r="B216" s="26" t="s">
        <v>295</v>
      </c>
      <c r="C216" s="26">
        <v>2066</v>
      </c>
      <c r="D216" s="26">
        <v>338.71</v>
      </c>
      <c r="E216" s="26">
        <v>0.5</v>
      </c>
      <c r="F216" s="26" t="s">
        <v>40</v>
      </c>
    </row>
    <row r="217" spans="1:6" x14ac:dyDescent="0.35">
      <c r="A217" s="25" t="s">
        <v>996</v>
      </c>
      <c r="B217" s="26" t="s">
        <v>295</v>
      </c>
      <c r="C217" s="26">
        <v>3956</v>
      </c>
      <c r="D217" s="26">
        <v>3333.3330000000001</v>
      </c>
      <c r="E217" s="26">
        <v>0.5</v>
      </c>
      <c r="F217" s="26" t="s">
        <v>40</v>
      </c>
    </row>
    <row r="218" spans="1:6" x14ac:dyDescent="0.35">
      <c r="A218" s="25" t="s">
        <v>197</v>
      </c>
      <c r="B218" s="26" t="s">
        <v>295</v>
      </c>
      <c r="C218" s="26">
        <v>1829</v>
      </c>
      <c r="D218" s="26">
        <v>86.492999999999995</v>
      </c>
      <c r="E218" s="26">
        <v>0.504</v>
      </c>
      <c r="F218" s="26" t="s">
        <v>40</v>
      </c>
    </row>
    <row r="219" spans="1:6" x14ac:dyDescent="0.35">
      <c r="A219" s="25" t="s">
        <v>1430</v>
      </c>
      <c r="B219" s="26" t="s">
        <v>295</v>
      </c>
      <c r="C219" s="26">
        <v>3024</v>
      </c>
      <c r="D219" s="26">
        <v>2676.768</v>
      </c>
      <c r="E219" s="26">
        <v>0.505</v>
      </c>
      <c r="F219" s="26" t="s">
        <v>40</v>
      </c>
    </row>
    <row r="220" spans="1:6" x14ac:dyDescent="0.35">
      <c r="A220" s="25" t="s">
        <v>1247</v>
      </c>
      <c r="B220" s="26" t="s">
        <v>295</v>
      </c>
      <c r="C220" s="26">
        <v>4224</v>
      </c>
      <c r="D220" s="26">
        <v>2461.538</v>
      </c>
      <c r="E220" s="26">
        <v>0.50600000000000001</v>
      </c>
      <c r="F220" s="26" t="s">
        <v>40</v>
      </c>
    </row>
    <row r="221" spans="1:6" x14ac:dyDescent="0.35">
      <c r="A221" s="25" t="s">
        <v>1908</v>
      </c>
      <c r="B221" s="26" t="s">
        <v>295</v>
      </c>
      <c r="C221" s="26">
        <v>4097</v>
      </c>
      <c r="D221" s="26">
        <v>2892.857</v>
      </c>
      <c r="E221" s="26">
        <v>0.50900000000000001</v>
      </c>
      <c r="F221" s="26" t="s">
        <v>40</v>
      </c>
    </row>
    <row r="222" spans="1:6" x14ac:dyDescent="0.35">
      <c r="A222" s="25" t="s">
        <v>894</v>
      </c>
      <c r="B222" s="26" t="s">
        <v>295</v>
      </c>
      <c r="C222" s="26">
        <v>1771</v>
      </c>
      <c r="D222" s="26">
        <v>484.99400000000003</v>
      </c>
      <c r="E222" s="26">
        <v>0.50900000000000001</v>
      </c>
      <c r="F222" s="26" t="s">
        <v>40</v>
      </c>
    </row>
    <row r="223" spans="1:6" x14ac:dyDescent="0.35">
      <c r="A223" s="25" t="s">
        <v>1949</v>
      </c>
      <c r="B223" s="26" t="s">
        <v>295</v>
      </c>
      <c r="C223" s="26">
        <v>1146</v>
      </c>
      <c r="D223" s="26">
        <v>1400</v>
      </c>
      <c r="E223" s="26">
        <v>0.51</v>
      </c>
      <c r="F223" s="26" t="s">
        <v>40</v>
      </c>
    </row>
    <row r="224" spans="1:6" x14ac:dyDescent="0.35">
      <c r="A224" s="25" t="s">
        <v>927</v>
      </c>
      <c r="B224" s="26" t="s">
        <v>295</v>
      </c>
      <c r="C224" s="26">
        <v>4879</v>
      </c>
      <c r="D224" s="26">
        <v>3640.625</v>
      </c>
      <c r="E224" s="26">
        <v>0.51100000000000001</v>
      </c>
      <c r="F224" s="26" t="s">
        <v>40</v>
      </c>
    </row>
    <row r="225" spans="1:6" x14ac:dyDescent="0.35">
      <c r="A225" s="25" t="s">
        <v>1095</v>
      </c>
      <c r="B225" s="26" t="s">
        <v>295</v>
      </c>
      <c r="C225" s="26">
        <v>849</v>
      </c>
      <c r="D225" s="26">
        <v>1045.2670000000001</v>
      </c>
      <c r="E225" s="26">
        <v>0.51100000000000001</v>
      </c>
      <c r="F225" s="26" t="s">
        <v>40</v>
      </c>
    </row>
    <row r="226" spans="1:6" x14ac:dyDescent="0.35">
      <c r="A226" s="25" t="s">
        <v>1498</v>
      </c>
      <c r="B226" s="26" t="s">
        <v>295</v>
      </c>
      <c r="C226" s="26">
        <v>3208</v>
      </c>
      <c r="D226" s="26">
        <v>2500</v>
      </c>
      <c r="E226" s="26">
        <v>0.51200000000000001</v>
      </c>
      <c r="F226" s="26" t="s">
        <v>40</v>
      </c>
    </row>
    <row r="227" spans="1:6" x14ac:dyDescent="0.35">
      <c r="A227" s="25" t="s">
        <v>1553</v>
      </c>
      <c r="B227" s="26" t="s">
        <v>295</v>
      </c>
      <c r="C227" s="26">
        <v>50</v>
      </c>
      <c r="D227" s="26">
        <v>145.53</v>
      </c>
      <c r="E227" s="26">
        <v>0.51200000000000001</v>
      </c>
      <c r="F227" s="26" t="s">
        <v>40</v>
      </c>
    </row>
    <row r="228" spans="1:6" x14ac:dyDescent="0.35">
      <c r="A228" s="25" t="s">
        <v>1103</v>
      </c>
      <c r="B228" s="26" t="s">
        <v>295</v>
      </c>
      <c r="C228" s="26">
        <v>1035</v>
      </c>
      <c r="D228" s="26">
        <v>1190.4760000000001</v>
      </c>
      <c r="E228" s="26">
        <v>0.51200000000000001</v>
      </c>
      <c r="F228" s="26" t="s">
        <v>40</v>
      </c>
    </row>
    <row r="229" spans="1:6" x14ac:dyDescent="0.35">
      <c r="A229" s="25" t="s">
        <v>1247</v>
      </c>
      <c r="B229" s="26" t="s">
        <v>295</v>
      </c>
      <c r="C229" s="26">
        <v>1608</v>
      </c>
      <c r="D229" s="26">
        <v>1647.059</v>
      </c>
      <c r="E229" s="26">
        <v>0.51500000000000001</v>
      </c>
      <c r="F229" s="26" t="s">
        <v>40</v>
      </c>
    </row>
    <row r="230" spans="1:6" x14ac:dyDescent="0.35">
      <c r="A230" s="25" t="s">
        <v>147</v>
      </c>
      <c r="B230" s="26" t="s">
        <v>295</v>
      </c>
      <c r="C230" s="26">
        <v>3957</v>
      </c>
      <c r="D230" s="26">
        <v>428.57100000000003</v>
      </c>
      <c r="E230" s="26">
        <v>0.51900000000000002</v>
      </c>
      <c r="F230" s="26" t="s">
        <v>40</v>
      </c>
    </row>
    <row r="231" spans="1:6" x14ac:dyDescent="0.35">
      <c r="A231" s="25" t="s">
        <v>147</v>
      </c>
      <c r="B231" s="26" t="s">
        <v>295</v>
      </c>
      <c r="C231" s="26">
        <v>3957</v>
      </c>
      <c r="D231" s="26">
        <v>428.57100000000003</v>
      </c>
      <c r="E231" s="26">
        <v>0.51900000000000002</v>
      </c>
      <c r="F231" s="26" t="s">
        <v>40</v>
      </c>
    </row>
    <row r="232" spans="1:6" x14ac:dyDescent="0.35">
      <c r="A232" s="25" t="s">
        <v>1228</v>
      </c>
      <c r="B232" s="26" t="s">
        <v>295</v>
      </c>
      <c r="C232" s="26">
        <v>659</v>
      </c>
      <c r="D232" s="26">
        <v>539.32600000000002</v>
      </c>
      <c r="E232" s="26">
        <v>0.52</v>
      </c>
      <c r="F232" s="26" t="s">
        <v>40</v>
      </c>
    </row>
    <row r="233" spans="1:6" x14ac:dyDescent="0.35">
      <c r="A233" s="25" t="s">
        <v>1228</v>
      </c>
      <c r="B233" s="26" t="s">
        <v>295</v>
      </c>
      <c r="C233" s="26">
        <v>659</v>
      </c>
      <c r="D233" s="26">
        <v>539.32600000000002</v>
      </c>
      <c r="E233" s="26">
        <v>0.52</v>
      </c>
      <c r="F233" s="26" t="s">
        <v>40</v>
      </c>
    </row>
    <row r="234" spans="1:6" x14ac:dyDescent="0.35">
      <c r="A234" s="25" t="s">
        <v>1687</v>
      </c>
      <c r="B234" s="26" t="s">
        <v>295</v>
      </c>
      <c r="C234" s="26">
        <v>2492</v>
      </c>
      <c r="D234" s="26">
        <v>1589.8879999999999</v>
      </c>
      <c r="E234" s="26">
        <v>0.52</v>
      </c>
      <c r="F234" s="26" t="s">
        <v>40</v>
      </c>
    </row>
    <row r="235" spans="1:6" x14ac:dyDescent="0.35">
      <c r="A235" s="25" t="s">
        <v>286</v>
      </c>
      <c r="B235" s="26" t="s">
        <v>295</v>
      </c>
      <c r="C235" s="26">
        <v>4149</v>
      </c>
      <c r="D235" s="26">
        <v>3125.2959999999998</v>
      </c>
      <c r="E235" s="26">
        <v>0.52</v>
      </c>
      <c r="F235" s="26" t="s">
        <v>40</v>
      </c>
    </row>
    <row r="236" spans="1:6" x14ac:dyDescent="0.35">
      <c r="A236" s="25" t="s">
        <v>1590</v>
      </c>
      <c r="B236" s="26" t="s">
        <v>295</v>
      </c>
      <c r="C236" s="26">
        <v>6890</v>
      </c>
      <c r="D236" s="26">
        <v>1989.4179999999999</v>
      </c>
      <c r="E236" s="26">
        <v>0.52200000000000002</v>
      </c>
      <c r="F236" s="26" t="s">
        <v>40</v>
      </c>
    </row>
    <row r="237" spans="1:6" x14ac:dyDescent="0.35">
      <c r="A237" s="25" t="s">
        <v>1866</v>
      </c>
      <c r="B237" s="26" t="s">
        <v>295</v>
      </c>
      <c r="C237" s="26">
        <v>911</v>
      </c>
      <c r="D237" s="26">
        <v>616.43799999999999</v>
      </c>
      <c r="E237" s="26">
        <v>0.52300000000000002</v>
      </c>
      <c r="F237" s="26" t="s">
        <v>40</v>
      </c>
    </row>
    <row r="238" spans="1:6" x14ac:dyDescent="0.35">
      <c r="A238" s="25" t="s">
        <v>1165</v>
      </c>
      <c r="B238" s="26" t="s">
        <v>295</v>
      </c>
      <c r="C238" s="26">
        <v>132</v>
      </c>
      <c r="D238" s="26">
        <v>121.053</v>
      </c>
      <c r="E238" s="26">
        <v>0.52300000000000002</v>
      </c>
      <c r="F238" s="26" t="s">
        <v>40</v>
      </c>
    </row>
    <row r="239" spans="1:6" x14ac:dyDescent="0.35">
      <c r="A239" s="25" t="s">
        <v>1293</v>
      </c>
      <c r="B239" s="26" t="s">
        <v>295</v>
      </c>
      <c r="C239" s="26">
        <v>141</v>
      </c>
      <c r="D239" s="26">
        <v>160.67699999999999</v>
      </c>
      <c r="E239" s="26">
        <v>0.52400000000000002</v>
      </c>
      <c r="F239" s="26" t="s">
        <v>40</v>
      </c>
    </row>
    <row r="240" spans="1:6" x14ac:dyDescent="0.35">
      <c r="A240" s="25" t="s">
        <v>1165</v>
      </c>
      <c r="B240" s="26" t="s">
        <v>295</v>
      </c>
      <c r="C240" s="26">
        <v>133</v>
      </c>
      <c r="D240" s="26">
        <v>121.053</v>
      </c>
      <c r="E240" s="26">
        <v>0.52500000000000002</v>
      </c>
      <c r="F240" s="26" t="s">
        <v>40</v>
      </c>
    </row>
    <row r="241" spans="1:6" x14ac:dyDescent="0.35">
      <c r="A241" s="25" t="s">
        <v>1280</v>
      </c>
      <c r="B241" s="26" t="s">
        <v>295</v>
      </c>
      <c r="C241" s="26">
        <v>312</v>
      </c>
      <c r="D241" s="26">
        <v>257.95499999999998</v>
      </c>
      <c r="E241" s="26">
        <v>0.52500000000000002</v>
      </c>
      <c r="F241" s="26" t="s">
        <v>40</v>
      </c>
    </row>
    <row r="242" spans="1:6" x14ac:dyDescent="0.35">
      <c r="A242" s="25" t="s">
        <v>1533</v>
      </c>
      <c r="B242" s="26" t="s">
        <v>295</v>
      </c>
      <c r="C242" s="26">
        <v>219</v>
      </c>
      <c r="D242" s="26">
        <v>185.714</v>
      </c>
      <c r="E242" s="26">
        <v>0.52800000000000002</v>
      </c>
      <c r="F242" s="26" t="s">
        <v>40</v>
      </c>
    </row>
    <row r="243" spans="1:6" x14ac:dyDescent="0.35">
      <c r="A243" s="25" t="s">
        <v>218</v>
      </c>
      <c r="B243" s="26" t="s">
        <v>295</v>
      </c>
      <c r="C243" s="26">
        <v>318</v>
      </c>
      <c r="D243" s="26">
        <v>217.99299999999999</v>
      </c>
      <c r="E243" s="26">
        <v>0.52900000000000003</v>
      </c>
      <c r="F243" s="26" t="s">
        <v>40</v>
      </c>
    </row>
    <row r="244" spans="1:6" x14ac:dyDescent="0.35">
      <c r="A244" s="25" t="s">
        <v>1236</v>
      </c>
      <c r="B244" s="26" t="s">
        <v>295</v>
      </c>
      <c r="C244" s="26">
        <v>4340</v>
      </c>
      <c r="D244" s="26">
        <v>391.66699999999997</v>
      </c>
      <c r="E244" s="26">
        <v>0.52900000000000003</v>
      </c>
      <c r="F244" s="26" t="s">
        <v>40</v>
      </c>
    </row>
    <row r="245" spans="1:6" x14ac:dyDescent="0.35">
      <c r="A245" s="25" t="s">
        <v>1470</v>
      </c>
      <c r="B245" s="26" t="s">
        <v>295</v>
      </c>
      <c r="C245" s="26">
        <v>2911</v>
      </c>
      <c r="D245" s="26">
        <v>2133.3330000000001</v>
      </c>
      <c r="E245" s="26">
        <v>0.53100000000000003</v>
      </c>
      <c r="F245" s="26" t="s">
        <v>40</v>
      </c>
    </row>
    <row r="246" spans="1:6" x14ac:dyDescent="0.35">
      <c r="A246" s="25" t="s">
        <v>1091</v>
      </c>
      <c r="B246" s="26" t="s">
        <v>295</v>
      </c>
      <c r="C246" s="26">
        <v>1027</v>
      </c>
      <c r="D246" s="26">
        <v>250</v>
      </c>
      <c r="E246" s="26">
        <v>0.53200000000000003</v>
      </c>
      <c r="F246" s="26" t="s">
        <v>40</v>
      </c>
    </row>
    <row r="247" spans="1:6" x14ac:dyDescent="0.35">
      <c r="A247" s="25" t="s">
        <v>1471</v>
      </c>
      <c r="B247" s="26" t="s">
        <v>295</v>
      </c>
      <c r="C247" s="26">
        <v>3410</v>
      </c>
      <c r="D247" s="26">
        <v>3000</v>
      </c>
      <c r="E247" s="26">
        <v>0.53300000000000003</v>
      </c>
      <c r="F247" s="26" t="s">
        <v>40</v>
      </c>
    </row>
    <row r="248" spans="1:6" x14ac:dyDescent="0.35">
      <c r="A248" s="25" t="s">
        <v>914</v>
      </c>
      <c r="B248" s="26" t="s">
        <v>295</v>
      </c>
      <c r="C248" s="26">
        <v>5570</v>
      </c>
      <c r="D248" s="26">
        <v>3708.1550000000002</v>
      </c>
      <c r="E248" s="26">
        <v>0.53300000000000003</v>
      </c>
      <c r="F248" s="26" t="s">
        <v>40</v>
      </c>
    </row>
    <row r="249" spans="1:6" x14ac:dyDescent="0.35">
      <c r="A249" s="25" t="s">
        <v>195</v>
      </c>
      <c r="B249" s="26" t="s">
        <v>295</v>
      </c>
      <c r="C249" s="26">
        <v>1850</v>
      </c>
      <c r="D249" s="26">
        <v>851.85199999999998</v>
      </c>
      <c r="E249" s="26">
        <v>0.53300000000000003</v>
      </c>
      <c r="F249" s="26" t="s">
        <v>40</v>
      </c>
    </row>
    <row r="250" spans="1:6" x14ac:dyDescent="0.35">
      <c r="A250" s="25" t="s">
        <v>918</v>
      </c>
      <c r="B250" s="26" t="s">
        <v>295</v>
      </c>
      <c r="C250" s="26">
        <v>4765</v>
      </c>
      <c r="D250" s="26">
        <v>3400</v>
      </c>
      <c r="E250" s="26">
        <v>0.53400000000000003</v>
      </c>
      <c r="F250" s="26" t="s">
        <v>40</v>
      </c>
    </row>
    <row r="251" spans="1:6" x14ac:dyDescent="0.35">
      <c r="A251" s="25" t="s">
        <v>1891</v>
      </c>
      <c r="B251" s="26" t="s">
        <v>295</v>
      </c>
      <c r="C251" s="26">
        <v>758</v>
      </c>
      <c r="D251" s="26">
        <v>594.59500000000003</v>
      </c>
      <c r="E251" s="26">
        <v>0.53600000000000003</v>
      </c>
      <c r="F251" s="26" t="s">
        <v>40</v>
      </c>
    </row>
    <row r="252" spans="1:6" x14ac:dyDescent="0.35">
      <c r="A252" s="25" t="s">
        <v>1661</v>
      </c>
      <c r="B252" s="26" t="s">
        <v>295</v>
      </c>
      <c r="C252" s="26">
        <v>4419</v>
      </c>
      <c r="D252" s="26">
        <v>3766.6669999999999</v>
      </c>
      <c r="E252" s="26">
        <v>0.53600000000000003</v>
      </c>
      <c r="F252" s="26" t="s">
        <v>40</v>
      </c>
    </row>
    <row r="253" spans="1:6" x14ac:dyDescent="0.35">
      <c r="A253" s="25" t="s">
        <v>199</v>
      </c>
      <c r="B253" s="26" t="s">
        <v>295</v>
      </c>
      <c r="C253" s="26">
        <v>962</v>
      </c>
      <c r="D253" s="26">
        <v>408.33300000000003</v>
      </c>
      <c r="E253" s="26">
        <v>0.53600000000000003</v>
      </c>
      <c r="F253" s="26" t="s">
        <v>40</v>
      </c>
    </row>
    <row r="254" spans="1:6" x14ac:dyDescent="0.35">
      <c r="A254" s="25" t="s">
        <v>1175</v>
      </c>
      <c r="B254" s="26" t="s">
        <v>295</v>
      </c>
      <c r="C254" s="26">
        <v>1581</v>
      </c>
      <c r="D254" s="26">
        <v>857.14300000000003</v>
      </c>
      <c r="E254" s="26">
        <v>0.53800000000000003</v>
      </c>
      <c r="F254" s="26" t="s">
        <v>40</v>
      </c>
    </row>
    <row r="255" spans="1:6" x14ac:dyDescent="0.35">
      <c r="A255" s="25" t="s">
        <v>1175</v>
      </c>
      <c r="B255" s="26" t="s">
        <v>295</v>
      </c>
      <c r="C255" s="26">
        <v>1581</v>
      </c>
      <c r="D255" s="26">
        <v>857.14300000000003</v>
      </c>
      <c r="E255" s="26">
        <v>0.53800000000000003</v>
      </c>
      <c r="F255" s="26" t="s">
        <v>40</v>
      </c>
    </row>
    <row r="256" spans="1:6" x14ac:dyDescent="0.35">
      <c r="A256" s="25" t="s">
        <v>1612</v>
      </c>
      <c r="B256" s="26" t="s">
        <v>295</v>
      </c>
      <c r="C256" s="26">
        <v>2012</v>
      </c>
      <c r="D256" s="26">
        <v>703.70399999999995</v>
      </c>
      <c r="E256" s="26">
        <v>0.54</v>
      </c>
      <c r="F256" s="26" t="s">
        <v>40</v>
      </c>
    </row>
    <row r="257" spans="1:6" x14ac:dyDescent="0.35">
      <c r="A257" s="25" t="s">
        <v>1640</v>
      </c>
      <c r="B257" s="26" t="s">
        <v>295</v>
      </c>
      <c r="C257" s="26">
        <v>1809</v>
      </c>
      <c r="D257" s="26">
        <v>117.64700000000001</v>
      </c>
      <c r="E257" s="26">
        <v>0.54</v>
      </c>
      <c r="F257" s="26" t="s">
        <v>40</v>
      </c>
    </row>
    <row r="258" spans="1:6" x14ac:dyDescent="0.35">
      <c r="A258" s="25" t="s">
        <v>79</v>
      </c>
      <c r="B258" s="26" t="s">
        <v>295</v>
      </c>
      <c r="C258" s="26">
        <v>1417</v>
      </c>
      <c r="D258" s="26">
        <v>1058.8240000000001</v>
      </c>
      <c r="E258" s="26">
        <v>0.54</v>
      </c>
      <c r="F258" s="26" t="s">
        <v>40</v>
      </c>
    </row>
    <row r="259" spans="1:6" x14ac:dyDescent="0.35">
      <c r="A259" s="25" t="s">
        <v>1691</v>
      </c>
      <c r="B259" s="26" t="s">
        <v>295</v>
      </c>
      <c r="C259" s="26">
        <v>3906</v>
      </c>
      <c r="D259" s="26">
        <v>1692.308</v>
      </c>
      <c r="E259" s="26">
        <v>0.54200000000000004</v>
      </c>
      <c r="F259" s="26" t="s">
        <v>40</v>
      </c>
    </row>
    <row r="260" spans="1:6" x14ac:dyDescent="0.35">
      <c r="A260" s="25" t="s">
        <v>1253</v>
      </c>
      <c r="B260" s="26" t="s">
        <v>295</v>
      </c>
      <c r="C260" s="26">
        <v>1898</v>
      </c>
      <c r="D260" s="26">
        <v>674.24199999999996</v>
      </c>
      <c r="E260" s="26">
        <v>0.54200000000000004</v>
      </c>
      <c r="F260" s="26" t="s">
        <v>40</v>
      </c>
    </row>
    <row r="261" spans="1:6" x14ac:dyDescent="0.35">
      <c r="A261" s="25" t="s">
        <v>1691</v>
      </c>
      <c r="B261" s="26" t="s">
        <v>295</v>
      </c>
      <c r="C261" s="26">
        <v>3906</v>
      </c>
      <c r="D261" s="26">
        <v>1692.308</v>
      </c>
      <c r="E261" s="26">
        <v>0.54200000000000004</v>
      </c>
      <c r="F261" s="26" t="s">
        <v>40</v>
      </c>
    </row>
    <row r="262" spans="1:6" x14ac:dyDescent="0.35">
      <c r="A262" s="25" t="s">
        <v>200</v>
      </c>
      <c r="B262" s="26" t="s">
        <v>295</v>
      </c>
      <c r="C262" s="26">
        <v>900</v>
      </c>
      <c r="D262" s="26">
        <v>532.46799999999996</v>
      </c>
      <c r="E262" s="26">
        <v>0.54200000000000004</v>
      </c>
      <c r="F262" s="26" t="s">
        <v>40</v>
      </c>
    </row>
    <row r="263" spans="1:6" x14ac:dyDescent="0.35">
      <c r="A263" s="25" t="s">
        <v>1989</v>
      </c>
      <c r="B263" s="26" t="s">
        <v>295</v>
      </c>
      <c r="C263" s="26">
        <v>455</v>
      </c>
      <c r="D263" s="26">
        <v>245.614</v>
      </c>
      <c r="E263" s="26">
        <v>0.54300000000000004</v>
      </c>
      <c r="F263" s="26" t="s">
        <v>40</v>
      </c>
    </row>
    <row r="264" spans="1:6" x14ac:dyDescent="0.35">
      <c r="A264" s="25" t="s">
        <v>243</v>
      </c>
      <c r="B264" s="26" t="s">
        <v>295</v>
      </c>
      <c r="C264" s="26">
        <v>375</v>
      </c>
      <c r="D264" s="26">
        <v>600</v>
      </c>
      <c r="E264" s="26">
        <v>0.54300000000000004</v>
      </c>
      <c r="F264" s="26" t="s">
        <v>40</v>
      </c>
    </row>
    <row r="265" spans="1:6" x14ac:dyDescent="0.35">
      <c r="A265" s="25" t="s">
        <v>1214</v>
      </c>
      <c r="B265" s="26" t="s">
        <v>295</v>
      </c>
      <c r="C265" s="26">
        <v>2485</v>
      </c>
      <c r="D265" s="26">
        <v>1850.134</v>
      </c>
      <c r="E265" s="26">
        <v>0.54400000000000004</v>
      </c>
      <c r="F265" s="26" t="s">
        <v>40</v>
      </c>
    </row>
    <row r="266" spans="1:6" x14ac:dyDescent="0.35">
      <c r="A266" s="25" t="s">
        <v>1504</v>
      </c>
      <c r="B266" s="26" t="s">
        <v>295</v>
      </c>
      <c r="C266" s="26">
        <v>2002</v>
      </c>
      <c r="D266" s="26">
        <v>2111.1109999999999</v>
      </c>
      <c r="E266" s="26">
        <v>0.54500000000000004</v>
      </c>
      <c r="F266" s="26" t="s">
        <v>40</v>
      </c>
    </row>
    <row r="267" spans="1:6" x14ac:dyDescent="0.35">
      <c r="A267" s="25" t="s">
        <v>2083</v>
      </c>
      <c r="B267" s="26" t="s">
        <v>295</v>
      </c>
      <c r="C267" s="26">
        <v>1090</v>
      </c>
      <c r="D267" s="26">
        <v>1058.8240000000001</v>
      </c>
      <c r="E267" s="26">
        <v>0.54500000000000004</v>
      </c>
      <c r="F267" s="26" t="s">
        <v>40</v>
      </c>
    </row>
    <row r="268" spans="1:6" x14ac:dyDescent="0.35">
      <c r="A268" s="25" t="s">
        <v>1389</v>
      </c>
      <c r="B268" s="26" t="s">
        <v>295</v>
      </c>
      <c r="C268" s="26">
        <v>5896</v>
      </c>
      <c r="D268" s="26">
        <v>1862.069</v>
      </c>
      <c r="E268" s="26">
        <v>0.54700000000000004</v>
      </c>
      <c r="F268" s="26" t="s">
        <v>40</v>
      </c>
    </row>
    <row r="269" spans="1:6" x14ac:dyDescent="0.35">
      <c r="A269" s="25" t="s">
        <v>130</v>
      </c>
      <c r="B269" s="26" t="s">
        <v>295</v>
      </c>
      <c r="C269" s="26">
        <v>697</v>
      </c>
      <c r="D269" s="26">
        <v>643.35699999999997</v>
      </c>
      <c r="E269" s="26">
        <v>0.54800000000000004</v>
      </c>
      <c r="F269" s="26" t="s">
        <v>40</v>
      </c>
    </row>
    <row r="270" spans="1:6" x14ac:dyDescent="0.35">
      <c r="A270" s="25" t="s">
        <v>1601</v>
      </c>
      <c r="B270" s="26" t="s">
        <v>295</v>
      </c>
      <c r="C270" s="26">
        <v>231</v>
      </c>
      <c r="D270" s="26">
        <v>196.721</v>
      </c>
      <c r="E270" s="26">
        <v>0.54900000000000004</v>
      </c>
      <c r="F270" s="26" t="s">
        <v>40</v>
      </c>
    </row>
    <row r="271" spans="1:6" x14ac:dyDescent="0.35">
      <c r="A271" s="25" t="s">
        <v>72</v>
      </c>
      <c r="B271" s="26" t="s">
        <v>295</v>
      </c>
      <c r="C271" s="26">
        <v>38</v>
      </c>
      <c r="D271" s="26">
        <v>43.29</v>
      </c>
      <c r="E271" s="26">
        <v>0.54900000000000004</v>
      </c>
      <c r="F271" s="26" t="s">
        <v>40</v>
      </c>
    </row>
    <row r="272" spans="1:6" x14ac:dyDescent="0.35">
      <c r="A272" s="25" t="s">
        <v>1700</v>
      </c>
      <c r="B272" s="26" t="s">
        <v>295</v>
      </c>
      <c r="C272" s="26">
        <v>5770</v>
      </c>
      <c r="D272" s="26">
        <v>845.58799999999997</v>
      </c>
      <c r="E272" s="26">
        <v>0.54900000000000004</v>
      </c>
      <c r="F272" s="26" t="s">
        <v>40</v>
      </c>
    </row>
    <row r="273" spans="1:6" x14ac:dyDescent="0.35">
      <c r="A273" s="25" t="s">
        <v>2066</v>
      </c>
      <c r="B273" s="26" t="s">
        <v>295</v>
      </c>
      <c r="C273" s="26">
        <v>1986</v>
      </c>
      <c r="D273" s="26">
        <v>1181.818</v>
      </c>
      <c r="E273" s="26">
        <v>0.55000000000000004</v>
      </c>
      <c r="F273" s="26" t="s">
        <v>40</v>
      </c>
    </row>
    <row r="274" spans="1:6" x14ac:dyDescent="0.35">
      <c r="A274" s="25" t="s">
        <v>257</v>
      </c>
      <c r="B274" s="26" t="s">
        <v>295</v>
      </c>
      <c r="C274" s="26">
        <v>319</v>
      </c>
      <c r="D274" s="26">
        <v>355.93200000000002</v>
      </c>
      <c r="E274" s="26">
        <v>0.55000000000000004</v>
      </c>
      <c r="F274" s="26" t="s">
        <v>40</v>
      </c>
    </row>
    <row r="275" spans="1:6" x14ac:dyDescent="0.35">
      <c r="A275" s="25" t="s">
        <v>1520</v>
      </c>
      <c r="B275" s="26" t="s">
        <v>295</v>
      </c>
      <c r="C275" s="26">
        <v>1355</v>
      </c>
      <c r="D275" s="26">
        <v>676.923</v>
      </c>
      <c r="E275" s="26">
        <v>0.55100000000000005</v>
      </c>
      <c r="F275" s="26" t="s">
        <v>40</v>
      </c>
    </row>
    <row r="276" spans="1:6" x14ac:dyDescent="0.35">
      <c r="A276" s="25" t="s">
        <v>1349</v>
      </c>
      <c r="B276" s="26" t="s">
        <v>295</v>
      </c>
      <c r="C276" s="26">
        <v>777</v>
      </c>
      <c r="D276" s="26">
        <v>697.36800000000005</v>
      </c>
      <c r="E276" s="26">
        <v>0.55100000000000005</v>
      </c>
      <c r="F276" s="26" t="s">
        <v>40</v>
      </c>
    </row>
    <row r="277" spans="1:6" x14ac:dyDescent="0.35">
      <c r="A277" s="25" t="s">
        <v>1498</v>
      </c>
      <c r="B277" s="26" t="s">
        <v>295</v>
      </c>
      <c r="C277" s="26">
        <v>6134</v>
      </c>
      <c r="D277" s="26">
        <v>5309.5240000000003</v>
      </c>
      <c r="E277" s="26">
        <v>0.55300000000000005</v>
      </c>
      <c r="F277" s="26" t="s">
        <v>40</v>
      </c>
    </row>
    <row r="278" spans="1:6" x14ac:dyDescent="0.35">
      <c r="A278" s="25" t="s">
        <v>980</v>
      </c>
      <c r="B278" s="26" t="s">
        <v>295</v>
      </c>
      <c r="C278" s="26">
        <v>3178</v>
      </c>
      <c r="D278" s="26">
        <v>1000</v>
      </c>
      <c r="E278" s="26">
        <v>0.55600000000000005</v>
      </c>
      <c r="F278" s="26" t="s">
        <v>40</v>
      </c>
    </row>
    <row r="279" spans="1:6" x14ac:dyDescent="0.35">
      <c r="A279" s="25" t="s">
        <v>1338</v>
      </c>
      <c r="B279" s="26" t="s">
        <v>295</v>
      </c>
      <c r="C279" s="26">
        <v>453</v>
      </c>
      <c r="D279" s="26">
        <v>371.13400000000001</v>
      </c>
      <c r="E279" s="26">
        <v>0.55700000000000005</v>
      </c>
      <c r="F279" s="26" t="s">
        <v>40</v>
      </c>
    </row>
    <row r="280" spans="1:6" x14ac:dyDescent="0.35">
      <c r="A280" s="25" t="s">
        <v>1351</v>
      </c>
      <c r="B280" s="26" t="s">
        <v>295</v>
      </c>
      <c r="C280" s="26">
        <v>2339</v>
      </c>
      <c r="D280" s="26">
        <v>931.81799999999998</v>
      </c>
      <c r="E280" s="26">
        <v>0.55700000000000005</v>
      </c>
      <c r="F280" s="26" t="s">
        <v>40</v>
      </c>
    </row>
    <row r="281" spans="1:6" x14ac:dyDescent="0.35">
      <c r="A281" s="25" t="s">
        <v>1714</v>
      </c>
      <c r="B281" s="26" t="s">
        <v>295</v>
      </c>
      <c r="C281" s="26">
        <v>578</v>
      </c>
      <c r="D281" s="26">
        <v>330.15300000000002</v>
      </c>
      <c r="E281" s="26">
        <v>0.55800000000000005</v>
      </c>
      <c r="F281" s="26" t="s">
        <v>40</v>
      </c>
    </row>
    <row r="282" spans="1:6" x14ac:dyDescent="0.35">
      <c r="A282" s="25" t="s">
        <v>1815</v>
      </c>
      <c r="B282" s="26" t="s">
        <v>295</v>
      </c>
      <c r="C282" s="26">
        <v>821</v>
      </c>
      <c r="D282" s="26">
        <v>666.66700000000003</v>
      </c>
      <c r="E282" s="26">
        <v>0.55900000000000005</v>
      </c>
      <c r="F282" s="26" t="s">
        <v>40</v>
      </c>
    </row>
    <row r="283" spans="1:6" x14ac:dyDescent="0.35">
      <c r="A283" s="25" t="s">
        <v>1198</v>
      </c>
      <c r="B283" s="26" t="s">
        <v>295</v>
      </c>
      <c r="C283" s="26">
        <v>1154</v>
      </c>
      <c r="D283" s="26">
        <v>1315.789</v>
      </c>
      <c r="E283" s="26">
        <v>0.55900000000000005</v>
      </c>
      <c r="F283" s="26" t="s">
        <v>40</v>
      </c>
    </row>
    <row r="284" spans="1:6" x14ac:dyDescent="0.35">
      <c r="A284" s="25" t="s">
        <v>1469</v>
      </c>
      <c r="B284" s="26" t="s">
        <v>295</v>
      </c>
      <c r="C284" s="26">
        <v>2983</v>
      </c>
      <c r="D284" s="26">
        <v>2000</v>
      </c>
      <c r="E284" s="26">
        <v>0.56000000000000005</v>
      </c>
      <c r="F284" s="26" t="s">
        <v>40</v>
      </c>
    </row>
    <row r="285" spans="1:6" x14ac:dyDescent="0.35">
      <c r="A285" s="25" t="s">
        <v>1917</v>
      </c>
      <c r="B285" s="26" t="s">
        <v>295</v>
      </c>
      <c r="C285" s="26">
        <v>1518</v>
      </c>
      <c r="D285" s="26">
        <v>961.43299999999999</v>
      </c>
      <c r="E285" s="26">
        <v>0.56000000000000005</v>
      </c>
      <c r="F285" s="26" t="s">
        <v>40</v>
      </c>
    </row>
    <row r="286" spans="1:6" x14ac:dyDescent="0.35">
      <c r="A286" s="25" t="s">
        <v>1546</v>
      </c>
      <c r="B286" s="26" t="s">
        <v>295</v>
      </c>
      <c r="C286" s="26">
        <v>6365</v>
      </c>
      <c r="D286" s="26">
        <v>266.66699999999997</v>
      </c>
      <c r="E286" s="26">
        <v>0.56000000000000005</v>
      </c>
      <c r="F286" s="26" t="s">
        <v>40</v>
      </c>
    </row>
    <row r="287" spans="1:6" x14ac:dyDescent="0.35">
      <c r="A287" s="25" t="s">
        <v>1319</v>
      </c>
      <c r="B287" s="26" t="s">
        <v>295</v>
      </c>
      <c r="C287" s="26">
        <v>106</v>
      </c>
      <c r="D287" s="26">
        <v>75.528999999999996</v>
      </c>
      <c r="E287" s="26">
        <v>0.56100000000000005</v>
      </c>
      <c r="F287" s="26" t="s">
        <v>40</v>
      </c>
    </row>
    <row r="288" spans="1:6" x14ac:dyDescent="0.35">
      <c r="A288" s="25" t="s">
        <v>206</v>
      </c>
      <c r="B288" s="26" t="s">
        <v>295</v>
      </c>
      <c r="C288" s="26">
        <v>399</v>
      </c>
      <c r="D288" s="26">
        <v>277.858</v>
      </c>
      <c r="E288" s="26">
        <v>0.56100000000000005</v>
      </c>
      <c r="F288" s="26" t="s">
        <v>40</v>
      </c>
    </row>
    <row r="289" spans="1:6" x14ac:dyDescent="0.35">
      <c r="A289" s="25" t="s">
        <v>1828</v>
      </c>
      <c r="B289" s="26" t="s">
        <v>295</v>
      </c>
      <c r="C289" s="26">
        <v>677</v>
      </c>
      <c r="D289" s="26">
        <v>491.52499999999998</v>
      </c>
      <c r="E289" s="26">
        <v>0.56200000000000006</v>
      </c>
      <c r="F289" s="26" t="s">
        <v>40</v>
      </c>
    </row>
    <row r="290" spans="1:6" x14ac:dyDescent="0.35">
      <c r="A290" s="25" t="s">
        <v>183</v>
      </c>
      <c r="B290" s="26" t="s">
        <v>295</v>
      </c>
      <c r="C290" s="26">
        <v>249</v>
      </c>
      <c r="D290" s="26">
        <v>182.45599999999999</v>
      </c>
      <c r="E290" s="26">
        <v>0.56200000000000006</v>
      </c>
      <c r="F290" s="26" t="s">
        <v>40</v>
      </c>
    </row>
    <row r="291" spans="1:6" x14ac:dyDescent="0.35">
      <c r="A291" s="25" t="s">
        <v>86</v>
      </c>
      <c r="B291" s="26" t="s">
        <v>295</v>
      </c>
      <c r="C291" s="26">
        <v>712</v>
      </c>
      <c r="D291" s="26">
        <v>513.15800000000002</v>
      </c>
      <c r="E291" s="26">
        <v>0.56299999999999994</v>
      </c>
      <c r="F291" s="26" t="s">
        <v>40</v>
      </c>
    </row>
    <row r="292" spans="1:6" x14ac:dyDescent="0.35">
      <c r="A292" s="25" t="s">
        <v>1564</v>
      </c>
      <c r="B292" s="26" t="s">
        <v>295</v>
      </c>
      <c r="C292" s="26">
        <v>565</v>
      </c>
      <c r="D292" s="26">
        <v>425</v>
      </c>
      <c r="E292" s="26">
        <v>0.56299999999999994</v>
      </c>
      <c r="F292" s="26" t="s">
        <v>40</v>
      </c>
    </row>
    <row r="293" spans="1:6" x14ac:dyDescent="0.35">
      <c r="A293" s="25" t="s">
        <v>1354</v>
      </c>
      <c r="B293" s="26" t="s">
        <v>295</v>
      </c>
      <c r="C293" s="26">
        <v>161</v>
      </c>
      <c r="D293" s="26">
        <v>139.34399999999999</v>
      </c>
      <c r="E293" s="26">
        <v>0.56499999999999995</v>
      </c>
      <c r="F293" s="26" t="s">
        <v>40</v>
      </c>
    </row>
    <row r="294" spans="1:6" x14ac:dyDescent="0.35">
      <c r="A294" s="25" t="s">
        <v>1461</v>
      </c>
      <c r="B294" s="26" t="s">
        <v>295</v>
      </c>
      <c r="C294" s="26">
        <v>3532</v>
      </c>
      <c r="D294" s="26">
        <v>1459.22</v>
      </c>
      <c r="E294" s="26">
        <v>0.56499999999999995</v>
      </c>
      <c r="F294" s="26" t="s">
        <v>40</v>
      </c>
    </row>
    <row r="295" spans="1:6" x14ac:dyDescent="0.35">
      <c r="A295" s="25" t="s">
        <v>1354</v>
      </c>
      <c r="B295" s="26" t="s">
        <v>295</v>
      </c>
      <c r="C295" s="26">
        <v>161</v>
      </c>
      <c r="D295" s="26">
        <v>139.34399999999999</v>
      </c>
      <c r="E295" s="26">
        <v>0.56499999999999995</v>
      </c>
      <c r="F295" s="26" t="s">
        <v>40</v>
      </c>
    </row>
    <row r="296" spans="1:6" x14ac:dyDescent="0.35">
      <c r="A296" s="25" t="s">
        <v>1163</v>
      </c>
      <c r="B296" s="26" t="s">
        <v>295</v>
      </c>
      <c r="C296" s="26">
        <v>1050</v>
      </c>
      <c r="D296" s="26">
        <v>675.32500000000005</v>
      </c>
      <c r="E296" s="26">
        <v>0.56599999999999995</v>
      </c>
      <c r="F296" s="26" t="s">
        <v>40</v>
      </c>
    </row>
    <row r="297" spans="1:6" x14ac:dyDescent="0.35">
      <c r="A297" s="25" t="s">
        <v>245</v>
      </c>
      <c r="B297" s="26" t="s">
        <v>295</v>
      </c>
      <c r="C297" s="26">
        <v>829</v>
      </c>
      <c r="D297" s="26">
        <v>313.49599999999998</v>
      </c>
      <c r="E297" s="26">
        <v>0.56699999999999995</v>
      </c>
      <c r="F297" s="26" t="s">
        <v>40</v>
      </c>
    </row>
    <row r="298" spans="1:6" x14ac:dyDescent="0.35">
      <c r="A298" s="25" t="s">
        <v>1000</v>
      </c>
      <c r="B298" s="26" t="s">
        <v>295</v>
      </c>
      <c r="C298" s="26">
        <v>2155</v>
      </c>
      <c r="D298" s="26">
        <v>1421.0530000000001</v>
      </c>
      <c r="E298" s="26">
        <v>0.56699999999999995</v>
      </c>
      <c r="F298" s="26" t="s">
        <v>40</v>
      </c>
    </row>
    <row r="299" spans="1:6" x14ac:dyDescent="0.35">
      <c r="A299" s="25" t="s">
        <v>1563</v>
      </c>
      <c r="B299" s="26" t="s">
        <v>295</v>
      </c>
      <c r="C299" s="26">
        <v>415</v>
      </c>
      <c r="D299" s="26">
        <v>295.45499999999998</v>
      </c>
      <c r="E299" s="26">
        <v>0.56899999999999995</v>
      </c>
      <c r="F299" s="26" t="s">
        <v>40</v>
      </c>
    </row>
    <row r="300" spans="1:6" x14ac:dyDescent="0.35">
      <c r="A300" s="25" t="s">
        <v>210</v>
      </c>
      <c r="B300" s="26" t="s">
        <v>295</v>
      </c>
      <c r="C300" s="26">
        <v>858</v>
      </c>
      <c r="D300" s="26">
        <v>805.88199999999995</v>
      </c>
      <c r="E300" s="26">
        <v>0.56899999999999995</v>
      </c>
      <c r="F300" s="26" t="s">
        <v>40</v>
      </c>
    </row>
    <row r="301" spans="1:6" x14ac:dyDescent="0.35">
      <c r="A301" s="25" t="s">
        <v>1811</v>
      </c>
      <c r="B301" s="26" t="s">
        <v>295</v>
      </c>
      <c r="C301" s="26">
        <v>1112</v>
      </c>
      <c r="D301" s="26">
        <v>789.85500000000002</v>
      </c>
      <c r="E301" s="26">
        <v>0.56999999999999995</v>
      </c>
      <c r="F301" s="26" t="s">
        <v>40</v>
      </c>
    </row>
    <row r="302" spans="1:6" x14ac:dyDescent="0.35">
      <c r="A302" s="25" t="s">
        <v>1320</v>
      </c>
      <c r="B302" s="26" t="s">
        <v>295</v>
      </c>
      <c r="C302" s="26">
        <v>466</v>
      </c>
      <c r="D302" s="26">
        <v>226.41499999999999</v>
      </c>
      <c r="E302" s="26">
        <v>0.56999999999999995</v>
      </c>
      <c r="F302" s="26" t="s">
        <v>40</v>
      </c>
    </row>
    <row r="303" spans="1:6" x14ac:dyDescent="0.35">
      <c r="A303" s="25" t="s">
        <v>1501</v>
      </c>
      <c r="B303" s="26" t="s">
        <v>295</v>
      </c>
      <c r="C303" s="26">
        <v>463</v>
      </c>
      <c r="D303" s="26">
        <v>458.82400000000001</v>
      </c>
      <c r="E303" s="26">
        <v>0.56999999999999995</v>
      </c>
      <c r="F303" s="26" t="s">
        <v>40</v>
      </c>
    </row>
    <row r="304" spans="1:6" x14ac:dyDescent="0.35">
      <c r="A304" s="25" t="s">
        <v>1853</v>
      </c>
      <c r="B304" s="26" t="s">
        <v>295</v>
      </c>
      <c r="C304" s="26">
        <v>902</v>
      </c>
      <c r="D304" s="26">
        <v>500</v>
      </c>
      <c r="E304" s="26">
        <v>0.57099999999999995</v>
      </c>
      <c r="F304" s="26" t="s">
        <v>40</v>
      </c>
    </row>
    <row r="305" spans="1:6" x14ac:dyDescent="0.35">
      <c r="A305" s="25" t="s">
        <v>963</v>
      </c>
      <c r="B305" s="26" t="s">
        <v>295</v>
      </c>
      <c r="C305" s="26">
        <v>2648</v>
      </c>
      <c r="D305" s="26">
        <v>0</v>
      </c>
      <c r="E305" s="26">
        <v>0.57099999999999995</v>
      </c>
      <c r="F305" s="26" t="s">
        <v>64</v>
      </c>
    </row>
    <row r="306" spans="1:6" x14ac:dyDescent="0.35">
      <c r="A306" s="25" t="s">
        <v>177</v>
      </c>
      <c r="B306" s="26" t="s">
        <v>295</v>
      </c>
      <c r="C306" s="26">
        <v>2185</v>
      </c>
      <c r="D306" s="26">
        <v>1750</v>
      </c>
      <c r="E306" s="26">
        <v>0.57099999999999995</v>
      </c>
      <c r="F306" s="26" t="s">
        <v>40</v>
      </c>
    </row>
    <row r="307" spans="1:6" x14ac:dyDescent="0.35">
      <c r="A307" s="25" t="s">
        <v>1563</v>
      </c>
      <c r="B307" s="26" t="s">
        <v>295</v>
      </c>
      <c r="C307" s="26">
        <v>3358</v>
      </c>
      <c r="D307" s="26">
        <v>2433.6280000000002</v>
      </c>
      <c r="E307" s="26">
        <v>0.57099999999999995</v>
      </c>
      <c r="F307" s="26" t="s">
        <v>40</v>
      </c>
    </row>
    <row r="308" spans="1:6" x14ac:dyDescent="0.35">
      <c r="A308" s="25" t="s">
        <v>1607</v>
      </c>
      <c r="B308" s="26" t="s">
        <v>295</v>
      </c>
      <c r="C308" s="26">
        <v>2421</v>
      </c>
      <c r="D308" s="26">
        <v>1088.2349999999999</v>
      </c>
      <c r="E308" s="26">
        <v>0.57099999999999995</v>
      </c>
      <c r="F308" s="26" t="s">
        <v>40</v>
      </c>
    </row>
    <row r="309" spans="1:6" x14ac:dyDescent="0.35">
      <c r="A309" s="25" t="s">
        <v>123</v>
      </c>
      <c r="B309" s="26" t="s">
        <v>295</v>
      </c>
      <c r="C309" s="26">
        <v>3462</v>
      </c>
      <c r="D309" s="26">
        <v>74.817999999999998</v>
      </c>
      <c r="E309" s="26">
        <v>0.57099999999999995</v>
      </c>
      <c r="F309" s="26" t="s">
        <v>40</v>
      </c>
    </row>
    <row r="310" spans="1:6" x14ac:dyDescent="0.35">
      <c r="A310" s="25" t="s">
        <v>1337</v>
      </c>
      <c r="B310" s="26" t="s">
        <v>295</v>
      </c>
      <c r="C310" s="26">
        <v>4118</v>
      </c>
      <c r="D310" s="26">
        <v>580.64499999999998</v>
      </c>
      <c r="E310" s="26">
        <v>0.57299999999999995</v>
      </c>
      <c r="F310" s="26" t="s">
        <v>40</v>
      </c>
    </row>
    <row r="311" spans="1:6" x14ac:dyDescent="0.35">
      <c r="A311" s="25" t="s">
        <v>1253</v>
      </c>
      <c r="B311" s="26" t="s">
        <v>295</v>
      </c>
      <c r="C311" s="26">
        <v>2019</v>
      </c>
      <c r="D311" s="26">
        <v>682.42200000000003</v>
      </c>
      <c r="E311" s="26">
        <v>0.57399999999999995</v>
      </c>
      <c r="F311" s="26" t="s">
        <v>40</v>
      </c>
    </row>
    <row r="312" spans="1:6" x14ac:dyDescent="0.35">
      <c r="A312" s="25" t="s">
        <v>1356</v>
      </c>
      <c r="B312" s="26" t="s">
        <v>295</v>
      </c>
      <c r="C312" s="26">
        <v>4236</v>
      </c>
      <c r="D312" s="26">
        <v>217.39099999999999</v>
      </c>
      <c r="E312" s="26">
        <v>0.57499999999999996</v>
      </c>
      <c r="F312" s="26" t="s">
        <v>40</v>
      </c>
    </row>
    <row r="313" spans="1:6" x14ac:dyDescent="0.35">
      <c r="A313" s="25" t="s">
        <v>1596</v>
      </c>
      <c r="B313" s="26" t="s">
        <v>295</v>
      </c>
      <c r="C313" s="26">
        <v>2203</v>
      </c>
      <c r="D313" s="26">
        <v>2088.9679999999998</v>
      </c>
      <c r="E313" s="26">
        <v>0.57499999999999996</v>
      </c>
      <c r="F313" s="26" t="s">
        <v>40</v>
      </c>
    </row>
    <row r="314" spans="1:6" x14ac:dyDescent="0.35">
      <c r="A314" s="25" t="s">
        <v>979</v>
      </c>
      <c r="B314" s="26" t="s">
        <v>295</v>
      </c>
      <c r="C314" s="26">
        <v>1219</v>
      </c>
      <c r="D314" s="26">
        <v>808.33299999999997</v>
      </c>
      <c r="E314" s="26">
        <v>0.57599999999999996</v>
      </c>
      <c r="F314" s="26" t="s">
        <v>40</v>
      </c>
    </row>
    <row r="315" spans="1:6" x14ac:dyDescent="0.35">
      <c r="A315" s="25" t="s">
        <v>235</v>
      </c>
      <c r="B315" s="26" t="s">
        <v>295</v>
      </c>
      <c r="C315" s="26">
        <v>2074</v>
      </c>
      <c r="D315" s="26">
        <v>669.88199999999995</v>
      </c>
      <c r="E315" s="26">
        <v>0.57599999999999996</v>
      </c>
      <c r="F315" s="26" t="s">
        <v>40</v>
      </c>
    </row>
    <row r="316" spans="1:6" x14ac:dyDescent="0.35">
      <c r="A316" s="25" t="s">
        <v>1009</v>
      </c>
      <c r="B316" s="26" t="s">
        <v>295</v>
      </c>
      <c r="C316" s="26">
        <v>3340</v>
      </c>
      <c r="D316" s="26">
        <v>2105.085</v>
      </c>
      <c r="E316" s="26">
        <v>0.57699999999999996</v>
      </c>
      <c r="F316" s="26" t="s">
        <v>40</v>
      </c>
    </row>
    <row r="317" spans="1:6" x14ac:dyDescent="0.35">
      <c r="A317" s="25" t="s">
        <v>1623</v>
      </c>
      <c r="B317" s="26" t="s">
        <v>295</v>
      </c>
      <c r="C317" s="26">
        <v>3066</v>
      </c>
      <c r="D317" s="26">
        <v>0</v>
      </c>
      <c r="E317" s="26">
        <v>0.57699999999999996</v>
      </c>
      <c r="F317" s="26" t="s">
        <v>64</v>
      </c>
    </row>
    <row r="318" spans="1:6" x14ac:dyDescent="0.35">
      <c r="A318" s="25" t="s">
        <v>2019</v>
      </c>
      <c r="B318" s="26" t="s">
        <v>295</v>
      </c>
      <c r="C318" s="26">
        <v>1627</v>
      </c>
      <c r="D318" s="26">
        <v>256.637</v>
      </c>
      <c r="E318" s="26">
        <v>0.57799999999999996</v>
      </c>
      <c r="F318" s="26" t="s">
        <v>40</v>
      </c>
    </row>
    <row r="319" spans="1:6" x14ac:dyDescent="0.35">
      <c r="A319" s="25" t="s">
        <v>927</v>
      </c>
      <c r="B319" s="26" t="s">
        <v>295</v>
      </c>
      <c r="C319" s="26">
        <v>5318</v>
      </c>
      <c r="D319" s="26">
        <v>2588.5169999999998</v>
      </c>
      <c r="E319" s="26">
        <v>0.57799999999999996</v>
      </c>
      <c r="F319" s="26" t="s">
        <v>40</v>
      </c>
    </row>
    <row r="320" spans="1:6" x14ac:dyDescent="0.35">
      <c r="A320" s="25" t="s">
        <v>1590</v>
      </c>
      <c r="B320" s="26" t="s">
        <v>295</v>
      </c>
      <c r="C320" s="26">
        <v>4043</v>
      </c>
      <c r="D320" s="26">
        <v>1662.2809999999999</v>
      </c>
      <c r="E320" s="26">
        <v>0.57899999999999996</v>
      </c>
      <c r="F320" s="26" t="s">
        <v>40</v>
      </c>
    </row>
    <row r="321" spans="1:6" x14ac:dyDescent="0.35">
      <c r="A321" s="25" t="s">
        <v>1686</v>
      </c>
      <c r="B321" s="26" t="s">
        <v>295</v>
      </c>
      <c r="C321" s="26">
        <v>2407</v>
      </c>
      <c r="D321" s="26">
        <v>1090.9090000000001</v>
      </c>
      <c r="E321" s="26">
        <v>0.57899999999999996</v>
      </c>
      <c r="F321" s="26" t="s">
        <v>40</v>
      </c>
    </row>
    <row r="322" spans="1:6" x14ac:dyDescent="0.35">
      <c r="A322" s="25" t="s">
        <v>2084</v>
      </c>
      <c r="B322" s="26" t="s">
        <v>295</v>
      </c>
      <c r="C322" s="26">
        <v>1117</v>
      </c>
      <c r="D322" s="26">
        <v>393.93900000000002</v>
      </c>
      <c r="E322" s="26">
        <v>0.57899999999999996</v>
      </c>
      <c r="F322" s="26" t="s">
        <v>40</v>
      </c>
    </row>
    <row r="323" spans="1:6" x14ac:dyDescent="0.35">
      <c r="A323" s="25" t="s">
        <v>182</v>
      </c>
      <c r="B323" s="26" t="s">
        <v>295</v>
      </c>
      <c r="C323" s="26">
        <v>1379</v>
      </c>
      <c r="D323" s="26">
        <v>1069.204</v>
      </c>
      <c r="E323" s="26">
        <v>0.57899999999999996</v>
      </c>
      <c r="F323" s="26" t="s">
        <v>40</v>
      </c>
    </row>
    <row r="324" spans="1:6" x14ac:dyDescent="0.35">
      <c r="A324" s="25" t="s">
        <v>1607</v>
      </c>
      <c r="B324" s="26" t="s">
        <v>295</v>
      </c>
      <c r="C324" s="26">
        <v>1902</v>
      </c>
      <c r="D324" s="26">
        <v>1057.971</v>
      </c>
      <c r="E324" s="26">
        <v>0.57999999999999996</v>
      </c>
      <c r="F324" s="26" t="s">
        <v>40</v>
      </c>
    </row>
    <row r="325" spans="1:6" x14ac:dyDescent="0.35">
      <c r="A325" s="25" t="s">
        <v>120</v>
      </c>
      <c r="B325" s="26" t="s">
        <v>295</v>
      </c>
      <c r="C325" s="26">
        <v>283</v>
      </c>
      <c r="D325" s="26">
        <v>241.304</v>
      </c>
      <c r="E325" s="26">
        <v>0.57999999999999996</v>
      </c>
      <c r="F325" s="26" t="s">
        <v>40</v>
      </c>
    </row>
    <row r="326" spans="1:6" x14ac:dyDescent="0.35">
      <c r="A326" s="25" t="s">
        <v>1253</v>
      </c>
      <c r="B326" s="26" t="s">
        <v>295</v>
      </c>
      <c r="C326" s="26">
        <v>2883</v>
      </c>
      <c r="D326" s="26">
        <v>691.72900000000004</v>
      </c>
      <c r="E326" s="26">
        <v>0.57999999999999996</v>
      </c>
      <c r="F326" s="26" t="s">
        <v>40</v>
      </c>
    </row>
    <row r="327" spans="1:6" x14ac:dyDescent="0.35">
      <c r="A327" s="25" t="s">
        <v>1612</v>
      </c>
      <c r="B327" s="26" t="s">
        <v>295</v>
      </c>
      <c r="C327" s="26">
        <v>1023</v>
      </c>
      <c r="D327" s="26">
        <v>571.42899999999997</v>
      </c>
      <c r="E327" s="26">
        <v>0.58299999999999996</v>
      </c>
      <c r="F327" s="26" t="s">
        <v>40</v>
      </c>
    </row>
    <row r="328" spans="1:6" x14ac:dyDescent="0.35">
      <c r="A328" s="25" t="s">
        <v>2033</v>
      </c>
      <c r="B328" s="26" t="s">
        <v>295</v>
      </c>
      <c r="C328" s="26">
        <v>3281</v>
      </c>
      <c r="D328" s="26">
        <v>2000</v>
      </c>
      <c r="E328" s="26">
        <v>0.58299999999999996</v>
      </c>
      <c r="F328" s="26" t="s">
        <v>40</v>
      </c>
    </row>
    <row r="329" spans="1:6" x14ac:dyDescent="0.35">
      <c r="A329" s="25" t="s">
        <v>1015</v>
      </c>
      <c r="B329" s="26" t="s">
        <v>295</v>
      </c>
      <c r="C329" s="26">
        <v>2961</v>
      </c>
      <c r="D329" s="26">
        <v>1790.123</v>
      </c>
      <c r="E329" s="26">
        <v>0.58299999999999996</v>
      </c>
      <c r="F329" s="26" t="s">
        <v>40</v>
      </c>
    </row>
    <row r="330" spans="1:6" x14ac:dyDescent="0.35">
      <c r="A330" s="25" t="s">
        <v>1353</v>
      </c>
      <c r="B330" s="26" t="s">
        <v>295</v>
      </c>
      <c r="C330" s="26">
        <v>4656</v>
      </c>
      <c r="D330" s="26">
        <v>2142.857</v>
      </c>
      <c r="E330" s="26">
        <v>0.58299999999999996</v>
      </c>
      <c r="F330" s="26" t="s">
        <v>40</v>
      </c>
    </row>
    <row r="331" spans="1:6" x14ac:dyDescent="0.35">
      <c r="A331" s="25" t="s">
        <v>242</v>
      </c>
      <c r="B331" s="26" t="s">
        <v>295</v>
      </c>
      <c r="C331" s="26">
        <v>3717</v>
      </c>
      <c r="D331" s="26">
        <v>951.351</v>
      </c>
      <c r="E331" s="26">
        <v>0.58299999999999996</v>
      </c>
      <c r="F331" s="26" t="s">
        <v>40</v>
      </c>
    </row>
    <row r="332" spans="1:6" x14ac:dyDescent="0.35">
      <c r="A332" s="25" t="s">
        <v>1380</v>
      </c>
      <c r="B332" s="26" t="s">
        <v>295</v>
      </c>
      <c r="C332" s="26">
        <v>945</v>
      </c>
      <c r="D332" s="26">
        <v>666.66700000000003</v>
      </c>
      <c r="E332" s="26">
        <v>0.58399999999999996</v>
      </c>
      <c r="F332" s="26" t="s">
        <v>40</v>
      </c>
    </row>
    <row r="333" spans="1:6" x14ac:dyDescent="0.35">
      <c r="A333" s="25" t="s">
        <v>41</v>
      </c>
      <c r="B333" s="26" t="s">
        <v>295</v>
      </c>
      <c r="C333" s="26">
        <v>456</v>
      </c>
      <c r="D333" s="26">
        <v>361.55200000000002</v>
      </c>
      <c r="E333" s="26">
        <v>0.58399999999999996</v>
      </c>
      <c r="F333" s="26" t="s">
        <v>40</v>
      </c>
    </row>
    <row r="334" spans="1:6" x14ac:dyDescent="0.35">
      <c r="A334" s="25" t="s">
        <v>1268</v>
      </c>
      <c r="B334" s="26" t="s">
        <v>295</v>
      </c>
      <c r="C334" s="26">
        <v>2374</v>
      </c>
      <c r="D334" s="26">
        <v>1074.0740000000001</v>
      </c>
      <c r="E334" s="26">
        <v>0.58699999999999997</v>
      </c>
      <c r="F334" s="26" t="s">
        <v>40</v>
      </c>
    </row>
    <row r="335" spans="1:6" x14ac:dyDescent="0.35">
      <c r="A335" s="25" t="s">
        <v>1550</v>
      </c>
      <c r="B335" s="26" t="s">
        <v>295</v>
      </c>
      <c r="C335" s="26">
        <v>2019</v>
      </c>
      <c r="D335" s="26">
        <v>1552.239</v>
      </c>
      <c r="E335" s="26">
        <v>0.58799999999999997</v>
      </c>
      <c r="F335" s="26" t="s">
        <v>40</v>
      </c>
    </row>
    <row r="336" spans="1:6" x14ac:dyDescent="0.35">
      <c r="A336" s="25" t="s">
        <v>1579</v>
      </c>
      <c r="B336" s="26" t="s">
        <v>295</v>
      </c>
      <c r="C336" s="26">
        <v>1159</v>
      </c>
      <c r="D336" s="26">
        <v>748.03099999999995</v>
      </c>
      <c r="E336" s="26">
        <v>0.58799999999999997</v>
      </c>
      <c r="F336" s="26" t="s">
        <v>40</v>
      </c>
    </row>
    <row r="337" spans="1:6" x14ac:dyDescent="0.35">
      <c r="A337" s="25" t="s">
        <v>1237</v>
      </c>
      <c r="B337" s="26" t="s">
        <v>295</v>
      </c>
      <c r="C337" s="26">
        <v>4500</v>
      </c>
      <c r="D337" s="26">
        <v>1000</v>
      </c>
      <c r="E337" s="26">
        <v>0.58799999999999997</v>
      </c>
      <c r="F337" s="26" t="s">
        <v>40</v>
      </c>
    </row>
    <row r="338" spans="1:6" x14ac:dyDescent="0.35">
      <c r="A338" s="25" t="s">
        <v>1550</v>
      </c>
      <c r="B338" s="26" t="s">
        <v>295</v>
      </c>
      <c r="C338" s="26">
        <v>2019</v>
      </c>
      <c r="D338" s="26">
        <v>1552.239</v>
      </c>
      <c r="E338" s="26">
        <v>0.58799999999999997</v>
      </c>
      <c r="F338" s="26" t="s">
        <v>40</v>
      </c>
    </row>
    <row r="339" spans="1:6" x14ac:dyDescent="0.35">
      <c r="A339" s="25" t="s">
        <v>1586</v>
      </c>
      <c r="B339" s="26" t="s">
        <v>295</v>
      </c>
      <c r="C339" s="26">
        <v>882</v>
      </c>
      <c r="D339" s="26">
        <v>486.05599999999998</v>
      </c>
      <c r="E339" s="26">
        <v>0.58799999999999997</v>
      </c>
      <c r="F339" s="26" t="s">
        <v>40</v>
      </c>
    </row>
    <row r="340" spans="1:6" x14ac:dyDescent="0.35">
      <c r="A340" s="25" t="s">
        <v>935</v>
      </c>
      <c r="B340" s="26" t="s">
        <v>295</v>
      </c>
      <c r="C340" s="26">
        <v>5398</v>
      </c>
      <c r="D340" s="26">
        <v>1479.1</v>
      </c>
      <c r="E340" s="26">
        <v>0.58899999999999997</v>
      </c>
      <c r="F340" s="26" t="s">
        <v>40</v>
      </c>
    </row>
    <row r="341" spans="1:6" x14ac:dyDescent="0.35">
      <c r="A341" s="25" t="s">
        <v>1006</v>
      </c>
      <c r="B341" s="26" t="s">
        <v>295</v>
      </c>
      <c r="C341" s="26">
        <v>2924</v>
      </c>
      <c r="D341" s="26">
        <v>2454.5450000000001</v>
      </c>
      <c r="E341" s="26">
        <v>0.58899999999999997</v>
      </c>
      <c r="F341" s="26" t="s">
        <v>40</v>
      </c>
    </row>
    <row r="342" spans="1:6" x14ac:dyDescent="0.35">
      <c r="A342" s="25" t="s">
        <v>1315</v>
      </c>
      <c r="B342" s="26" t="s">
        <v>295</v>
      </c>
      <c r="C342" s="26">
        <v>4856</v>
      </c>
      <c r="D342" s="26">
        <v>3000</v>
      </c>
      <c r="E342" s="26">
        <v>0.58899999999999997</v>
      </c>
      <c r="F342" s="26" t="s">
        <v>40</v>
      </c>
    </row>
    <row r="343" spans="1:6" x14ac:dyDescent="0.35">
      <c r="A343" s="25" t="s">
        <v>1461</v>
      </c>
      <c r="B343" s="26" t="s">
        <v>295</v>
      </c>
      <c r="C343" s="26">
        <v>3962</v>
      </c>
      <c r="D343" s="26">
        <v>1298.3800000000001</v>
      </c>
      <c r="E343" s="26">
        <v>0.59</v>
      </c>
      <c r="F343" s="26" t="s">
        <v>40</v>
      </c>
    </row>
    <row r="344" spans="1:6" x14ac:dyDescent="0.35">
      <c r="A344" s="25" t="s">
        <v>1244</v>
      </c>
      <c r="B344" s="26" t="s">
        <v>295</v>
      </c>
      <c r="C344" s="26">
        <v>947</v>
      </c>
      <c r="D344" s="26">
        <v>1445.498</v>
      </c>
      <c r="E344" s="26">
        <v>0.59099999999999997</v>
      </c>
      <c r="F344" s="26" t="s">
        <v>40</v>
      </c>
    </row>
    <row r="345" spans="1:6" x14ac:dyDescent="0.35">
      <c r="A345" s="25" t="s">
        <v>1617</v>
      </c>
      <c r="B345" s="26" t="s">
        <v>295</v>
      </c>
      <c r="C345" s="26">
        <v>3407</v>
      </c>
      <c r="D345" s="26">
        <v>1647.7349999999999</v>
      </c>
      <c r="E345" s="26">
        <v>0.59099999999999997</v>
      </c>
      <c r="F345" s="26" t="s">
        <v>40</v>
      </c>
    </row>
    <row r="346" spans="1:6" x14ac:dyDescent="0.35">
      <c r="A346" s="25" t="s">
        <v>1592</v>
      </c>
      <c r="B346" s="26" t="s">
        <v>295</v>
      </c>
      <c r="C346" s="26">
        <v>1266</v>
      </c>
      <c r="D346" s="26">
        <v>879.12099999999998</v>
      </c>
      <c r="E346" s="26">
        <v>0.59199999999999997</v>
      </c>
      <c r="F346" s="26" t="s">
        <v>40</v>
      </c>
    </row>
    <row r="347" spans="1:6" x14ac:dyDescent="0.35">
      <c r="A347" s="25" t="s">
        <v>1104</v>
      </c>
      <c r="B347" s="26" t="s">
        <v>295</v>
      </c>
      <c r="C347" s="26">
        <v>6009</v>
      </c>
      <c r="D347" s="26">
        <v>725.95</v>
      </c>
      <c r="E347" s="26">
        <v>0.59299999999999997</v>
      </c>
      <c r="F347" s="26" t="s">
        <v>40</v>
      </c>
    </row>
    <row r="348" spans="1:6" x14ac:dyDescent="0.35">
      <c r="A348" s="25" t="s">
        <v>98</v>
      </c>
      <c r="B348" s="26" t="s">
        <v>295</v>
      </c>
      <c r="C348" s="26">
        <v>1321</v>
      </c>
      <c r="D348" s="26">
        <v>625</v>
      </c>
      <c r="E348" s="26">
        <v>0.59399999999999997</v>
      </c>
      <c r="F348" s="26" t="s">
        <v>40</v>
      </c>
    </row>
    <row r="349" spans="1:6" x14ac:dyDescent="0.35">
      <c r="A349" s="25" t="s">
        <v>1830</v>
      </c>
      <c r="B349" s="26" t="s">
        <v>295</v>
      </c>
      <c r="C349" s="26">
        <v>1379</v>
      </c>
      <c r="D349" s="26">
        <v>1136.364</v>
      </c>
      <c r="E349" s="26">
        <v>0.59499999999999997</v>
      </c>
      <c r="F349" s="26" t="s">
        <v>40</v>
      </c>
    </row>
    <row r="350" spans="1:6" x14ac:dyDescent="0.35">
      <c r="A350" s="25" t="s">
        <v>902</v>
      </c>
      <c r="B350" s="26" t="s">
        <v>295</v>
      </c>
      <c r="C350" s="26">
        <v>1207</v>
      </c>
      <c r="D350" s="26">
        <v>678.57100000000003</v>
      </c>
      <c r="E350" s="26">
        <v>0.59599999999999997</v>
      </c>
      <c r="F350" s="26" t="s">
        <v>40</v>
      </c>
    </row>
    <row r="351" spans="1:6" x14ac:dyDescent="0.35">
      <c r="A351" s="25" t="s">
        <v>905</v>
      </c>
      <c r="B351" s="26" t="s">
        <v>295</v>
      </c>
      <c r="C351" s="26">
        <v>629</v>
      </c>
      <c r="D351" s="26">
        <v>81.081000000000003</v>
      </c>
      <c r="E351" s="26">
        <v>0.59699999999999998</v>
      </c>
      <c r="F351" s="26" t="s">
        <v>40</v>
      </c>
    </row>
    <row r="352" spans="1:6" x14ac:dyDescent="0.35">
      <c r="A352" s="25" t="s">
        <v>1212</v>
      </c>
      <c r="B352" s="26" t="s">
        <v>295</v>
      </c>
      <c r="C352" s="26">
        <v>4958</v>
      </c>
      <c r="D352" s="26">
        <v>3582.4470000000001</v>
      </c>
      <c r="E352" s="26">
        <v>0.59699999999999998</v>
      </c>
      <c r="F352" s="26" t="s">
        <v>40</v>
      </c>
    </row>
    <row r="353" spans="1:6" x14ac:dyDescent="0.35">
      <c r="A353" s="25" t="s">
        <v>1212</v>
      </c>
      <c r="B353" s="26" t="s">
        <v>295</v>
      </c>
      <c r="C353" s="26">
        <v>2013</v>
      </c>
      <c r="D353" s="26">
        <v>1279.5450000000001</v>
      </c>
      <c r="E353" s="26">
        <v>0.59799999999999998</v>
      </c>
      <c r="F353" s="26" t="s">
        <v>40</v>
      </c>
    </row>
    <row r="354" spans="1:6" x14ac:dyDescent="0.35">
      <c r="A354" s="25" t="s">
        <v>1321</v>
      </c>
      <c r="B354" s="26" t="s">
        <v>295</v>
      </c>
      <c r="C354" s="26">
        <v>1511</v>
      </c>
      <c r="D354" s="26">
        <v>1221.239</v>
      </c>
      <c r="E354" s="26">
        <v>0.59799999999999998</v>
      </c>
      <c r="F354" s="26" t="s">
        <v>40</v>
      </c>
    </row>
    <row r="355" spans="1:6" x14ac:dyDescent="0.35">
      <c r="A355" s="25" t="s">
        <v>1880</v>
      </c>
      <c r="B355" s="26" t="s">
        <v>295</v>
      </c>
      <c r="C355" s="26">
        <v>2725</v>
      </c>
      <c r="D355" s="26">
        <v>1111.1110000000001</v>
      </c>
      <c r="E355" s="26">
        <v>0.6</v>
      </c>
      <c r="F355" s="26" t="s">
        <v>40</v>
      </c>
    </row>
    <row r="356" spans="1:6" x14ac:dyDescent="0.35">
      <c r="A356" s="25" t="s">
        <v>935</v>
      </c>
      <c r="B356" s="26" t="s">
        <v>295</v>
      </c>
      <c r="C356" s="26">
        <v>5789</v>
      </c>
      <c r="D356" s="26">
        <v>1508.117</v>
      </c>
      <c r="E356" s="26">
        <v>0.6</v>
      </c>
      <c r="F356" s="26" t="s">
        <v>40</v>
      </c>
    </row>
    <row r="357" spans="1:6" x14ac:dyDescent="0.35">
      <c r="A357" s="25" t="s">
        <v>937</v>
      </c>
      <c r="B357" s="26" t="s">
        <v>295</v>
      </c>
      <c r="C357" s="26">
        <v>5230</v>
      </c>
      <c r="D357" s="26">
        <v>1074.481</v>
      </c>
      <c r="E357" s="26">
        <v>0.6</v>
      </c>
      <c r="F357" s="26" t="s">
        <v>40</v>
      </c>
    </row>
    <row r="358" spans="1:6" x14ac:dyDescent="0.35">
      <c r="A358" s="25" t="s">
        <v>1675</v>
      </c>
      <c r="B358" s="26" t="s">
        <v>295</v>
      </c>
      <c r="C358" s="26">
        <v>6365</v>
      </c>
      <c r="D358" s="26">
        <v>5666.6670000000004</v>
      </c>
      <c r="E358" s="26">
        <v>0.6</v>
      </c>
      <c r="F358" s="26" t="s">
        <v>40</v>
      </c>
    </row>
    <row r="359" spans="1:6" x14ac:dyDescent="0.35">
      <c r="A359" s="25" t="s">
        <v>253</v>
      </c>
      <c r="B359" s="26" t="s">
        <v>295</v>
      </c>
      <c r="C359" s="26">
        <v>344</v>
      </c>
      <c r="D359" s="26">
        <v>249.267</v>
      </c>
      <c r="E359" s="26">
        <v>0.60099999999999998</v>
      </c>
      <c r="F359" s="26" t="s">
        <v>40</v>
      </c>
    </row>
    <row r="360" spans="1:6" x14ac:dyDescent="0.35">
      <c r="A360" s="25" t="s">
        <v>114</v>
      </c>
      <c r="B360" s="26" t="s">
        <v>295</v>
      </c>
      <c r="C360" s="26">
        <v>948</v>
      </c>
      <c r="D360" s="26">
        <v>381.733</v>
      </c>
      <c r="E360" s="26">
        <v>0.60099999999999998</v>
      </c>
      <c r="F360" s="26" t="s">
        <v>40</v>
      </c>
    </row>
    <row r="361" spans="1:6" x14ac:dyDescent="0.35">
      <c r="A361" s="25" t="s">
        <v>1167</v>
      </c>
      <c r="B361" s="26" t="s">
        <v>295</v>
      </c>
      <c r="C361" s="26">
        <v>665</v>
      </c>
      <c r="D361" s="26">
        <v>360.82499999999999</v>
      </c>
      <c r="E361" s="26">
        <v>0.60199999999999998</v>
      </c>
      <c r="F361" s="26" t="s">
        <v>40</v>
      </c>
    </row>
    <row r="362" spans="1:6" x14ac:dyDescent="0.35">
      <c r="A362" s="25" t="s">
        <v>1279</v>
      </c>
      <c r="B362" s="26" t="s">
        <v>295</v>
      </c>
      <c r="C362" s="26">
        <v>2714</v>
      </c>
      <c r="D362" s="26">
        <v>1323.944</v>
      </c>
      <c r="E362" s="26">
        <v>0.60199999999999998</v>
      </c>
      <c r="F362" s="26" t="s">
        <v>40</v>
      </c>
    </row>
    <row r="363" spans="1:6" x14ac:dyDescent="0.35">
      <c r="A363" s="25" t="s">
        <v>1552</v>
      </c>
      <c r="B363" s="26" t="s">
        <v>295</v>
      </c>
      <c r="C363" s="26">
        <v>1037</v>
      </c>
      <c r="D363" s="26">
        <v>843.22699999999998</v>
      </c>
      <c r="E363" s="26">
        <v>0.60199999999999998</v>
      </c>
      <c r="F363" s="26" t="s">
        <v>40</v>
      </c>
    </row>
    <row r="364" spans="1:6" x14ac:dyDescent="0.35">
      <c r="A364" s="25" t="s">
        <v>913</v>
      </c>
      <c r="B364" s="26" t="s">
        <v>295</v>
      </c>
      <c r="C364" s="26">
        <v>4041</v>
      </c>
      <c r="D364" s="26">
        <v>2842.105</v>
      </c>
      <c r="E364" s="26">
        <v>0.60299999999999998</v>
      </c>
      <c r="F364" s="26" t="s">
        <v>40</v>
      </c>
    </row>
    <row r="365" spans="1:6" x14ac:dyDescent="0.35">
      <c r="A365" s="25" t="s">
        <v>1648</v>
      </c>
      <c r="B365" s="26" t="s">
        <v>295</v>
      </c>
      <c r="C365" s="26">
        <v>520</v>
      </c>
      <c r="D365" s="26">
        <v>385.96499999999997</v>
      </c>
      <c r="E365" s="26">
        <v>0.60399999999999998</v>
      </c>
      <c r="F365" s="26" t="s">
        <v>40</v>
      </c>
    </row>
    <row r="366" spans="1:6" x14ac:dyDescent="0.35">
      <c r="A366" s="25" t="s">
        <v>1920</v>
      </c>
      <c r="B366" s="26" t="s">
        <v>295</v>
      </c>
      <c r="C366" s="26">
        <v>2189</v>
      </c>
      <c r="D366" s="26">
        <v>1482.759</v>
      </c>
      <c r="E366" s="26">
        <v>0.60399999999999998</v>
      </c>
      <c r="F366" s="26" t="s">
        <v>40</v>
      </c>
    </row>
    <row r="367" spans="1:6" x14ac:dyDescent="0.35">
      <c r="A367" s="25" t="s">
        <v>1683</v>
      </c>
      <c r="B367" s="26" t="s">
        <v>295</v>
      </c>
      <c r="C367" s="26">
        <v>3722</v>
      </c>
      <c r="D367" s="26">
        <v>1727.2729999999999</v>
      </c>
      <c r="E367" s="26">
        <v>0.60399999999999998</v>
      </c>
      <c r="F367" s="26" t="s">
        <v>40</v>
      </c>
    </row>
    <row r="368" spans="1:6" x14ac:dyDescent="0.35">
      <c r="A368" s="25" t="s">
        <v>1924</v>
      </c>
      <c r="B368" s="26" t="s">
        <v>295</v>
      </c>
      <c r="C368" s="26">
        <v>1366</v>
      </c>
      <c r="D368" s="26">
        <v>828.87699999999995</v>
      </c>
      <c r="E368" s="26">
        <v>0.60499999999999998</v>
      </c>
      <c r="F368" s="26" t="s">
        <v>40</v>
      </c>
    </row>
    <row r="369" spans="1:6" x14ac:dyDescent="0.35">
      <c r="A369" s="25" t="s">
        <v>2086</v>
      </c>
      <c r="B369" s="26" t="s">
        <v>295</v>
      </c>
      <c r="C369" s="26">
        <v>307</v>
      </c>
      <c r="D369" s="26">
        <v>305.55599999999998</v>
      </c>
      <c r="E369" s="26">
        <v>0.60499999999999998</v>
      </c>
      <c r="F369" s="26" t="s">
        <v>40</v>
      </c>
    </row>
    <row r="370" spans="1:6" x14ac:dyDescent="0.35">
      <c r="A370" s="25" t="s">
        <v>2051</v>
      </c>
      <c r="B370" s="26" t="s">
        <v>295</v>
      </c>
      <c r="C370" s="26">
        <v>2536</v>
      </c>
      <c r="D370" s="26">
        <v>82.352999999999994</v>
      </c>
      <c r="E370" s="26">
        <v>0.60699999999999998</v>
      </c>
      <c r="F370" s="26" t="s">
        <v>40</v>
      </c>
    </row>
    <row r="371" spans="1:6" x14ac:dyDescent="0.35">
      <c r="A371" s="25" t="s">
        <v>1907</v>
      </c>
      <c r="B371" s="26" t="s">
        <v>295</v>
      </c>
      <c r="C371" s="26">
        <v>1066</v>
      </c>
      <c r="D371" s="26">
        <v>103.226</v>
      </c>
      <c r="E371" s="26">
        <v>0.60799999999999998</v>
      </c>
      <c r="F371" s="26" t="s">
        <v>40</v>
      </c>
    </row>
    <row r="372" spans="1:6" x14ac:dyDescent="0.35">
      <c r="A372" s="25" t="s">
        <v>993</v>
      </c>
      <c r="B372" s="26" t="s">
        <v>295</v>
      </c>
      <c r="C372" s="26">
        <v>951</v>
      </c>
      <c r="D372" s="26">
        <v>355.55599999999998</v>
      </c>
      <c r="E372" s="26">
        <v>0.60799999999999998</v>
      </c>
      <c r="F372" s="26" t="s">
        <v>40</v>
      </c>
    </row>
    <row r="373" spans="1:6" x14ac:dyDescent="0.35">
      <c r="A373" s="25" t="s">
        <v>228</v>
      </c>
      <c r="B373" s="26" t="s">
        <v>295</v>
      </c>
      <c r="C373" s="26">
        <v>314</v>
      </c>
      <c r="D373" s="26">
        <v>0</v>
      </c>
      <c r="E373" s="26">
        <v>0.60799999999999998</v>
      </c>
      <c r="F373" s="26" t="s">
        <v>64</v>
      </c>
    </row>
    <row r="374" spans="1:6" x14ac:dyDescent="0.35">
      <c r="A374" s="25" t="s">
        <v>288</v>
      </c>
      <c r="B374" s="26" t="s">
        <v>295</v>
      </c>
      <c r="C374" s="26">
        <v>532</v>
      </c>
      <c r="D374" s="26">
        <v>333.33300000000003</v>
      </c>
      <c r="E374" s="26">
        <v>0.61</v>
      </c>
      <c r="F374" s="26" t="s">
        <v>40</v>
      </c>
    </row>
    <row r="375" spans="1:6" x14ac:dyDescent="0.35">
      <c r="A375" s="25" t="s">
        <v>171</v>
      </c>
      <c r="B375" s="26" t="s">
        <v>295</v>
      </c>
      <c r="C375" s="26">
        <v>671</v>
      </c>
      <c r="D375" s="26">
        <v>278.08999999999997</v>
      </c>
      <c r="E375" s="26">
        <v>0.61</v>
      </c>
      <c r="F375" s="26" t="s">
        <v>40</v>
      </c>
    </row>
    <row r="376" spans="1:6" x14ac:dyDescent="0.35">
      <c r="A376" s="25" t="s">
        <v>1525</v>
      </c>
      <c r="B376" s="26" t="s">
        <v>295</v>
      </c>
      <c r="C376" s="26">
        <v>3504</v>
      </c>
      <c r="D376" s="26">
        <v>1581.818</v>
      </c>
      <c r="E376" s="26">
        <v>0.61099999999999999</v>
      </c>
      <c r="F376" s="26" t="s">
        <v>40</v>
      </c>
    </row>
    <row r="377" spans="1:6" x14ac:dyDescent="0.35">
      <c r="A377" s="25" t="s">
        <v>1502</v>
      </c>
      <c r="B377" s="26" t="s">
        <v>295</v>
      </c>
      <c r="C377" s="26">
        <v>3459</v>
      </c>
      <c r="D377" s="26">
        <v>2079.0700000000002</v>
      </c>
      <c r="E377" s="26">
        <v>0.61099999999999999</v>
      </c>
      <c r="F377" s="26" t="s">
        <v>40</v>
      </c>
    </row>
    <row r="378" spans="1:6" x14ac:dyDescent="0.35">
      <c r="A378" s="25" t="s">
        <v>1694</v>
      </c>
      <c r="B378" s="26" t="s">
        <v>295</v>
      </c>
      <c r="C378" s="26">
        <v>2164</v>
      </c>
      <c r="D378" s="26">
        <v>1207.577</v>
      </c>
      <c r="E378" s="26">
        <v>0.61099999999999999</v>
      </c>
      <c r="F378" s="26" t="s">
        <v>40</v>
      </c>
    </row>
    <row r="379" spans="1:6" x14ac:dyDescent="0.35">
      <c r="A379" s="25" t="s">
        <v>1066</v>
      </c>
      <c r="B379" s="26" t="s">
        <v>295</v>
      </c>
      <c r="C379" s="26">
        <v>2628</v>
      </c>
      <c r="D379" s="26">
        <v>212.095</v>
      </c>
      <c r="E379" s="26">
        <v>0.61199999999999999</v>
      </c>
      <c r="F379" s="26" t="s">
        <v>40</v>
      </c>
    </row>
    <row r="380" spans="1:6" x14ac:dyDescent="0.35">
      <c r="A380" s="25" t="s">
        <v>128</v>
      </c>
      <c r="B380" s="26" t="s">
        <v>295</v>
      </c>
      <c r="C380" s="26">
        <v>1927</v>
      </c>
      <c r="D380" s="26">
        <v>1271.5630000000001</v>
      </c>
      <c r="E380" s="26">
        <v>0.61599999999999999</v>
      </c>
      <c r="F380" s="26" t="s">
        <v>40</v>
      </c>
    </row>
    <row r="381" spans="1:6" x14ac:dyDescent="0.35">
      <c r="A381" s="25" t="s">
        <v>1322</v>
      </c>
      <c r="B381" s="26" t="s">
        <v>295</v>
      </c>
      <c r="C381" s="26">
        <v>2889</v>
      </c>
      <c r="D381" s="26">
        <v>1344.828</v>
      </c>
      <c r="E381" s="26">
        <v>0.61699999999999999</v>
      </c>
      <c r="F381" s="26" t="s">
        <v>40</v>
      </c>
    </row>
    <row r="382" spans="1:6" x14ac:dyDescent="0.35">
      <c r="A382" s="25" t="s">
        <v>1104</v>
      </c>
      <c r="B382" s="26" t="s">
        <v>295</v>
      </c>
      <c r="C382" s="26">
        <v>3292</v>
      </c>
      <c r="D382" s="26">
        <v>748.60299999999995</v>
      </c>
      <c r="E382" s="26">
        <v>0.61699999999999999</v>
      </c>
      <c r="F382" s="26" t="s">
        <v>40</v>
      </c>
    </row>
    <row r="383" spans="1:6" x14ac:dyDescent="0.35">
      <c r="A383" s="25" t="s">
        <v>82</v>
      </c>
      <c r="B383" s="26" t="s">
        <v>295</v>
      </c>
      <c r="C383" s="26">
        <v>664</v>
      </c>
      <c r="D383" s="26">
        <v>460</v>
      </c>
      <c r="E383" s="26">
        <v>0.61699999999999999</v>
      </c>
      <c r="F383" s="26" t="s">
        <v>40</v>
      </c>
    </row>
    <row r="384" spans="1:6" x14ac:dyDescent="0.35">
      <c r="A384" s="25" t="s">
        <v>1385</v>
      </c>
      <c r="B384" s="26" t="s">
        <v>295</v>
      </c>
      <c r="C384" s="26">
        <v>1286</v>
      </c>
      <c r="D384" s="26">
        <v>411.76499999999999</v>
      </c>
      <c r="E384" s="26">
        <v>0.61799999999999999</v>
      </c>
      <c r="F384" s="26" t="s">
        <v>40</v>
      </c>
    </row>
    <row r="385" spans="1:6" x14ac:dyDescent="0.35">
      <c r="A385" s="25" t="s">
        <v>1783</v>
      </c>
      <c r="B385" s="26" t="s">
        <v>295</v>
      </c>
      <c r="C385" s="26">
        <v>2754</v>
      </c>
      <c r="D385" s="26">
        <v>1774.39</v>
      </c>
      <c r="E385" s="26">
        <v>0.61899999999999999</v>
      </c>
      <c r="F385" s="26" t="s">
        <v>40</v>
      </c>
    </row>
    <row r="386" spans="1:6" x14ac:dyDescent="0.35">
      <c r="A386" s="25" t="s">
        <v>1241</v>
      </c>
      <c r="B386" s="26" t="s">
        <v>295</v>
      </c>
      <c r="C386" s="26">
        <v>2690</v>
      </c>
      <c r="D386" s="26">
        <v>1494.9490000000001</v>
      </c>
      <c r="E386" s="26">
        <v>0.61899999999999999</v>
      </c>
      <c r="F386" s="26" t="s">
        <v>40</v>
      </c>
    </row>
    <row r="387" spans="1:6" x14ac:dyDescent="0.35">
      <c r="A387" s="25" t="s">
        <v>1314</v>
      </c>
      <c r="B387" s="26" t="s">
        <v>295</v>
      </c>
      <c r="C387" s="26">
        <v>2402</v>
      </c>
      <c r="D387" s="26">
        <v>1236.4860000000001</v>
      </c>
      <c r="E387" s="26">
        <v>0.61899999999999999</v>
      </c>
      <c r="F387" s="26" t="s">
        <v>40</v>
      </c>
    </row>
    <row r="388" spans="1:6" x14ac:dyDescent="0.35">
      <c r="A388" s="25" t="s">
        <v>181</v>
      </c>
      <c r="B388" s="26" t="s">
        <v>295</v>
      </c>
      <c r="C388" s="26">
        <v>427</v>
      </c>
      <c r="D388" s="26">
        <v>148</v>
      </c>
      <c r="E388" s="26">
        <v>0.62</v>
      </c>
      <c r="F388" s="26" t="s">
        <v>40</v>
      </c>
    </row>
    <row r="389" spans="1:6" x14ac:dyDescent="0.35">
      <c r="A389" s="25" t="s">
        <v>1199</v>
      </c>
      <c r="B389" s="26" t="s">
        <v>295</v>
      </c>
      <c r="C389" s="26">
        <v>1193</v>
      </c>
      <c r="D389" s="26">
        <v>572.77</v>
      </c>
      <c r="E389" s="26">
        <v>0.621</v>
      </c>
      <c r="F389" s="26" t="s">
        <v>40</v>
      </c>
    </row>
    <row r="390" spans="1:6" x14ac:dyDescent="0.35">
      <c r="A390" s="25" t="s">
        <v>1392</v>
      </c>
      <c r="B390" s="26" t="s">
        <v>295</v>
      </c>
      <c r="C390" s="26">
        <v>3472</v>
      </c>
      <c r="D390" s="26">
        <v>1779.221</v>
      </c>
      <c r="E390" s="26">
        <v>0.621</v>
      </c>
      <c r="F390" s="26" t="s">
        <v>40</v>
      </c>
    </row>
    <row r="391" spans="1:6" x14ac:dyDescent="0.35">
      <c r="A391" s="25" t="s">
        <v>1222</v>
      </c>
      <c r="B391" s="26" t="s">
        <v>295</v>
      </c>
      <c r="C391" s="26">
        <v>3540</v>
      </c>
      <c r="D391" s="26">
        <v>3049.18</v>
      </c>
      <c r="E391" s="26">
        <v>0.622</v>
      </c>
      <c r="F391" s="26" t="s">
        <v>40</v>
      </c>
    </row>
    <row r="392" spans="1:6" x14ac:dyDescent="0.35">
      <c r="A392" s="25" t="s">
        <v>1011</v>
      </c>
      <c r="B392" s="26" t="s">
        <v>295</v>
      </c>
      <c r="C392" s="26">
        <v>2378</v>
      </c>
      <c r="D392" s="26">
        <v>0</v>
      </c>
      <c r="E392" s="26">
        <v>0.622</v>
      </c>
      <c r="F392" s="26" t="s">
        <v>64</v>
      </c>
    </row>
    <row r="393" spans="1:6" x14ac:dyDescent="0.35">
      <c r="A393" s="25" t="s">
        <v>1919</v>
      </c>
      <c r="B393" s="26" t="s">
        <v>295</v>
      </c>
      <c r="C393" s="26">
        <v>3122</v>
      </c>
      <c r="D393" s="26">
        <v>1153.846</v>
      </c>
      <c r="E393" s="26">
        <v>0.624</v>
      </c>
      <c r="F393" s="26" t="s">
        <v>40</v>
      </c>
    </row>
    <row r="394" spans="1:6" x14ac:dyDescent="0.35">
      <c r="A394" s="25" t="s">
        <v>193</v>
      </c>
      <c r="B394" s="26" t="s">
        <v>295</v>
      </c>
      <c r="C394" s="26">
        <v>344</v>
      </c>
      <c r="D394" s="26">
        <v>218.91900000000001</v>
      </c>
      <c r="E394" s="26">
        <v>0.624</v>
      </c>
      <c r="F394" s="26" t="s">
        <v>40</v>
      </c>
    </row>
    <row r="395" spans="1:6" x14ac:dyDescent="0.35">
      <c r="A395" s="25" t="s">
        <v>1854</v>
      </c>
      <c r="B395" s="26" t="s">
        <v>295</v>
      </c>
      <c r="C395" s="26">
        <v>1277</v>
      </c>
      <c r="D395" s="26">
        <v>400</v>
      </c>
      <c r="E395" s="26">
        <v>0.625</v>
      </c>
      <c r="F395" s="26" t="s">
        <v>40</v>
      </c>
    </row>
    <row r="396" spans="1:6" x14ac:dyDescent="0.35">
      <c r="A396" s="25" t="s">
        <v>1768</v>
      </c>
      <c r="B396" s="26" t="s">
        <v>295</v>
      </c>
      <c r="C396" s="26">
        <v>1233</v>
      </c>
      <c r="D396" s="26">
        <v>860.63599999999997</v>
      </c>
      <c r="E396" s="26">
        <v>0.627</v>
      </c>
      <c r="F396" s="26" t="s">
        <v>40</v>
      </c>
    </row>
    <row r="397" spans="1:6" x14ac:dyDescent="0.35">
      <c r="A397" s="25" t="s">
        <v>1500</v>
      </c>
      <c r="B397" s="26" t="s">
        <v>295</v>
      </c>
      <c r="C397" s="26">
        <v>2475</v>
      </c>
      <c r="D397" s="26">
        <v>1668.4490000000001</v>
      </c>
      <c r="E397" s="26">
        <v>0.628</v>
      </c>
      <c r="F397" s="26" t="s">
        <v>40</v>
      </c>
    </row>
    <row r="398" spans="1:6" x14ac:dyDescent="0.35">
      <c r="A398" s="25" t="s">
        <v>1622</v>
      </c>
      <c r="B398" s="26" t="s">
        <v>295</v>
      </c>
      <c r="C398" s="26">
        <v>2222</v>
      </c>
      <c r="D398" s="26">
        <v>1363.636</v>
      </c>
      <c r="E398" s="26">
        <v>0.629</v>
      </c>
      <c r="F398" s="26" t="s">
        <v>40</v>
      </c>
    </row>
    <row r="399" spans="1:6" x14ac:dyDescent="0.35">
      <c r="A399" s="25" t="s">
        <v>920</v>
      </c>
      <c r="B399" s="26" t="s">
        <v>295</v>
      </c>
      <c r="C399" s="26">
        <v>4082</v>
      </c>
      <c r="D399" s="26">
        <v>2106.0610000000001</v>
      </c>
      <c r="E399" s="26">
        <v>0.629</v>
      </c>
      <c r="F399" s="26" t="s">
        <v>40</v>
      </c>
    </row>
    <row r="400" spans="1:6" x14ac:dyDescent="0.35">
      <c r="A400" s="25" t="s">
        <v>1622</v>
      </c>
      <c r="B400" s="26" t="s">
        <v>295</v>
      </c>
      <c r="C400" s="26">
        <v>2222</v>
      </c>
      <c r="D400" s="26">
        <v>1363.636</v>
      </c>
      <c r="E400" s="26">
        <v>0.629</v>
      </c>
      <c r="F400" s="26" t="s">
        <v>40</v>
      </c>
    </row>
    <row r="401" spans="1:6" x14ac:dyDescent="0.35">
      <c r="A401" s="25" t="s">
        <v>1899</v>
      </c>
      <c r="B401" s="26" t="s">
        <v>295</v>
      </c>
      <c r="C401" s="26">
        <v>1030</v>
      </c>
      <c r="D401" s="26">
        <v>470.58800000000002</v>
      </c>
      <c r="E401" s="26">
        <v>0.63</v>
      </c>
      <c r="F401" s="26" t="s">
        <v>40</v>
      </c>
    </row>
    <row r="402" spans="1:6" x14ac:dyDescent="0.35">
      <c r="A402" s="25" t="s">
        <v>1024</v>
      </c>
      <c r="B402" s="26" t="s">
        <v>295</v>
      </c>
      <c r="C402" s="26">
        <v>1141</v>
      </c>
      <c r="D402" s="26">
        <v>1470.588</v>
      </c>
      <c r="E402" s="26">
        <v>0.63</v>
      </c>
      <c r="F402" s="26" t="s">
        <v>40</v>
      </c>
    </row>
    <row r="403" spans="1:6" x14ac:dyDescent="0.35">
      <c r="A403" s="25" t="s">
        <v>1393</v>
      </c>
      <c r="B403" s="26" t="s">
        <v>295</v>
      </c>
      <c r="C403" s="26">
        <v>5077</v>
      </c>
      <c r="D403" s="26">
        <v>1238.095</v>
      </c>
      <c r="E403" s="26">
        <v>0.63</v>
      </c>
      <c r="F403" s="26" t="s">
        <v>40</v>
      </c>
    </row>
    <row r="404" spans="1:6" x14ac:dyDescent="0.35">
      <c r="A404" s="25" t="s">
        <v>1394</v>
      </c>
      <c r="B404" s="26" t="s">
        <v>295</v>
      </c>
      <c r="C404" s="26">
        <v>2996</v>
      </c>
      <c r="D404" s="26">
        <v>3333.3330000000001</v>
      </c>
      <c r="E404" s="26">
        <v>0.63200000000000001</v>
      </c>
      <c r="F404" s="26" t="s">
        <v>40</v>
      </c>
    </row>
    <row r="405" spans="1:6" x14ac:dyDescent="0.35">
      <c r="A405" s="25" t="s">
        <v>1412</v>
      </c>
      <c r="B405" s="26" t="s">
        <v>295</v>
      </c>
      <c r="C405" s="26">
        <v>3025</v>
      </c>
      <c r="D405" s="26">
        <v>1441.86</v>
      </c>
      <c r="E405" s="26">
        <v>0.63200000000000001</v>
      </c>
      <c r="F405" s="26" t="s">
        <v>40</v>
      </c>
    </row>
    <row r="406" spans="1:6" x14ac:dyDescent="0.35">
      <c r="A406" s="25" t="s">
        <v>1096</v>
      </c>
      <c r="B406" s="26" t="s">
        <v>295</v>
      </c>
      <c r="C406" s="26">
        <v>316</v>
      </c>
      <c r="D406" s="26">
        <v>209.184</v>
      </c>
      <c r="E406" s="26">
        <v>0.63300000000000001</v>
      </c>
      <c r="F406" s="26" t="s">
        <v>40</v>
      </c>
    </row>
    <row r="407" spans="1:6" x14ac:dyDescent="0.35">
      <c r="A407" s="25" t="s">
        <v>1256</v>
      </c>
      <c r="B407" s="26" t="s">
        <v>295</v>
      </c>
      <c r="C407" s="26">
        <v>2251</v>
      </c>
      <c r="D407" s="26">
        <v>921.053</v>
      </c>
      <c r="E407" s="26">
        <v>0.63300000000000001</v>
      </c>
      <c r="F407" s="26" t="s">
        <v>40</v>
      </c>
    </row>
    <row r="408" spans="1:6" x14ac:dyDescent="0.35">
      <c r="A408" s="25" t="s">
        <v>1050</v>
      </c>
      <c r="B408" s="26" t="s">
        <v>295</v>
      </c>
      <c r="C408" s="26">
        <v>3822</v>
      </c>
      <c r="D408" s="26">
        <v>2049.4270000000001</v>
      </c>
      <c r="E408" s="26">
        <v>0.63300000000000001</v>
      </c>
      <c r="F408" s="26" t="s">
        <v>40</v>
      </c>
    </row>
    <row r="409" spans="1:6" x14ac:dyDescent="0.35">
      <c r="A409" s="25" t="s">
        <v>54</v>
      </c>
      <c r="B409" s="26" t="s">
        <v>295</v>
      </c>
      <c r="C409" s="26">
        <v>3612</v>
      </c>
      <c r="D409" s="26">
        <v>607.27300000000002</v>
      </c>
      <c r="E409" s="26">
        <v>0.63300000000000001</v>
      </c>
      <c r="F409" s="26" t="s">
        <v>40</v>
      </c>
    </row>
    <row r="410" spans="1:6" x14ac:dyDescent="0.35">
      <c r="A410" s="25" t="s">
        <v>1790</v>
      </c>
      <c r="B410" s="26" t="s">
        <v>295</v>
      </c>
      <c r="C410" s="26">
        <v>316</v>
      </c>
      <c r="D410" s="26">
        <v>98.900999999999996</v>
      </c>
      <c r="E410" s="26">
        <v>0.63400000000000001</v>
      </c>
      <c r="F410" s="26" t="s">
        <v>40</v>
      </c>
    </row>
    <row r="411" spans="1:6" x14ac:dyDescent="0.35">
      <c r="A411" s="25" t="s">
        <v>2006</v>
      </c>
      <c r="B411" s="26" t="s">
        <v>295</v>
      </c>
      <c r="C411" s="26">
        <v>2011</v>
      </c>
      <c r="D411" s="26">
        <v>1150.5239999999999</v>
      </c>
      <c r="E411" s="26">
        <v>0.63500000000000001</v>
      </c>
      <c r="F411" s="26" t="s">
        <v>40</v>
      </c>
    </row>
    <row r="412" spans="1:6" x14ac:dyDescent="0.35">
      <c r="A412" s="25" t="s">
        <v>1156</v>
      </c>
      <c r="B412" s="26" t="s">
        <v>295</v>
      </c>
      <c r="C412" s="26">
        <v>3190</v>
      </c>
      <c r="D412" s="26">
        <v>1282.123</v>
      </c>
      <c r="E412" s="26">
        <v>0.63500000000000001</v>
      </c>
      <c r="F412" s="26" t="s">
        <v>40</v>
      </c>
    </row>
    <row r="413" spans="1:6" x14ac:dyDescent="0.35">
      <c r="A413" s="25" t="s">
        <v>62</v>
      </c>
      <c r="B413" s="26" t="s">
        <v>295</v>
      </c>
      <c r="C413" s="26">
        <v>358</v>
      </c>
      <c r="D413" s="26">
        <v>275.59100000000001</v>
      </c>
      <c r="E413" s="26">
        <v>0.63500000000000001</v>
      </c>
      <c r="F413" s="26" t="s">
        <v>40</v>
      </c>
    </row>
    <row r="414" spans="1:6" x14ac:dyDescent="0.35">
      <c r="A414" s="25" t="s">
        <v>1530</v>
      </c>
      <c r="B414" s="26" t="s">
        <v>295</v>
      </c>
      <c r="C414" s="26">
        <v>4871</v>
      </c>
      <c r="D414" s="26">
        <v>2285.7139999999999</v>
      </c>
      <c r="E414" s="26">
        <v>0.63600000000000001</v>
      </c>
      <c r="F414" s="26" t="s">
        <v>40</v>
      </c>
    </row>
    <row r="415" spans="1:6" x14ac:dyDescent="0.35">
      <c r="A415" s="25" t="s">
        <v>1297</v>
      </c>
      <c r="B415" s="26" t="s">
        <v>295</v>
      </c>
      <c r="C415" s="26">
        <v>2882</v>
      </c>
      <c r="D415" s="26">
        <v>970.149</v>
      </c>
      <c r="E415" s="26">
        <v>0.63700000000000001</v>
      </c>
      <c r="F415" s="26" t="s">
        <v>40</v>
      </c>
    </row>
    <row r="416" spans="1:6" x14ac:dyDescent="0.35">
      <c r="A416" s="25" t="s">
        <v>1297</v>
      </c>
      <c r="B416" s="26" t="s">
        <v>295</v>
      </c>
      <c r="C416" s="26">
        <v>2882</v>
      </c>
      <c r="D416" s="26">
        <v>970.149</v>
      </c>
      <c r="E416" s="26">
        <v>0.63700000000000001</v>
      </c>
      <c r="F416" s="26" t="s">
        <v>40</v>
      </c>
    </row>
    <row r="417" spans="1:6" x14ac:dyDescent="0.35">
      <c r="A417" s="25" t="s">
        <v>172</v>
      </c>
      <c r="B417" s="26" t="s">
        <v>295</v>
      </c>
      <c r="C417" s="26">
        <v>718</v>
      </c>
      <c r="D417" s="26">
        <v>368.91</v>
      </c>
      <c r="E417" s="26">
        <v>0.63800000000000001</v>
      </c>
      <c r="F417" s="26" t="s">
        <v>40</v>
      </c>
    </row>
    <row r="418" spans="1:6" x14ac:dyDescent="0.35">
      <c r="A418" s="25" t="s">
        <v>1393</v>
      </c>
      <c r="B418" s="26" t="s">
        <v>295</v>
      </c>
      <c r="C418" s="26">
        <v>2852</v>
      </c>
      <c r="D418" s="26">
        <v>898.24599999999998</v>
      </c>
      <c r="E418" s="26">
        <v>0.63900000000000001</v>
      </c>
      <c r="F418" s="26" t="s">
        <v>40</v>
      </c>
    </row>
    <row r="419" spans="1:6" x14ac:dyDescent="0.35">
      <c r="A419" s="25" t="s">
        <v>950</v>
      </c>
      <c r="B419" s="26" t="s">
        <v>295</v>
      </c>
      <c r="C419" s="26">
        <v>4990</v>
      </c>
      <c r="D419" s="26">
        <v>4260.87</v>
      </c>
      <c r="E419" s="26">
        <v>0.63900000000000001</v>
      </c>
      <c r="F419" s="26" t="s">
        <v>40</v>
      </c>
    </row>
    <row r="420" spans="1:6" x14ac:dyDescent="0.35">
      <c r="A420" s="25" t="s">
        <v>1842</v>
      </c>
      <c r="B420" s="26" t="s">
        <v>295</v>
      </c>
      <c r="C420" s="26">
        <v>2472</v>
      </c>
      <c r="D420" s="26">
        <v>1312.5</v>
      </c>
      <c r="E420" s="26">
        <v>0.64</v>
      </c>
      <c r="F420" s="26" t="s">
        <v>40</v>
      </c>
    </row>
    <row r="421" spans="1:6" x14ac:dyDescent="0.35">
      <c r="A421" s="25" t="s">
        <v>1270</v>
      </c>
      <c r="B421" s="26" t="s">
        <v>295</v>
      </c>
      <c r="C421" s="26">
        <v>3284</v>
      </c>
      <c r="D421" s="26">
        <v>1344.729</v>
      </c>
      <c r="E421" s="26">
        <v>0.64100000000000001</v>
      </c>
      <c r="F421" s="26" t="s">
        <v>40</v>
      </c>
    </row>
    <row r="422" spans="1:6" x14ac:dyDescent="0.35">
      <c r="A422" s="25" t="s">
        <v>1020</v>
      </c>
      <c r="B422" s="26" t="s">
        <v>295</v>
      </c>
      <c r="C422" s="26">
        <v>1734</v>
      </c>
      <c r="D422" s="26">
        <v>968.58100000000002</v>
      </c>
      <c r="E422" s="26">
        <v>0.64100000000000001</v>
      </c>
      <c r="F422" s="26" t="s">
        <v>40</v>
      </c>
    </row>
    <row r="423" spans="1:6" x14ac:dyDescent="0.35">
      <c r="A423" s="25" t="s">
        <v>1589</v>
      </c>
      <c r="B423" s="26" t="s">
        <v>295</v>
      </c>
      <c r="C423" s="26">
        <v>2278</v>
      </c>
      <c r="D423" s="26">
        <v>1439.0239999999999</v>
      </c>
      <c r="E423" s="26">
        <v>0.64100000000000001</v>
      </c>
      <c r="F423" s="26" t="s">
        <v>40</v>
      </c>
    </row>
    <row r="424" spans="1:6" x14ac:dyDescent="0.35">
      <c r="A424" s="25" t="s">
        <v>1673</v>
      </c>
      <c r="B424" s="26" t="s">
        <v>295</v>
      </c>
      <c r="C424" s="26">
        <v>4289</v>
      </c>
      <c r="D424" s="26">
        <v>1239.796</v>
      </c>
      <c r="E424" s="26">
        <v>0.64100000000000001</v>
      </c>
      <c r="F424" s="26" t="s">
        <v>40</v>
      </c>
    </row>
    <row r="425" spans="1:6" x14ac:dyDescent="0.35">
      <c r="A425" s="25" t="s">
        <v>251</v>
      </c>
      <c r="B425" s="26" t="s">
        <v>295</v>
      </c>
      <c r="C425" s="26">
        <v>1184</v>
      </c>
      <c r="D425" s="26">
        <v>430.38</v>
      </c>
      <c r="E425" s="26">
        <v>0.64200000000000002</v>
      </c>
      <c r="F425" s="26" t="s">
        <v>40</v>
      </c>
    </row>
    <row r="426" spans="1:6" x14ac:dyDescent="0.35">
      <c r="A426" s="25" t="s">
        <v>1816</v>
      </c>
      <c r="B426" s="26" t="s">
        <v>295</v>
      </c>
      <c r="C426" s="26">
        <v>2356</v>
      </c>
      <c r="D426" s="26">
        <v>555.55600000000004</v>
      </c>
      <c r="E426" s="26">
        <v>0.64300000000000002</v>
      </c>
      <c r="F426" s="26" t="s">
        <v>40</v>
      </c>
    </row>
    <row r="427" spans="1:6" x14ac:dyDescent="0.35">
      <c r="A427" s="25" t="s">
        <v>955</v>
      </c>
      <c r="B427" s="26" t="s">
        <v>295</v>
      </c>
      <c r="C427" s="26">
        <v>1948</v>
      </c>
      <c r="D427" s="26">
        <v>1555.556</v>
      </c>
      <c r="E427" s="26">
        <v>0.64300000000000002</v>
      </c>
      <c r="F427" s="26" t="s">
        <v>40</v>
      </c>
    </row>
    <row r="428" spans="1:6" x14ac:dyDescent="0.35">
      <c r="A428" s="25" t="s">
        <v>1217</v>
      </c>
      <c r="B428" s="26" t="s">
        <v>295</v>
      </c>
      <c r="C428" s="26">
        <v>4667</v>
      </c>
      <c r="D428" s="26">
        <v>1826.816</v>
      </c>
      <c r="E428" s="26">
        <v>0.64300000000000002</v>
      </c>
      <c r="F428" s="26" t="s">
        <v>40</v>
      </c>
    </row>
    <row r="429" spans="1:6" x14ac:dyDescent="0.35">
      <c r="A429" s="25" t="s">
        <v>1303</v>
      </c>
      <c r="B429" s="26" t="s">
        <v>295</v>
      </c>
      <c r="C429" s="26">
        <v>2879</v>
      </c>
      <c r="D429" s="26">
        <v>1402.6669999999999</v>
      </c>
      <c r="E429" s="26">
        <v>0.64500000000000002</v>
      </c>
      <c r="F429" s="26" t="s">
        <v>40</v>
      </c>
    </row>
    <row r="430" spans="1:6" x14ac:dyDescent="0.35">
      <c r="A430" s="25" t="s">
        <v>1560</v>
      </c>
      <c r="B430" s="26" t="s">
        <v>295</v>
      </c>
      <c r="C430" s="26">
        <v>1694</v>
      </c>
      <c r="D430" s="26">
        <v>810</v>
      </c>
      <c r="E430" s="26">
        <v>0.64500000000000002</v>
      </c>
      <c r="F430" s="26" t="s">
        <v>40</v>
      </c>
    </row>
    <row r="431" spans="1:6" x14ac:dyDescent="0.35">
      <c r="A431" s="25" t="s">
        <v>54</v>
      </c>
      <c r="B431" s="26" t="s">
        <v>295</v>
      </c>
      <c r="C431" s="26">
        <v>2399</v>
      </c>
      <c r="D431" s="26">
        <v>689.11900000000003</v>
      </c>
      <c r="E431" s="26">
        <v>0.64500000000000002</v>
      </c>
      <c r="F431" s="26" t="s">
        <v>40</v>
      </c>
    </row>
    <row r="432" spans="1:6" x14ac:dyDescent="0.35">
      <c r="A432" s="25" t="s">
        <v>1560</v>
      </c>
      <c r="B432" s="26" t="s">
        <v>295</v>
      </c>
      <c r="C432" s="26">
        <v>1694</v>
      </c>
      <c r="D432" s="26">
        <v>810</v>
      </c>
      <c r="E432" s="26">
        <v>0.64500000000000002</v>
      </c>
      <c r="F432" s="26" t="s">
        <v>40</v>
      </c>
    </row>
    <row r="433" spans="1:6" x14ac:dyDescent="0.35">
      <c r="A433" s="25" t="s">
        <v>92</v>
      </c>
      <c r="B433" s="26" t="s">
        <v>295</v>
      </c>
      <c r="C433" s="26">
        <v>1013</v>
      </c>
      <c r="D433" s="26">
        <v>237.143</v>
      </c>
      <c r="E433" s="26">
        <v>0.64500000000000002</v>
      </c>
      <c r="F433" s="26" t="s">
        <v>40</v>
      </c>
    </row>
    <row r="434" spans="1:6" x14ac:dyDescent="0.35">
      <c r="A434" s="25" t="s">
        <v>1823</v>
      </c>
      <c r="B434" s="26" t="s">
        <v>295</v>
      </c>
      <c r="C434" s="26">
        <v>3426</v>
      </c>
      <c r="D434" s="26">
        <v>1571.4290000000001</v>
      </c>
      <c r="E434" s="26">
        <v>0.64600000000000002</v>
      </c>
      <c r="F434" s="26" t="s">
        <v>40</v>
      </c>
    </row>
    <row r="435" spans="1:6" x14ac:dyDescent="0.35">
      <c r="A435" s="25" t="s">
        <v>2082</v>
      </c>
      <c r="B435" s="26" t="s">
        <v>295</v>
      </c>
      <c r="C435" s="26">
        <v>932</v>
      </c>
      <c r="D435" s="26">
        <v>214.286</v>
      </c>
      <c r="E435" s="26">
        <v>0.64600000000000002</v>
      </c>
      <c r="F435" s="26" t="s">
        <v>40</v>
      </c>
    </row>
    <row r="436" spans="1:6" x14ac:dyDescent="0.35">
      <c r="A436" s="25" t="s">
        <v>1190</v>
      </c>
      <c r="B436" s="26" t="s">
        <v>295</v>
      </c>
      <c r="C436" s="26">
        <v>1298</v>
      </c>
      <c r="D436" s="26">
        <v>641.30399999999997</v>
      </c>
      <c r="E436" s="26">
        <v>0.64600000000000002</v>
      </c>
      <c r="F436" s="26" t="s">
        <v>40</v>
      </c>
    </row>
    <row r="437" spans="1:6" x14ac:dyDescent="0.35">
      <c r="A437" s="25" t="s">
        <v>1581</v>
      </c>
      <c r="B437" s="26" t="s">
        <v>295</v>
      </c>
      <c r="C437" s="26">
        <v>3751</v>
      </c>
      <c r="D437" s="26">
        <v>697.76099999999997</v>
      </c>
      <c r="E437" s="26">
        <v>0.64700000000000002</v>
      </c>
      <c r="F437" s="26" t="s">
        <v>40</v>
      </c>
    </row>
    <row r="438" spans="1:6" x14ac:dyDescent="0.35">
      <c r="A438" s="25" t="s">
        <v>1653</v>
      </c>
      <c r="B438" s="26" t="s">
        <v>295</v>
      </c>
      <c r="C438" s="26">
        <v>2107</v>
      </c>
      <c r="D438" s="26">
        <v>1299.3889999999999</v>
      </c>
      <c r="E438" s="26">
        <v>0.64800000000000002</v>
      </c>
      <c r="F438" s="26" t="s">
        <v>40</v>
      </c>
    </row>
    <row r="439" spans="1:6" x14ac:dyDescent="0.35">
      <c r="A439" s="25" t="s">
        <v>1928</v>
      </c>
      <c r="B439" s="26" t="s">
        <v>295</v>
      </c>
      <c r="C439" s="26">
        <v>168</v>
      </c>
      <c r="D439" s="26">
        <v>77.981999999999999</v>
      </c>
      <c r="E439" s="26">
        <v>0.64900000000000002</v>
      </c>
      <c r="F439" s="26" t="s">
        <v>40</v>
      </c>
    </row>
    <row r="440" spans="1:6" x14ac:dyDescent="0.35">
      <c r="A440" s="25" t="s">
        <v>214</v>
      </c>
      <c r="B440" s="26" t="s">
        <v>295</v>
      </c>
      <c r="C440" s="26">
        <v>2504</v>
      </c>
      <c r="D440" s="26">
        <v>1740</v>
      </c>
      <c r="E440" s="26">
        <v>0.64900000000000002</v>
      </c>
      <c r="F440" s="26" t="s">
        <v>40</v>
      </c>
    </row>
    <row r="441" spans="1:6" x14ac:dyDescent="0.35">
      <c r="A441" s="25" t="s">
        <v>1002</v>
      </c>
      <c r="B441" s="26" t="s">
        <v>295</v>
      </c>
      <c r="C441" s="26">
        <v>5102</v>
      </c>
      <c r="D441" s="26">
        <v>424.41899999999998</v>
      </c>
      <c r="E441" s="26">
        <v>0.64900000000000002</v>
      </c>
      <c r="F441" s="26" t="s">
        <v>40</v>
      </c>
    </row>
    <row r="442" spans="1:6" x14ac:dyDescent="0.35">
      <c r="A442" s="25" t="s">
        <v>1298</v>
      </c>
      <c r="B442" s="26" t="s">
        <v>295</v>
      </c>
      <c r="C442" s="26">
        <v>1435</v>
      </c>
      <c r="D442" s="26">
        <v>692.30799999999999</v>
      </c>
      <c r="E442" s="26">
        <v>0.65</v>
      </c>
      <c r="F442" s="26" t="s">
        <v>40</v>
      </c>
    </row>
    <row r="443" spans="1:6" x14ac:dyDescent="0.35">
      <c r="A443" s="25" t="s">
        <v>1401</v>
      </c>
      <c r="B443" s="26" t="s">
        <v>295</v>
      </c>
      <c r="C443" s="26">
        <v>2587</v>
      </c>
      <c r="D443" s="26">
        <v>1349.183</v>
      </c>
      <c r="E443" s="26">
        <v>0.65100000000000002</v>
      </c>
      <c r="F443" s="26" t="s">
        <v>40</v>
      </c>
    </row>
    <row r="444" spans="1:6" x14ac:dyDescent="0.35">
      <c r="A444" s="25" t="s">
        <v>1533</v>
      </c>
      <c r="B444" s="26" t="s">
        <v>295</v>
      </c>
      <c r="C444" s="26">
        <v>3164</v>
      </c>
      <c r="D444" s="26">
        <v>1423.6759999999999</v>
      </c>
      <c r="E444" s="26">
        <v>0.65100000000000002</v>
      </c>
      <c r="F444" s="26" t="s">
        <v>40</v>
      </c>
    </row>
    <row r="445" spans="1:6" x14ac:dyDescent="0.35">
      <c r="A445" s="25" t="s">
        <v>1722</v>
      </c>
      <c r="B445" s="26" t="s">
        <v>295</v>
      </c>
      <c r="C445" s="26">
        <v>793</v>
      </c>
      <c r="D445" s="26">
        <v>435.11500000000001</v>
      </c>
      <c r="E445" s="26">
        <v>0.65200000000000002</v>
      </c>
      <c r="F445" s="26" t="s">
        <v>40</v>
      </c>
    </row>
    <row r="446" spans="1:6" x14ac:dyDescent="0.35">
      <c r="A446" s="25" t="s">
        <v>1379</v>
      </c>
      <c r="B446" s="26" t="s">
        <v>295</v>
      </c>
      <c r="C446" s="26">
        <v>5707</v>
      </c>
      <c r="D446" s="26">
        <v>2389.5709999999999</v>
      </c>
      <c r="E446" s="26">
        <v>0.65600000000000003</v>
      </c>
      <c r="F446" s="26" t="s">
        <v>40</v>
      </c>
    </row>
    <row r="447" spans="1:6" x14ac:dyDescent="0.35">
      <c r="A447" s="25" t="s">
        <v>1248</v>
      </c>
      <c r="B447" s="26" t="s">
        <v>295</v>
      </c>
      <c r="C447" s="26">
        <v>3540</v>
      </c>
      <c r="D447" s="26">
        <v>2113.636</v>
      </c>
      <c r="E447" s="26">
        <v>0.65700000000000003</v>
      </c>
      <c r="F447" s="26" t="s">
        <v>40</v>
      </c>
    </row>
    <row r="448" spans="1:6" x14ac:dyDescent="0.35">
      <c r="A448" s="25" t="s">
        <v>1475</v>
      </c>
      <c r="B448" s="26" t="s">
        <v>295</v>
      </c>
      <c r="C448" s="26">
        <v>2876</v>
      </c>
      <c r="D448" s="26">
        <v>1217.3910000000001</v>
      </c>
      <c r="E448" s="26">
        <v>0.65700000000000003</v>
      </c>
      <c r="F448" s="26" t="s">
        <v>40</v>
      </c>
    </row>
    <row r="449" spans="1:6" x14ac:dyDescent="0.35">
      <c r="A449" s="25" t="s">
        <v>2005</v>
      </c>
      <c r="B449" s="26" t="s">
        <v>295</v>
      </c>
      <c r="C449" s="26">
        <v>1348</v>
      </c>
      <c r="D449" s="26">
        <v>1130.4349999999999</v>
      </c>
      <c r="E449" s="26">
        <v>0.65700000000000003</v>
      </c>
      <c r="F449" s="26" t="s">
        <v>40</v>
      </c>
    </row>
    <row r="450" spans="1:6" x14ac:dyDescent="0.35">
      <c r="A450" s="25" t="s">
        <v>254</v>
      </c>
      <c r="B450" s="26" t="s">
        <v>295</v>
      </c>
      <c r="C450" s="26">
        <v>700</v>
      </c>
      <c r="D450" s="26">
        <v>303.72500000000002</v>
      </c>
      <c r="E450" s="26">
        <v>0.65700000000000003</v>
      </c>
      <c r="F450" s="26" t="s">
        <v>40</v>
      </c>
    </row>
    <row r="451" spans="1:6" x14ac:dyDescent="0.35">
      <c r="A451" s="25" t="s">
        <v>1069</v>
      </c>
      <c r="B451" s="26" t="s">
        <v>295</v>
      </c>
      <c r="C451" s="26">
        <v>4165</v>
      </c>
      <c r="D451" s="26">
        <v>2000</v>
      </c>
      <c r="E451" s="26">
        <v>0.65800000000000003</v>
      </c>
      <c r="F451" s="26" t="s">
        <v>40</v>
      </c>
    </row>
    <row r="452" spans="1:6" x14ac:dyDescent="0.35">
      <c r="A452" s="25" t="s">
        <v>85</v>
      </c>
      <c r="B452" s="26" t="s">
        <v>295</v>
      </c>
      <c r="C452" s="26">
        <v>687</v>
      </c>
      <c r="D452" s="26">
        <v>304.56900000000002</v>
      </c>
      <c r="E452" s="26">
        <v>0.65900000000000003</v>
      </c>
      <c r="F452" s="26" t="s">
        <v>40</v>
      </c>
    </row>
    <row r="453" spans="1:6" x14ac:dyDescent="0.35">
      <c r="A453" s="25" t="s">
        <v>1647</v>
      </c>
      <c r="B453" s="26" t="s">
        <v>295</v>
      </c>
      <c r="C453" s="26">
        <v>268</v>
      </c>
      <c r="D453" s="26">
        <v>153.374</v>
      </c>
      <c r="E453" s="26">
        <v>0.66</v>
      </c>
      <c r="F453" s="26" t="s">
        <v>40</v>
      </c>
    </row>
    <row r="454" spans="1:6" x14ac:dyDescent="0.35">
      <c r="A454" s="25" t="s">
        <v>97</v>
      </c>
      <c r="B454" s="26" t="s">
        <v>295</v>
      </c>
      <c r="C454" s="26">
        <v>1772</v>
      </c>
      <c r="D454" s="26">
        <v>1486.4860000000001</v>
      </c>
      <c r="E454" s="26">
        <v>0.66100000000000003</v>
      </c>
      <c r="F454" s="26" t="s">
        <v>40</v>
      </c>
    </row>
    <row r="455" spans="1:6" x14ac:dyDescent="0.35">
      <c r="A455" s="25" t="s">
        <v>1856</v>
      </c>
      <c r="B455" s="26" t="s">
        <v>295</v>
      </c>
      <c r="C455" s="26">
        <v>1913</v>
      </c>
      <c r="D455" s="26">
        <v>459.459</v>
      </c>
      <c r="E455" s="26">
        <v>0.66100000000000003</v>
      </c>
      <c r="F455" s="26" t="s">
        <v>40</v>
      </c>
    </row>
    <row r="456" spans="1:6" x14ac:dyDescent="0.35">
      <c r="A456" s="25" t="s">
        <v>2014</v>
      </c>
      <c r="B456" s="26" t="s">
        <v>295</v>
      </c>
      <c r="C456" s="26">
        <v>2209</v>
      </c>
      <c r="D456" s="26">
        <v>1054.0540000000001</v>
      </c>
      <c r="E456" s="26">
        <v>0.66100000000000003</v>
      </c>
      <c r="F456" s="26" t="s">
        <v>40</v>
      </c>
    </row>
    <row r="457" spans="1:6" x14ac:dyDescent="0.35">
      <c r="A457" s="25" t="s">
        <v>1873</v>
      </c>
      <c r="B457" s="26" t="s">
        <v>295</v>
      </c>
      <c r="C457" s="26">
        <v>2369</v>
      </c>
      <c r="D457" s="26">
        <v>0</v>
      </c>
      <c r="E457" s="26">
        <v>0.66200000000000003</v>
      </c>
      <c r="F457" s="26" t="s">
        <v>64</v>
      </c>
    </row>
    <row r="458" spans="1:6" x14ac:dyDescent="0.35">
      <c r="A458" s="25" t="s">
        <v>1319</v>
      </c>
      <c r="B458" s="26" t="s">
        <v>295</v>
      </c>
      <c r="C458" s="26">
        <v>2700</v>
      </c>
      <c r="D458" s="26">
        <v>1070.3420000000001</v>
      </c>
      <c r="E458" s="26">
        <v>0.66300000000000003</v>
      </c>
      <c r="F458" s="26" t="s">
        <v>40</v>
      </c>
    </row>
    <row r="459" spans="1:6" x14ac:dyDescent="0.35">
      <c r="A459" s="25" t="s">
        <v>1152</v>
      </c>
      <c r="B459" s="26" t="s">
        <v>295</v>
      </c>
      <c r="C459" s="26">
        <v>5129</v>
      </c>
      <c r="D459" s="26">
        <v>437.88799999999998</v>
      </c>
      <c r="E459" s="26">
        <v>0.66400000000000003</v>
      </c>
      <c r="F459" s="26" t="s">
        <v>40</v>
      </c>
    </row>
    <row r="460" spans="1:6" x14ac:dyDescent="0.35">
      <c r="A460" s="25" t="s">
        <v>1331</v>
      </c>
      <c r="B460" s="26" t="s">
        <v>295</v>
      </c>
      <c r="C460" s="26">
        <v>3053</v>
      </c>
      <c r="D460" s="26">
        <v>1426.056</v>
      </c>
      <c r="E460" s="26">
        <v>0.66400000000000003</v>
      </c>
      <c r="F460" s="26" t="s">
        <v>40</v>
      </c>
    </row>
    <row r="461" spans="1:6" x14ac:dyDescent="0.35">
      <c r="A461" s="25" t="s">
        <v>1244</v>
      </c>
      <c r="B461" s="26" t="s">
        <v>295</v>
      </c>
      <c r="C461" s="26">
        <v>2280</v>
      </c>
      <c r="D461" s="26">
        <v>1077.67</v>
      </c>
      <c r="E461" s="26">
        <v>0.66500000000000004</v>
      </c>
      <c r="F461" s="26" t="s">
        <v>40</v>
      </c>
    </row>
    <row r="462" spans="1:6" x14ac:dyDescent="0.35">
      <c r="A462" s="25" t="s">
        <v>50</v>
      </c>
      <c r="B462" s="26" t="s">
        <v>295</v>
      </c>
      <c r="C462" s="26">
        <v>1051</v>
      </c>
      <c r="D462" s="26">
        <v>590.29600000000005</v>
      </c>
      <c r="E462" s="26">
        <v>0.66500000000000004</v>
      </c>
      <c r="F462" s="26" t="s">
        <v>40</v>
      </c>
    </row>
    <row r="463" spans="1:6" x14ac:dyDescent="0.35">
      <c r="A463" s="25" t="s">
        <v>212</v>
      </c>
      <c r="B463" s="26" t="s">
        <v>295</v>
      </c>
      <c r="C463" s="26">
        <v>827</v>
      </c>
      <c r="D463" s="26">
        <v>322.78500000000003</v>
      </c>
      <c r="E463" s="26">
        <v>0.66500000000000004</v>
      </c>
      <c r="F463" s="26" t="s">
        <v>40</v>
      </c>
    </row>
    <row r="464" spans="1:6" x14ac:dyDescent="0.35">
      <c r="A464" s="25" t="s">
        <v>1261</v>
      </c>
      <c r="B464" s="26" t="s">
        <v>295</v>
      </c>
      <c r="C464" s="26">
        <v>2794</v>
      </c>
      <c r="D464" s="26">
        <v>1126.0650000000001</v>
      </c>
      <c r="E464" s="26">
        <v>0.66600000000000004</v>
      </c>
      <c r="F464" s="26" t="s">
        <v>40</v>
      </c>
    </row>
    <row r="465" spans="1:6" x14ac:dyDescent="0.35">
      <c r="A465" s="25" t="s">
        <v>1369</v>
      </c>
      <c r="B465" s="26" t="s">
        <v>295</v>
      </c>
      <c r="C465" s="26">
        <v>2915</v>
      </c>
      <c r="D465" s="26">
        <v>1227.4280000000001</v>
      </c>
      <c r="E465" s="26">
        <v>0.66600000000000004</v>
      </c>
      <c r="F465" s="26" t="s">
        <v>40</v>
      </c>
    </row>
    <row r="466" spans="1:6" x14ac:dyDescent="0.35">
      <c r="A466" s="25" t="s">
        <v>1616</v>
      </c>
      <c r="B466" s="26" t="s">
        <v>295</v>
      </c>
      <c r="C466" s="26">
        <v>1807</v>
      </c>
      <c r="D466" s="26">
        <v>555.55600000000004</v>
      </c>
      <c r="E466" s="26">
        <v>0.66700000000000004</v>
      </c>
      <c r="F466" s="26" t="s">
        <v>40</v>
      </c>
    </row>
    <row r="467" spans="1:6" x14ac:dyDescent="0.35">
      <c r="A467" s="25" t="s">
        <v>1826</v>
      </c>
      <c r="B467" s="26" t="s">
        <v>295</v>
      </c>
      <c r="C467" s="26">
        <v>1527</v>
      </c>
      <c r="D467" s="26">
        <v>666.66700000000003</v>
      </c>
      <c r="E467" s="26">
        <v>0.66700000000000004</v>
      </c>
      <c r="F467" s="26" t="s">
        <v>40</v>
      </c>
    </row>
    <row r="468" spans="1:6" x14ac:dyDescent="0.35">
      <c r="A468" s="25" t="s">
        <v>1451</v>
      </c>
      <c r="B468" s="26" t="s">
        <v>295</v>
      </c>
      <c r="C468" s="26">
        <v>2956</v>
      </c>
      <c r="D468" s="26">
        <v>857.14300000000003</v>
      </c>
      <c r="E468" s="26">
        <v>0.66700000000000004</v>
      </c>
      <c r="F468" s="26" t="s">
        <v>40</v>
      </c>
    </row>
    <row r="469" spans="1:6" x14ac:dyDescent="0.35">
      <c r="A469" s="25" t="s">
        <v>1900</v>
      </c>
      <c r="B469" s="26" t="s">
        <v>295</v>
      </c>
      <c r="C469" s="26">
        <v>2765</v>
      </c>
      <c r="D469" s="26">
        <v>1250</v>
      </c>
      <c r="E469" s="26">
        <v>0.66700000000000004</v>
      </c>
      <c r="F469" s="26" t="s">
        <v>40</v>
      </c>
    </row>
    <row r="470" spans="1:6" x14ac:dyDescent="0.35">
      <c r="A470" s="25" t="s">
        <v>1905</v>
      </c>
      <c r="B470" s="26" t="s">
        <v>295</v>
      </c>
      <c r="C470" s="26">
        <v>1351</v>
      </c>
      <c r="D470" s="26">
        <v>714.28599999999994</v>
      </c>
      <c r="E470" s="26">
        <v>0.66700000000000004</v>
      </c>
      <c r="F470" s="26" t="s">
        <v>40</v>
      </c>
    </row>
    <row r="471" spans="1:6" x14ac:dyDescent="0.35">
      <c r="A471" s="25" t="s">
        <v>1931</v>
      </c>
      <c r="B471" s="26" t="s">
        <v>295</v>
      </c>
      <c r="C471" s="26">
        <v>1086</v>
      </c>
      <c r="D471" s="26">
        <v>631.57899999999995</v>
      </c>
      <c r="E471" s="26">
        <v>0.66700000000000004</v>
      </c>
      <c r="F471" s="26" t="s">
        <v>40</v>
      </c>
    </row>
    <row r="472" spans="1:6" x14ac:dyDescent="0.35">
      <c r="A472" s="25" t="s">
        <v>1171</v>
      </c>
      <c r="B472" s="26" t="s">
        <v>295</v>
      </c>
      <c r="C472" s="26">
        <v>1384</v>
      </c>
      <c r="D472" s="26">
        <v>1075</v>
      </c>
      <c r="E472" s="26">
        <v>0.66700000000000004</v>
      </c>
      <c r="F472" s="26" t="s">
        <v>40</v>
      </c>
    </row>
    <row r="473" spans="1:6" x14ac:dyDescent="0.35">
      <c r="A473" s="25" t="s">
        <v>930</v>
      </c>
      <c r="B473" s="26" t="s">
        <v>295</v>
      </c>
      <c r="C473" s="26">
        <v>6832</v>
      </c>
      <c r="D473" s="26">
        <v>3750.7330000000002</v>
      </c>
      <c r="E473" s="26">
        <v>0.66700000000000004</v>
      </c>
      <c r="F473" s="26" t="s">
        <v>40</v>
      </c>
    </row>
    <row r="474" spans="1:6" x14ac:dyDescent="0.35">
      <c r="A474" s="25" t="s">
        <v>888</v>
      </c>
      <c r="B474" s="26" t="s">
        <v>295</v>
      </c>
      <c r="C474" s="26">
        <v>1590</v>
      </c>
      <c r="D474" s="26">
        <v>684.21100000000001</v>
      </c>
      <c r="E474" s="26">
        <v>0.66700000000000004</v>
      </c>
      <c r="F474" s="26" t="s">
        <v>40</v>
      </c>
    </row>
    <row r="475" spans="1:6" x14ac:dyDescent="0.35">
      <c r="A475" s="25" t="s">
        <v>992</v>
      </c>
      <c r="B475" s="26" t="s">
        <v>295</v>
      </c>
      <c r="C475" s="26">
        <v>5184</v>
      </c>
      <c r="D475" s="26">
        <v>5750</v>
      </c>
      <c r="E475" s="26">
        <v>0.66700000000000004</v>
      </c>
      <c r="F475" s="26" t="s">
        <v>40</v>
      </c>
    </row>
    <row r="476" spans="1:6" x14ac:dyDescent="0.35">
      <c r="A476" s="25" t="s">
        <v>916</v>
      </c>
      <c r="B476" s="26" t="s">
        <v>295</v>
      </c>
      <c r="C476" s="26">
        <v>2826</v>
      </c>
      <c r="D476" s="26">
        <v>2000</v>
      </c>
      <c r="E476" s="26">
        <v>0.66700000000000004</v>
      </c>
      <c r="F476" s="26" t="s">
        <v>40</v>
      </c>
    </row>
    <row r="477" spans="1:6" x14ac:dyDescent="0.35">
      <c r="A477" s="25" t="s">
        <v>1248</v>
      </c>
      <c r="B477" s="26" t="s">
        <v>295</v>
      </c>
      <c r="C477" s="26">
        <v>6492</v>
      </c>
      <c r="D477" s="26">
        <v>3150</v>
      </c>
      <c r="E477" s="26">
        <v>0.66700000000000004</v>
      </c>
      <c r="F477" s="26" t="s">
        <v>40</v>
      </c>
    </row>
    <row r="478" spans="1:6" x14ac:dyDescent="0.35">
      <c r="A478" s="25" t="s">
        <v>1303</v>
      </c>
      <c r="B478" s="26" t="s">
        <v>295</v>
      </c>
      <c r="C478" s="26">
        <v>5823</v>
      </c>
      <c r="D478" s="26">
        <v>2228.8649999999998</v>
      </c>
      <c r="E478" s="26">
        <v>0.66700000000000004</v>
      </c>
      <c r="F478" s="26" t="s">
        <v>40</v>
      </c>
    </row>
    <row r="479" spans="1:6" x14ac:dyDescent="0.35">
      <c r="A479" s="25" t="s">
        <v>1532</v>
      </c>
      <c r="B479" s="26" t="s">
        <v>295</v>
      </c>
      <c r="C479" s="26">
        <v>6318</v>
      </c>
      <c r="D479" s="26">
        <v>1037.9059999999999</v>
      </c>
      <c r="E479" s="26">
        <v>0.66700000000000004</v>
      </c>
      <c r="F479" s="26" t="s">
        <v>40</v>
      </c>
    </row>
    <row r="480" spans="1:6" x14ac:dyDescent="0.35">
      <c r="A480" s="25" t="s">
        <v>1730</v>
      </c>
      <c r="B480" s="26" t="s">
        <v>295</v>
      </c>
      <c r="C480" s="26">
        <v>949</v>
      </c>
      <c r="D480" s="26">
        <v>342.42399999999998</v>
      </c>
      <c r="E480" s="26">
        <v>0.66800000000000004</v>
      </c>
      <c r="F480" s="26" t="s">
        <v>40</v>
      </c>
    </row>
    <row r="481" spans="1:6" x14ac:dyDescent="0.35">
      <c r="A481" s="25" t="s">
        <v>1911</v>
      </c>
      <c r="B481" s="26" t="s">
        <v>295</v>
      </c>
      <c r="C481" s="26">
        <v>2049</v>
      </c>
      <c r="D481" s="26">
        <v>897.07500000000005</v>
      </c>
      <c r="E481" s="26">
        <v>0.66800000000000004</v>
      </c>
      <c r="F481" s="26" t="s">
        <v>40</v>
      </c>
    </row>
    <row r="482" spans="1:6" x14ac:dyDescent="0.35">
      <c r="A482" s="25" t="s">
        <v>2062</v>
      </c>
      <c r="B482" s="26" t="s">
        <v>295</v>
      </c>
      <c r="C482" s="26">
        <v>340</v>
      </c>
      <c r="D482" s="26">
        <v>152.941</v>
      </c>
      <c r="E482" s="26">
        <v>0.66900000000000004</v>
      </c>
      <c r="F482" s="26" t="s">
        <v>40</v>
      </c>
    </row>
    <row r="483" spans="1:6" x14ac:dyDescent="0.35">
      <c r="A483" s="25" t="s">
        <v>1261</v>
      </c>
      <c r="B483" s="26" t="s">
        <v>295</v>
      </c>
      <c r="C483" s="26">
        <v>5410</v>
      </c>
      <c r="D483" s="26">
        <v>1398</v>
      </c>
      <c r="E483" s="26">
        <v>0.66900000000000004</v>
      </c>
      <c r="F483" s="26" t="s">
        <v>40</v>
      </c>
    </row>
    <row r="484" spans="1:6" x14ac:dyDescent="0.35">
      <c r="A484" s="25" t="s">
        <v>1705</v>
      </c>
      <c r="B484" s="26" t="s">
        <v>295</v>
      </c>
      <c r="C484" s="26">
        <v>4653</v>
      </c>
      <c r="D484" s="26">
        <v>2331.5219999999999</v>
      </c>
      <c r="E484" s="26">
        <v>0.66900000000000004</v>
      </c>
      <c r="F484" s="26" t="s">
        <v>40</v>
      </c>
    </row>
    <row r="485" spans="1:6" x14ac:dyDescent="0.35">
      <c r="A485" s="25" t="s">
        <v>1804</v>
      </c>
      <c r="B485" s="26" t="s">
        <v>295</v>
      </c>
      <c r="C485" s="26">
        <v>2389</v>
      </c>
      <c r="D485" s="26">
        <v>1468.085</v>
      </c>
      <c r="E485" s="26">
        <v>0.67</v>
      </c>
      <c r="F485" s="26" t="s">
        <v>40</v>
      </c>
    </row>
    <row r="486" spans="1:6" x14ac:dyDescent="0.35">
      <c r="A486" s="25" t="s">
        <v>930</v>
      </c>
      <c r="B486" s="26" t="s">
        <v>295</v>
      </c>
      <c r="C486" s="26">
        <v>7271</v>
      </c>
      <c r="D486" s="26">
        <v>3571.4290000000001</v>
      </c>
      <c r="E486" s="26">
        <v>0.67</v>
      </c>
      <c r="F486" s="26" t="s">
        <v>40</v>
      </c>
    </row>
    <row r="487" spans="1:6" x14ac:dyDescent="0.35">
      <c r="A487" s="25" t="s">
        <v>1780</v>
      </c>
      <c r="B487" s="26" t="s">
        <v>295</v>
      </c>
      <c r="C487" s="26">
        <v>1044</v>
      </c>
      <c r="D487" s="26">
        <v>490.11900000000003</v>
      </c>
      <c r="E487" s="26">
        <v>0.67100000000000004</v>
      </c>
      <c r="F487" s="26" t="s">
        <v>40</v>
      </c>
    </row>
    <row r="488" spans="1:6" x14ac:dyDescent="0.35">
      <c r="A488" s="25" t="s">
        <v>1994</v>
      </c>
      <c r="B488" s="26" t="s">
        <v>295</v>
      </c>
      <c r="C488" s="26">
        <v>291</v>
      </c>
      <c r="D488" s="26">
        <v>69.444000000000003</v>
      </c>
      <c r="E488" s="26">
        <v>0.67300000000000004</v>
      </c>
      <c r="F488" s="26" t="s">
        <v>40</v>
      </c>
    </row>
    <row r="489" spans="1:6" x14ac:dyDescent="0.35">
      <c r="A489" s="25" t="s">
        <v>1167</v>
      </c>
      <c r="B489" s="26" t="s">
        <v>295</v>
      </c>
      <c r="C489" s="26">
        <v>2443</v>
      </c>
      <c r="D489" s="26">
        <v>736.11099999999999</v>
      </c>
      <c r="E489" s="26">
        <v>0.67300000000000004</v>
      </c>
      <c r="F489" s="26" t="s">
        <v>40</v>
      </c>
    </row>
    <row r="490" spans="1:6" x14ac:dyDescent="0.35">
      <c r="A490" s="25" t="s">
        <v>241</v>
      </c>
      <c r="B490" s="26" t="s">
        <v>295</v>
      </c>
      <c r="C490" s="26">
        <v>311</v>
      </c>
      <c r="D490" s="26">
        <v>173.91300000000001</v>
      </c>
      <c r="E490" s="26">
        <v>0.67400000000000004</v>
      </c>
      <c r="F490" s="26" t="s">
        <v>40</v>
      </c>
    </row>
    <row r="491" spans="1:6" x14ac:dyDescent="0.35">
      <c r="A491" s="25" t="s">
        <v>1050</v>
      </c>
      <c r="B491" s="26" t="s">
        <v>295</v>
      </c>
      <c r="C491" s="26">
        <v>877</v>
      </c>
      <c r="D491" s="26">
        <v>542.18499999999995</v>
      </c>
      <c r="E491" s="26">
        <v>0.67500000000000004</v>
      </c>
      <c r="F491" s="26" t="s">
        <v>40</v>
      </c>
    </row>
    <row r="492" spans="1:6" x14ac:dyDescent="0.35">
      <c r="A492" s="25" t="s">
        <v>1516</v>
      </c>
      <c r="B492" s="26" t="s">
        <v>295</v>
      </c>
      <c r="C492" s="26">
        <v>2252</v>
      </c>
      <c r="D492" s="26">
        <v>882.68200000000002</v>
      </c>
      <c r="E492" s="26">
        <v>0.67500000000000004</v>
      </c>
      <c r="F492" s="26" t="s">
        <v>40</v>
      </c>
    </row>
    <row r="493" spans="1:6" x14ac:dyDescent="0.35">
      <c r="A493" s="25" t="s">
        <v>1201</v>
      </c>
      <c r="B493" s="26" t="s">
        <v>295</v>
      </c>
      <c r="C493" s="26">
        <v>232</v>
      </c>
      <c r="D493" s="26">
        <v>125</v>
      </c>
      <c r="E493" s="26">
        <v>0.67500000000000004</v>
      </c>
      <c r="F493" s="26" t="s">
        <v>40</v>
      </c>
    </row>
    <row r="494" spans="1:6" x14ac:dyDescent="0.35">
      <c r="A494" s="25" t="s">
        <v>1509</v>
      </c>
      <c r="B494" s="26" t="s">
        <v>295</v>
      </c>
      <c r="C494" s="26">
        <v>256</v>
      </c>
      <c r="D494" s="26">
        <v>209.85</v>
      </c>
      <c r="E494" s="26">
        <v>0.67600000000000005</v>
      </c>
      <c r="F494" s="26" t="s">
        <v>40</v>
      </c>
    </row>
    <row r="495" spans="1:6" x14ac:dyDescent="0.35">
      <c r="A495" s="25" t="s">
        <v>1893</v>
      </c>
      <c r="B495" s="26" t="s">
        <v>295</v>
      </c>
      <c r="C495" s="26">
        <v>2658</v>
      </c>
      <c r="D495" s="26">
        <v>880</v>
      </c>
      <c r="E495" s="26">
        <v>0.67600000000000005</v>
      </c>
      <c r="F495" s="26" t="s">
        <v>40</v>
      </c>
    </row>
    <row r="496" spans="1:6" x14ac:dyDescent="0.35">
      <c r="A496" s="25" t="s">
        <v>1895</v>
      </c>
      <c r="B496" s="26" t="s">
        <v>295</v>
      </c>
      <c r="C496" s="26">
        <v>2196</v>
      </c>
      <c r="D496" s="26">
        <v>920</v>
      </c>
      <c r="E496" s="26">
        <v>0.67600000000000005</v>
      </c>
      <c r="F496" s="26" t="s">
        <v>40</v>
      </c>
    </row>
    <row r="497" spans="1:6" x14ac:dyDescent="0.35">
      <c r="A497" s="25" t="s">
        <v>1901</v>
      </c>
      <c r="B497" s="26" t="s">
        <v>295</v>
      </c>
      <c r="C497" s="26">
        <v>2387</v>
      </c>
      <c r="D497" s="26">
        <v>1217.3910000000001</v>
      </c>
      <c r="E497" s="26">
        <v>0.67600000000000005</v>
      </c>
      <c r="F497" s="26" t="s">
        <v>40</v>
      </c>
    </row>
    <row r="498" spans="1:6" x14ac:dyDescent="0.35">
      <c r="A498" s="25" t="s">
        <v>1538</v>
      </c>
      <c r="B498" s="26" t="s">
        <v>295</v>
      </c>
      <c r="C498" s="26">
        <v>6260</v>
      </c>
      <c r="D498" s="26">
        <v>1942.029</v>
      </c>
      <c r="E498" s="26">
        <v>0.67600000000000005</v>
      </c>
      <c r="F498" s="26" t="s">
        <v>40</v>
      </c>
    </row>
    <row r="499" spans="1:6" x14ac:dyDescent="0.35">
      <c r="A499" s="25" t="s">
        <v>1315</v>
      </c>
      <c r="B499" s="26" t="s">
        <v>295</v>
      </c>
      <c r="C499" s="26">
        <v>1973</v>
      </c>
      <c r="D499" s="26">
        <v>1197.452</v>
      </c>
      <c r="E499" s="26">
        <v>0.67700000000000005</v>
      </c>
      <c r="F499" s="26" t="s">
        <v>40</v>
      </c>
    </row>
    <row r="500" spans="1:6" x14ac:dyDescent="0.35">
      <c r="A500" s="25" t="s">
        <v>128</v>
      </c>
      <c r="B500" s="26" t="s">
        <v>295</v>
      </c>
      <c r="C500" s="26">
        <v>4871</v>
      </c>
      <c r="D500" s="26">
        <v>2031.7860000000001</v>
      </c>
      <c r="E500" s="26">
        <v>0.67800000000000005</v>
      </c>
      <c r="F500" s="26" t="s">
        <v>40</v>
      </c>
    </row>
    <row r="501" spans="1:6" x14ac:dyDescent="0.35">
      <c r="A501" s="25" t="s">
        <v>1574</v>
      </c>
      <c r="B501" s="26" t="s">
        <v>295</v>
      </c>
      <c r="C501" s="26">
        <v>2108</v>
      </c>
      <c r="D501" s="26">
        <v>1074.9059999999999</v>
      </c>
      <c r="E501" s="26">
        <v>0.67800000000000005</v>
      </c>
      <c r="F501" s="26" t="s">
        <v>40</v>
      </c>
    </row>
    <row r="502" spans="1:6" x14ac:dyDescent="0.35">
      <c r="A502" s="25" t="s">
        <v>208</v>
      </c>
      <c r="B502" s="26" t="s">
        <v>295</v>
      </c>
      <c r="C502" s="26">
        <v>1665</v>
      </c>
      <c r="D502" s="26">
        <v>328.125</v>
      </c>
      <c r="E502" s="26">
        <v>0.67800000000000005</v>
      </c>
      <c r="F502" s="26" t="s">
        <v>40</v>
      </c>
    </row>
    <row r="503" spans="1:6" x14ac:dyDescent="0.35">
      <c r="A503" s="25" t="s">
        <v>216</v>
      </c>
      <c r="B503" s="26" t="s">
        <v>295</v>
      </c>
      <c r="C503" s="26">
        <v>1239</v>
      </c>
      <c r="D503" s="26">
        <v>963.41499999999996</v>
      </c>
      <c r="E503" s="26">
        <v>0.67800000000000005</v>
      </c>
      <c r="F503" s="26" t="s">
        <v>40</v>
      </c>
    </row>
    <row r="504" spans="1:6" x14ac:dyDescent="0.35">
      <c r="A504" s="25" t="s">
        <v>1512</v>
      </c>
      <c r="B504" s="26" t="s">
        <v>295</v>
      </c>
      <c r="C504" s="26">
        <v>3506</v>
      </c>
      <c r="D504" s="26">
        <v>1263.1579999999999</v>
      </c>
      <c r="E504" s="26">
        <v>0.67900000000000005</v>
      </c>
      <c r="F504" s="26" t="s">
        <v>40</v>
      </c>
    </row>
    <row r="505" spans="1:6" x14ac:dyDescent="0.35">
      <c r="A505" s="25" t="s">
        <v>941</v>
      </c>
      <c r="B505" s="26" t="s">
        <v>295</v>
      </c>
      <c r="C505" s="26">
        <v>3597</v>
      </c>
      <c r="D505" s="26">
        <v>1961.1990000000001</v>
      </c>
      <c r="E505" s="26">
        <v>0.67900000000000005</v>
      </c>
      <c r="F505" s="26" t="s">
        <v>40</v>
      </c>
    </row>
    <row r="506" spans="1:6" x14ac:dyDescent="0.35">
      <c r="A506" s="25" t="s">
        <v>269</v>
      </c>
      <c r="B506" s="26" t="s">
        <v>295</v>
      </c>
      <c r="C506" s="26">
        <v>2597</v>
      </c>
      <c r="D506" s="26">
        <v>500</v>
      </c>
      <c r="E506" s="26">
        <v>0.67900000000000005</v>
      </c>
      <c r="F506" s="26" t="s">
        <v>40</v>
      </c>
    </row>
    <row r="507" spans="1:6" x14ac:dyDescent="0.35">
      <c r="A507" s="25" t="s">
        <v>1156</v>
      </c>
      <c r="B507" s="26" t="s">
        <v>295</v>
      </c>
      <c r="C507" s="26">
        <v>6116</v>
      </c>
      <c r="D507" s="26">
        <v>1932.489</v>
      </c>
      <c r="E507" s="26">
        <v>0.68100000000000005</v>
      </c>
      <c r="F507" s="26" t="s">
        <v>40</v>
      </c>
    </row>
    <row r="508" spans="1:6" x14ac:dyDescent="0.35">
      <c r="A508" s="25" t="s">
        <v>1827</v>
      </c>
      <c r="B508" s="26" t="s">
        <v>295</v>
      </c>
      <c r="C508" s="26">
        <v>1631</v>
      </c>
      <c r="D508" s="26">
        <v>1466.6669999999999</v>
      </c>
      <c r="E508" s="26">
        <v>0.68200000000000005</v>
      </c>
      <c r="F508" s="26" t="s">
        <v>40</v>
      </c>
    </row>
    <row r="509" spans="1:6" x14ac:dyDescent="0.35">
      <c r="A509" s="25" t="s">
        <v>1010</v>
      </c>
      <c r="B509" s="26" t="s">
        <v>295</v>
      </c>
      <c r="C509" s="26">
        <v>2608</v>
      </c>
      <c r="D509" s="26">
        <v>766.66700000000003</v>
      </c>
      <c r="E509" s="26">
        <v>0.68200000000000005</v>
      </c>
      <c r="F509" s="26" t="s">
        <v>40</v>
      </c>
    </row>
    <row r="510" spans="1:6" x14ac:dyDescent="0.35">
      <c r="A510" s="25" t="s">
        <v>919</v>
      </c>
      <c r="B510" s="26" t="s">
        <v>295</v>
      </c>
      <c r="C510" s="26">
        <v>4217</v>
      </c>
      <c r="D510" s="26">
        <v>1866.6669999999999</v>
      </c>
      <c r="E510" s="26">
        <v>0.68200000000000005</v>
      </c>
      <c r="F510" s="26" t="s">
        <v>40</v>
      </c>
    </row>
    <row r="511" spans="1:6" x14ac:dyDescent="0.35">
      <c r="A511" s="25" t="s">
        <v>1631</v>
      </c>
      <c r="B511" s="26" t="s">
        <v>295</v>
      </c>
      <c r="C511" s="26">
        <v>776</v>
      </c>
      <c r="D511" s="26">
        <v>394.73700000000002</v>
      </c>
      <c r="E511" s="26">
        <v>0.68300000000000005</v>
      </c>
      <c r="F511" s="26" t="s">
        <v>40</v>
      </c>
    </row>
    <row r="512" spans="1:6" x14ac:dyDescent="0.35">
      <c r="A512" s="25" t="s">
        <v>1696</v>
      </c>
      <c r="B512" s="26" t="s">
        <v>295</v>
      </c>
      <c r="C512" s="26">
        <v>7630</v>
      </c>
      <c r="D512" s="26">
        <v>4347.3680000000004</v>
      </c>
      <c r="E512" s="26">
        <v>0.68300000000000005</v>
      </c>
      <c r="F512" s="26" t="s">
        <v>40</v>
      </c>
    </row>
    <row r="513" spans="1:6" x14ac:dyDescent="0.35">
      <c r="A513" s="25" t="s">
        <v>1374</v>
      </c>
      <c r="B513" s="26" t="s">
        <v>295</v>
      </c>
      <c r="C513" s="26">
        <v>3288</v>
      </c>
      <c r="D513" s="26">
        <v>1307.692</v>
      </c>
      <c r="E513" s="26">
        <v>0.68400000000000005</v>
      </c>
      <c r="F513" s="26" t="s">
        <v>40</v>
      </c>
    </row>
    <row r="514" spans="1:6" x14ac:dyDescent="0.35">
      <c r="A514" s="25" t="s">
        <v>1845</v>
      </c>
      <c r="B514" s="26" t="s">
        <v>295</v>
      </c>
      <c r="C514" s="26">
        <v>3074</v>
      </c>
      <c r="D514" s="26">
        <v>1676.136</v>
      </c>
      <c r="E514" s="26">
        <v>0.68500000000000005</v>
      </c>
      <c r="F514" s="26" t="s">
        <v>40</v>
      </c>
    </row>
    <row r="515" spans="1:6" x14ac:dyDescent="0.35">
      <c r="A515" s="25" t="s">
        <v>1890</v>
      </c>
      <c r="B515" s="26" t="s">
        <v>295</v>
      </c>
      <c r="C515" s="26">
        <v>2800</v>
      </c>
      <c r="D515" s="26">
        <v>1500</v>
      </c>
      <c r="E515" s="26">
        <v>0.68600000000000005</v>
      </c>
      <c r="F515" s="26" t="s">
        <v>40</v>
      </c>
    </row>
    <row r="516" spans="1:6" x14ac:dyDescent="0.35">
      <c r="A516" s="25" t="s">
        <v>1997</v>
      </c>
      <c r="B516" s="26" t="s">
        <v>295</v>
      </c>
      <c r="C516" s="26">
        <v>727</v>
      </c>
      <c r="D516" s="26">
        <v>416.66699999999997</v>
      </c>
      <c r="E516" s="26">
        <v>0.68600000000000005</v>
      </c>
      <c r="F516" s="26" t="s">
        <v>40</v>
      </c>
    </row>
    <row r="517" spans="1:6" x14ac:dyDescent="0.35">
      <c r="A517" s="25" t="s">
        <v>943</v>
      </c>
      <c r="B517" s="26" t="s">
        <v>295</v>
      </c>
      <c r="C517" s="26">
        <v>5313</v>
      </c>
      <c r="D517" s="26">
        <v>1378.049</v>
      </c>
      <c r="E517" s="26">
        <v>0.68600000000000005</v>
      </c>
      <c r="F517" s="26" t="s">
        <v>40</v>
      </c>
    </row>
    <row r="518" spans="1:6" x14ac:dyDescent="0.35">
      <c r="A518" s="25" t="s">
        <v>1234</v>
      </c>
      <c r="B518" s="26" t="s">
        <v>295</v>
      </c>
      <c r="C518" s="26">
        <v>2993</v>
      </c>
      <c r="D518" s="26">
        <v>2041.6669999999999</v>
      </c>
      <c r="E518" s="26">
        <v>0.68600000000000005</v>
      </c>
      <c r="F518" s="26" t="s">
        <v>40</v>
      </c>
    </row>
    <row r="519" spans="1:6" x14ac:dyDescent="0.35">
      <c r="A519" s="25" t="s">
        <v>1355</v>
      </c>
      <c r="B519" s="26" t="s">
        <v>295</v>
      </c>
      <c r="C519" s="26">
        <v>486</v>
      </c>
      <c r="D519" s="26">
        <v>212.90299999999999</v>
      </c>
      <c r="E519" s="26">
        <v>0.68700000000000006</v>
      </c>
      <c r="F519" s="26" t="s">
        <v>40</v>
      </c>
    </row>
    <row r="520" spans="1:6" x14ac:dyDescent="0.35">
      <c r="A520" s="25" t="s">
        <v>225</v>
      </c>
      <c r="B520" s="26" t="s">
        <v>295</v>
      </c>
      <c r="C520" s="26">
        <v>2119</v>
      </c>
      <c r="D520" s="26">
        <v>905.10900000000004</v>
      </c>
      <c r="E520" s="26">
        <v>0.68700000000000006</v>
      </c>
      <c r="F520" s="26" t="s">
        <v>40</v>
      </c>
    </row>
    <row r="521" spans="1:6" x14ac:dyDescent="0.35">
      <c r="A521" s="25" t="s">
        <v>1312</v>
      </c>
      <c r="B521" s="26" t="s">
        <v>295</v>
      </c>
      <c r="C521" s="26">
        <v>4303</v>
      </c>
      <c r="D521" s="26">
        <v>1647.059</v>
      </c>
      <c r="E521" s="26">
        <v>0.68700000000000006</v>
      </c>
      <c r="F521" s="26" t="s">
        <v>40</v>
      </c>
    </row>
    <row r="522" spans="1:6" x14ac:dyDescent="0.35">
      <c r="A522" s="25" t="s">
        <v>1837</v>
      </c>
      <c r="B522" s="26" t="s">
        <v>295</v>
      </c>
      <c r="C522" s="26">
        <v>2447</v>
      </c>
      <c r="D522" s="26">
        <v>363.63600000000002</v>
      </c>
      <c r="E522" s="26">
        <v>0.68799999999999994</v>
      </c>
      <c r="F522" s="26" t="s">
        <v>40</v>
      </c>
    </row>
    <row r="523" spans="1:6" x14ac:dyDescent="0.35">
      <c r="A523" s="25" t="s">
        <v>1432</v>
      </c>
      <c r="B523" s="26" t="s">
        <v>295</v>
      </c>
      <c r="C523" s="26">
        <v>4650</v>
      </c>
      <c r="D523" s="26">
        <v>454.54500000000002</v>
      </c>
      <c r="E523" s="26">
        <v>0.68799999999999994</v>
      </c>
      <c r="F523" s="26" t="s">
        <v>40</v>
      </c>
    </row>
    <row r="524" spans="1:6" x14ac:dyDescent="0.35">
      <c r="A524" s="25" t="s">
        <v>1655</v>
      </c>
      <c r="B524" s="26" t="s">
        <v>295</v>
      </c>
      <c r="C524" s="26">
        <v>4372</v>
      </c>
      <c r="D524" s="26">
        <v>787.76300000000003</v>
      </c>
      <c r="E524" s="26">
        <v>0.68799999999999994</v>
      </c>
      <c r="F524" s="26" t="s">
        <v>40</v>
      </c>
    </row>
    <row r="525" spans="1:6" x14ac:dyDescent="0.35">
      <c r="A525" s="25" t="s">
        <v>186</v>
      </c>
      <c r="B525" s="26" t="s">
        <v>295</v>
      </c>
      <c r="C525" s="26">
        <v>1360</v>
      </c>
      <c r="D525" s="26">
        <v>696.51700000000005</v>
      </c>
      <c r="E525" s="26">
        <v>0.68799999999999994</v>
      </c>
      <c r="F525" s="26" t="s">
        <v>40</v>
      </c>
    </row>
    <row r="526" spans="1:6" x14ac:dyDescent="0.35">
      <c r="A526" s="25" t="s">
        <v>1896</v>
      </c>
      <c r="B526" s="26" t="s">
        <v>295</v>
      </c>
      <c r="C526" s="26">
        <v>2144</v>
      </c>
      <c r="D526" s="26">
        <v>1032.9670000000001</v>
      </c>
      <c r="E526" s="26">
        <v>0.68899999999999995</v>
      </c>
      <c r="F526" s="26" t="s">
        <v>40</v>
      </c>
    </row>
    <row r="527" spans="1:6" x14ac:dyDescent="0.35">
      <c r="A527" s="25" t="s">
        <v>1270</v>
      </c>
      <c r="B527" s="26" t="s">
        <v>295</v>
      </c>
      <c r="C527" s="26">
        <v>6141</v>
      </c>
      <c r="D527" s="26">
        <v>1539.683</v>
      </c>
      <c r="E527" s="26">
        <v>0.68899999999999995</v>
      </c>
      <c r="F527" s="26" t="s">
        <v>40</v>
      </c>
    </row>
    <row r="528" spans="1:6" x14ac:dyDescent="0.35">
      <c r="A528" s="25" t="s">
        <v>1277</v>
      </c>
      <c r="B528" s="26" t="s">
        <v>295</v>
      </c>
      <c r="C528" s="26">
        <v>3207</v>
      </c>
      <c r="D528" s="26">
        <v>1129.6759999999999</v>
      </c>
      <c r="E528" s="26">
        <v>0.68899999999999995</v>
      </c>
      <c r="F528" s="26" t="s">
        <v>40</v>
      </c>
    </row>
    <row r="529" spans="1:6" x14ac:dyDescent="0.35">
      <c r="A529" s="25" t="s">
        <v>1382</v>
      </c>
      <c r="B529" s="26" t="s">
        <v>295</v>
      </c>
      <c r="C529" s="26">
        <v>1394</v>
      </c>
      <c r="D529" s="26">
        <v>518.072</v>
      </c>
      <c r="E529" s="26">
        <v>0.69</v>
      </c>
      <c r="F529" s="26" t="s">
        <v>40</v>
      </c>
    </row>
    <row r="530" spans="1:6" x14ac:dyDescent="0.35">
      <c r="A530" s="25" t="s">
        <v>1886</v>
      </c>
      <c r="B530" s="26" t="s">
        <v>295</v>
      </c>
      <c r="C530" s="26">
        <v>855</v>
      </c>
      <c r="D530" s="26">
        <v>413.79300000000001</v>
      </c>
      <c r="E530" s="26">
        <v>0.69</v>
      </c>
      <c r="F530" s="26" t="s">
        <v>40</v>
      </c>
    </row>
    <row r="531" spans="1:6" x14ac:dyDescent="0.35">
      <c r="A531" s="25" t="s">
        <v>1592</v>
      </c>
      <c r="B531" s="26" t="s">
        <v>295</v>
      </c>
      <c r="C531" s="26">
        <v>4189</v>
      </c>
      <c r="D531" s="26">
        <v>1928</v>
      </c>
      <c r="E531" s="26">
        <v>0.69</v>
      </c>
      <c r="F531" s="26" t="s">
        <v>40</v>
      </c>
    </row>
    <row r="532" spans="1:6" x14ac:dyDescent="0.35">
      <c r="A532" s="25" t="s">
        <v>1736</v>
      </c>
      <c r="B532" s="26" t="s">
        <v>295</v>
      </c>
      <c r="C532" s="26">
        <v>3741</v>
      </c>
      <c r="D532" s="26">
        <v>192.08600000000001</v>
      </c>
      <c r="E532" s="26">
        <v>0.69</v>
      </c>
      <c r="F532" s="26" t="s">
        <v>40</v>
      </c>
    </row>
    <row r="533" spans="1:6" x14ac:dyDescent="0.35">
      <c r="A533" s="25" t="s">
        <v>72</v>
      </c>
      <c r="B533" s="26" t="s">
        <v>295</v>
      </c>
      <c r="C533" s="26">
        <v>3464</v>
      </c>
      <c r="D533" s="26">
        <v>970.76</v>
      </c>
      <c r="E533" s="26">
        <v>0.69</v>
      </c>
      <c r="F533" s="26" t="s">
        <v>40</v>
      </c>
    </row>
    <row r="534" spans="1:6" x14ac:dyDescent="0.35">
      <c r="A534" s="25" t="s">
        <v>1998</v>
      </c>
      <c r="B534" s="26" t="s">
        <v>295</v>
      </c>
      <c r="C534" s="26">
        <v>1057</v>
      </c>
      <c r="D534" s="26">
        <v>442.30799999999999</v>
      </c>
      <c r="E534" s="26">
        <v>0.69099999999999995</v>
      </c>
      <c r="F534" s="26" t="s">
        <v>40</v>
      </c>
    </row>
    <row r="535" spans="1:6" x14ac:dyDescent="0.35">
      <c r="A535" s="25" t="s">
        <v>1887</v>
      </c>
      <c r="B535" s="26" t="s">
        <v>295</v>
      </c>
      <c r="C535" s="26">
        <v>2942</v>
      </c>
      <c r="D535" s="26">
        <v>1777.778</v>
      </c>
      <c r="E535" s="26">
        <v>0.69199999999999995</v>
      </c>
      <c r="F535" s="26" t="s">
        <v>40</v>
      </c>
    </row>
    <row r="536" spans="1:6" x14ac:dyDescent="0.35">
      <c r="A536" s="25" t="s">
        <v>1205</v>
      </c>
      <c r="B536" s="26" t="s">
        <v>295</v>
      </c>
      <c r="C536" s="26">
        <v>3033</v>
      </c>
      <c r="D536" s="26">
        <v>1129.6300000000001</v>
      </c>
      <c r="E536" s="26">
        <v>0.69199999999999995</v>
      </c>
      <c r="F536" s="26" t="s">
        <v>40</v>
      </c>
    </row>
    <row r="537" spans="1:6" x14ac:dyDescent="0.35">
      <c r="A537" s="25" t="s">
        <v>1508</v>
      </c>
      <c r="B537" s="26" t="s">
        <v>295</v>
      </c>
      <c r="C537" s="26">
        <v>3052</v>
      </c>
      <c r="D537" s="26">
        <v>1178.5709999999999</v>
      </c>
      <c r="E537" s="26">
        <v>0.69199999999999995</v>
      </c>
      <c r="F537" s="26" t="s">
        <v>40</v>
      </c>
    </row>
    <row r="538" spans="1:6" x14ac:dyDescent="0.35">
      <c r="A538" s="25" t="s">
        <v>1548</v>
      </c>
      <c r="B538" s="26" t="s">
        <v>295</v>
      </c>
      <c r="C538" s="26">
        <v>2608</v>
      </c>
      <c r="D538" s="26">
        <v>1154.922</v>
      </c>
      <c r="E538" s="26">
        <v>0.69199999999999995</v>
      </c>
      <c r="F538" s="26" t="s">
        <v>40</v>
      </c>
    </row>
    <row r="539" spans="1:6" x14ac:dyDescent="0.35">
      <c r="A539" s="25" t="s">
        <v>158</v>
      </c>
      <c r="B539" s="26" t="s">
        <v>295</v>
      </c>
      <c r="C539" s="26">
        <v>1482</v>
      </c>
      <c r="D539" s="26">
        <v>328.59399999999999</v>
      </c>
      <c r="E539" s="26">
        <v>0.69199999999999995</v>
      </c>
      <c r="F539" s="26" t="s">
        <v>40</v>
      </c>
    </row>
    <row r="540" spans="1:6" x14ac:dyDescent="0.35">
      <c r="A540" s="25" t="s">
        <v>236</v>
      </c>
      <c r="B540" s="26" t="s">
        <v>295</v>
      </c>
      <c r="C540" s="26">
        <v>296</v>
      </c>
      <c r="D540" s="26">
        <v>116.26600000000001</v>
      </c>
      <c r="E540" s="26">
        <v>0.69199999999999995</v>
      </c>
      <c r="F540" s="26" t="s">
        <v>40</v>
      </c>
    </row>
    <row r="541" spans="1:6" x14ac:dyDescent="0.35">
      <c r="A541" s="25" t="s">
        <v>1016</v>
      </c>
      <c r="B541" s="26" t="s">
        <v>295</v>
      </c>
      <c r="C541" s="26">
        <v>4360</v>
      </c>
      <c r="D541" s="26">
        <v>1755.461</v>
      </c>
      <c r="E541" s="26">
        <v>0.69399999999999995</v>
      </c>
      <c r="F541" s="26" t="s">
        <v>40</v>
      </c>
    </row>
    <row r="542" spans="1:6" x14ac:dyDescent="0.35">
      <c r="A542" s="25" t="s">
        <v>1301</v>
      </c>
      <c r="B542" s="26" t="s">
        <v>295</v>
      </c>
      <c r="C542" s="26">
        <v>3635</v>
      </c>
      <c r="D542" s="26">
        <v>1299.8409999999999</v>
      </c>
      <c r="E542" s="26">
        <v>0.69399999999999995</v>
      </c>
      <c r="F542" s="26" t="s">
        <v>40</v>
      </c>
    </row>
    <row r="543" spans="1:6" x14ac:dyDescent="0.35">
      <c r="A543" s="25" t="s">
        <v>1647</v>
      </c>
      <c r="B543" s="26" t="s">
        <v>295</v>
      </c>
      <c r="C543" s="26">
        <v>3204</v>
      </c>
      <c r="D543" s="26">
        <v>1567.797</v>
      </c>
      <c r="E543" s="26">
        <v>0.69399999999999995</v>
      </c>
      <c r="F543" s="26" t="s">
        <v>40</v>
      </c>
    </row>
    <row r="544" spans="1:6" x14ac:dyDescent="0.35">
      <c r="A544" s="25" t="s">
        <v>70</v>
      </c>
      <c r="B544" s="26" t="s">
        <v>295</v>
      </c>
      <c r="C544" s="26">
        <v>1788</v>
      </c>
      <c r="D544" s="26">
        <v>1674.4190000000001</v>
      </c>
      <c r="E544" s="26">
        <v>0.69399999999999995</v>
      </c>
      <c r="F544" s="26" t="s">
        <v>40</v>
      </c>
    </row>
    <row r="545" spans="1:6" x14ac:dyDescent="0.35">
      <c r="A545" s="25" t="s">
        <v>1237</v>
      </c>
      <c r="B545" s="26" t="s">
        <v>295</v>
      </c>
      <c r="C545" s="26">
        <v>2878</v>
      </c>
      <c r="D545" s="26">
        <v>551.02</v>
      </c>
      <c r="E545" s="26">
        <v>0.69499999999999995</v>
      </c>
      <c r="F545" s="26" t="s">
        <v>40</v>
      </c>
    </row>
    <row r="546" spans="1:6" x14ac:dyDescent="0.35">
      <c r="A546" s="25" t="s">
        <v>1648</v>
      </c>
      <c r="B546" s="26" t="s">
        <v>295</v>
      </c>
      <c r="C546" s="26">
        <v>3434</v>
      </c>
      <c r="D546" s="26">
        <v>1784.4829999999999</v>
      </c>
      <c r="E546" s="26">
        <v>0.69499999999999995</v>
      </c>
      <c r="F546" s="26" t="s">
        <v>40</v>
      </c>
    </row>
    <row r="547" spans="1:6" x14ac:dyDescent="0.35">
      <c r="A547" s="25" t="s">
        <v>100</v>
      </c>
      <c r="B547" s="26" t="s">
        <v>295</v>
      </c>
      <c r="C547" s="26">
        <v>6876</v>
      </c>
      <c r="D547" s="26">
        <v>650.16499999999996</v>
      </c>
      <c r="E547" s="26">
        <v>0.69499999999999995</v>
      </c>
      <c r="F547" s="26" t="s">
        <v>40</v>
      </c>
    </row>
    <row r="548" spans="1:6" x14ac:dyDescent="0.35">
      <c r="A548" s="25" t="s">
        <v>1475</v>
      </c>
      <c r="B548" s="26" t="s">
        <v>295</v>
      </c>
      <c r="C548" s="26">
        <v>5338</v>
      </c>
      <c r="D548" s="26">
        <v>562.5</v>
      </c>
      <c r="E548" s="26">
        <v>0.69599999999999995</v>
      </c>
      <c r="F548" s="26" t="s">
        <v>40</v>
      </c>
    </row>
    <row r="549" spans="1:6" x14ac:dyDescent="0.35">
      <c r="A549" s="25" t="s">
        <v>1951</v>
      </c>
      <c r="B549" s="26" t="s">
        <v>295</v>
      </c>
      <c r="C549" s="26">
        <v>992</v>
      </c>
      <c r="D549" s="26">
        <v>579.18600000000004</v>
      </c>
      <c r="E549" s="26">
        <v>0.69699999999999995</v>
      </c>
      <c r="F549" s="26" t="s">
        <v>40</v>
      </c>
    </row>
    <row r="550" spans="1:6" x14ac:dyDescent="0.35">
      <c r="A550" s="25" t="s">
        <v>1363</v>
      </c>
      <c r="B550" s="26" t="s">
        <v>295</v>
      </c>
      <c r="C550" s="26">
        <v>1476</v>
      </c>
      <c r="D550" s="26">
        <v>579.30999999999995</v>
      </c>
      <c r="E550" s="26">
        <v>0.69699999999999995</v>
      </c>
      <c r="F550" s="26" t="s">
        <v>40</v>
      </c>
    </row>
    <row r="551" spans="1:6" x14ac:dyDescent="0.35">
      <c r="A551" s="25" t="s">
        <v>1111</v>
      </c>
      <c r="B551" s="26" t="s">
        <v>295</v>
      </c>
      <c r="C551" s="26">
        <v>2001</v>
      </c>
      <c r="D551" s="26">
        <v>733.33299999999997</v>
      </c>
      <c r="E551" s="26">
        <v>0.69799999999999995</v>
      </c>
      <c r="F551" s="26" t="s">
        <v>40</v>
      </c>
    </row>
    <row r="552" spans="1:6" x14ac:dyDescent="0.35">
      <c r="A552" s="25" t="s">
        <v>1275</v>
      </c>
      <c r="B552" s="26" t="s">
        <v>295</v>
      </c>
      <c r="C552" s="26">
        <v>5394</v>
      </c>
      <c r="D552" s="26">
        <v>2138.5680000000002</v>
      </c>
      <c r="E552" s="26">
        <v>0.69799999999999995</v>
      </c>
      <c r="F552" s="26" t="s">
        <v>40</v>
      </c>
    </row>
    <row r="553" spans="1:6" x14ac:dyDescent="0.35">
      <c r="A553" s="25" t="s">
        <v>128</v>
      </c>
      <c r="B553" s="26" t="s">
        <v>295</v>
      </c>
      <c r="C553" s="26">
        <v>2300</v>
      </c>
      <c r="D553" s="26">
        <v>624.02099999999996</v>
      </c>
      <c r="E553" s="26">
        <v>0.69799999999999995</v>
      </c>
      <c r="F553" s="26" t="s">
        <v>40</v>
      </c>
    </row>
    <row r="554" spans="1:6" x14ac:dyDescent="0.35">
      <c r="A554" s="25" t="s">
        <v>1461</v>
      </c>
      <c r="B554" s="26" t="s">
        <v>295</v>
      </c>
      <c r="C554" s="26">
        <v>1031</v>
      </c>
      <c r="D554" s="26">
        <v>534.09100000000001</v>
      </c>
      <c r="E554" s="26">
        <v>0.69899999999999995</v>
      </c>
      <c r="F554" s="26" t="s">
        <v>40</v>
      </c>
    </row>
    <row r="555" spans="1:6" x14ac:dyDescent="0.35">
      <c r="A555" s="25" t="s">
        <v>871</v>
      </c>
      <c r="B555" s="26" t="s">
        <v>295</v>
      </c>
      <c r="C555" s="26">
        <v>3671</v>
      </c>
      <c r="D555" s="26">
        <v>855.26300000000003</v>
      </c>
      <c r="E555" s="26">
        <v>0.69899999999999995</v>
      </c>
      <c r="F555" s="26" t="s">
        <v>40</v>
      </c>
    </row>
    <row r="556" spans="1:6" x14ac:dyDescent="0.35">
      <c r="A556" s="25" t="s">
        <v>62</v>
      </c>
      <c r="B556" s="26" t="s">
        <v>295</v>
      </c>
      <c r="C556" s="26">
        <v>1396</v>
      </c>
      <c r="D556" s="26">
        <v>568.49300000000005</v>
      </c>
      <c r="E556" s="26">
        <v>0.69899999999999995</v>
      </c>
      <c r="F556" s="26" t="s">
        <v>40</v>
      </c>
    </row>
    <row r="557" spans="1:6" x14ac:dyDescent="0.35">
      <c r="A557" s="25" t="s">
        <v>1180</v>
      </c>
      <c r="B557" s="26" t="s">
        <v>295</v>
      </c>
      <c r="C557" s="26">
        <v>5378</v>
      </c>
      <c r="D557" s="26">
        <v>666.66700000000003</v>
      </c>
      <c r="E557" s="26">
        <v>0.7</v>
      </c>
      <c r="F557" s="26" t="s">
        <v>40</v>
      </c>
    </row>
    <row r="558" spans="1:6" x14ac:dyDescent="0.35">
      <c r="A558" s="25" t="s">
        <v>978</v>
      </c>
      <c r="B558" s="26" t="s">
        <v>295</v>
      </c>
      <c r="C558" s="26">
        <v>3654</v>
      </c>
      <c r="D558" s="26">
        <v>2591.837</v>
      </c>
      <c r="E558" s="26">
        <v>0.7</v>
      </c>
      <c r="F558" s="26" t="s">
        <v>40</v>
      </c>
    </row>
    <row r="559" spans="1:6" x14ac:dyDescent="0.35">
      <c r="A559" s="25" t="s">
        <v>923</v>
      </c>
      <c r="B559" s="26" t="s">
        <v>295</v>
      </c>
      <c r="C559" s="26">
        <v>6123</v>
      </c>
      <c r="D559" s="26">
        <v>1142.857</v>
      </c>
      <c r="E559" s="26">
        <v>0.7</v>
      </c>
      <c r="F559" s="26" t="s">
        <v>40</v>
      </c>
    </row>
    <row r="560" spans="1:6" x14ac:dyDescent="0.35">
      <c r="A560" s="25" t="s">
        <v>1686</v>
      </c>
      <c r="B560" s="26" t="s">
        <v>295</v>
      </c>
      <c r="C560" s="26">
        <v>4765</v>
      </c>
      <c r="D560" s="26">
        <v>1714.2860000000001</v>
      </c>
      <c r="E560" s="26">
        <v>0.7</v>
      </c>
      <c r="F560" s="26" t="s">
        <v>40</v>
      </c>
    </row>
    <row r="561" spans="1:6" x14ac:dyDescent="0.35">
      <c r="A561" s="25" t="s">
        <v>1720</v>
      </c>
      <c r="B561" s="26" t="s">
        <v>295</v>
      </c>
      <c r="C561" s="26">
        <v>1703</v>
      </c>
      <c r="D561" s="26">
        <v>487.12400000000002</v>
      </c>
      <c r="E561" s="26">
        <v>0.70099999999999996</v>
      </c>
      <c r="F561" s="26" t="s">
        <v>40</v>
      </c>
    </row>
    <row r="562" spans="1:6" x14ac:dyDescent="0.35">
      <c r="A562" s="25" t="s">
        <v>943</v>
      </c>
      <c r="B562" s="26" t="s">
        <v>295</v>
      </c>
      <c r="C562" s="26">
        <v>5752</v>
      </c>
      <c r="D562" s="26">
        <v>1540.07</v>
      </c>
      <c r="E562" s="26">
        <v>0.70199999999999996</v>
      </c>
      <c r="F562" s="26" t="s">
        <v>40</v>
      </c>
    </row>
    <row r="563" spans="1:6" x14ac:dyDescent="0.35">
      <c r="A563" s="25" t="s">
        <v>1455</v>
      </c>
      <c r="B563" s="26" t="s">
        <v>295</v>
      </c>
      <c r="C563" s="26">
        <v>5553</v>
      </c>
      <c r="D563" s="26">
        <v>1787.8789999999999</v>
      </c>
      <c r="E563" s="26">
        <v>0.70199999999999996</v>
      </c>
      <c r="F563" s="26" t="s">
        <v>40</v>
      </c>
    </row>
    <row r="564" spans="1:6" x14ac:dyDescent="0.35">
      <c r="A564" s="25" t="s">
        <v>1459</v>
      </c>
      <c r="B564" s="26" t="s">
        <v>295</v>
      </c>
      <c r="C564" s="26">
        <v>1855</v>
      </c>
      <c r="D564" s="26">
        <v>595.41999999999996</v>
      </c>
      <c r="E564" s="26">
        <v>0.70299999999999996</v>
      </c>
      <c r="F564" s="26" t="s">
        <v>40</v>
      </c>
    </row>
    <row r="565" spans="1:6" x14ac:dyDescent="0.35">
      <c r="A565" s="25" t="s">
        <v>1421</v>
      </c>
      <c r="B565" s="26" t="s">
        <v>295</v>
      </c>
      <c r="C565" s="26">
        <v>5356</v>
      </c>
      <c r="D565" s="26">
        <v>2289.4740000000002</v>
      </c>
      <c r="E565" s="26">
        <v>0.70399999999999996</v>
      </c>
      <c r="F565" s="26" t="s">
        <v>40</v>
      </c>
    </row>
    <row r="566" spans="1:6" x14ac:dyDescent="0.35">
      <c r="A566" s="25" t="s">
        <v>1814</v>
      </c>
      <c r="B566" s="26" t="s">
        <v>295</v>
      </c>
      <c r="C566" s="26">
        <v>3046</v>
      </c>
      <c r="D566" s="26">
        <v>1209.3019999999999</v>
      </c>
      <c r="E566" s="26">
        <v>0.70499999999999996</v>
      </c>
      <c r="F566" s="26" t="s">
        <v>40</v>
      </c>
    </row>
    <row r="567" spans="1:6" x14ac:dyDescent="0.35">
      <c r="A567" s="25" t="s">
        <v>114</v>
      </c>
      <c r="B567" s="26" t="s">
        <v>295</v>
      </c>
      <c r="C567" s="26">
        <v>1579</v>
      </c>
      <c r="D567" s="26">
        <v>349.036</v>
      </c>
      <c r="E567" s="26">
        <v>0.70499999999999996</v>
      </c>
      <c r="F567" s="26" t="s">
        <v>40</v>
      </c>
    </row>
    <row r="568" spans="1:6" x14ac:dyDescent="0.35">
      <c r="A568" s="25" t="s">
        <v>1164</v>
      </c>
      <c r="B568" s="26" t="s">
        <v>295</v>
      </c>
      <c r="C568" s="26">
        <v>2953</v>
      </c>
      <c r="D568" s="26">
        <v>1208.6959999999999</v>
      </c>
      <c r="E568" s="26">
        <v>0.70599999999999996</v>
      </c>
      <c r="F568" s="26" t="s">
        <v>40</v>
      </c>
    </row>
    <row r="569" spans="1:6" x14ac:dyDescent="0.35">
      <c r="A569" s="25" t="s">
        <v>1130</v>
      </c>
      <c r="B569" s="26" t="s">
        <v>295</v>
      </c>
      <c r="C569" s="26">
        <v>1669</v>
      </c>
      <c r="D569" s="26">
        <v>272</v>
      </c>
      <c r="E569" s="26">
        <v>0.70599999999999996</v>
      </c>
      <c r="F569" s="26" t="s">
        <v>40</v>
      </c>
    </row>
    <row r="570" spans="1:6" x14ac:dyDescent="0.35">
      <c r="A570" s="25" t="s">
        <v>1394</v>
      </c>
      <c r="B570" s="26" t="s">
        <v>295</v>
      </c>
      <c r="C570" s="26">
        <v>4599</v>
      </c>
      <c r="D570" s="26">
        <v>3583.3330000000001</v>
      </c>
      <c r="E570" s="26">
        <v>0.70599999999999996</v>
      </c>
      <c r="F570" s="26" t="s">
        <v>40</v>
      </c>
    </row>
    <row r="571" spans="1:6" x14ac:dyDescent="0.35">
      <c r="A571" s="25" t="s">
        <v>1452</v>
      </c>
      <c r="B571" s="26" t="s">
        <v>295</v>
      </c>
      <c r="C571" s="26">
        <v>2107</v>
      </c>
      <c r="D571" s="26">
        <v>672.75699999999995</v>
      </c>
      <c r="E571" s="26">
        <v>0.70599999999999996</v>
      </c>
      <c r="F571" s="26" t="s">
        <v>40</v>
      </c>
    </row>
    <row r="572" spans="1:6" x14ac:dyDescent="0.35">
      <c r="A572" s="25" t="s">
        <v>1460</v>
      </c>
      <c r="B572" s="26" t="s">
        <v>295</v>
      </c>
      <c r="C572" s="26">
        <v>2842</v>
      </c>
      <c r="D572" s="26">
        <v>1238.9380000000001</v>
      </c>
      <c r="E572" s="26">
        <v>0.70599999999999996</v>
      </c>
      <c r="F572" s="26" t="s">
        <v>40</v>
      </c>
    </row>
    <row r="573" spans="1:6" x14ac:dyDescent="0.35">
      <c r="A573" s="25" t="s">
        <v>1217</v>
      </c>
      <c r="B573" s="26" t="s">
        <v>295</v>
      </c>
      <c r="C573" s="26">
        <v>1136</v>
      </c>
      <c r="D573" s="26">
        <v>435.64400000000001</v>
      </c>
      <c r="E573" s="26">
        <v>0.70699999999999996</v>
      </c>
      <c r="F573" s="26" t="s">
        <v>40</v>
      </c>
    </row>
    <row r="574" spans="1:6" x14ac:dyDescent="0.35">
      <c r="A574" s="25" t="s">
        <v>1008</v>
      </c>
      <c r="B574" s="26" t="s">
        <v>295</v>
      </c>
      <c r="C574" s="26">
        <v>2820</v>
      </c>
      <c r="D574" s="26">
        <v>330.04899999999998</v>
      </c>
      <c r="E574" s="26">
        <v>0.70699999999999996</v>
      </c>
      <c r="F574" s="26" t="s">
        <v>40</v>
      </c>
    </row>
    <row r="575" spans="1:6" x14ac:dyDescent="0.35">
      <c r="A575" s="25" t="s">
        <v>1682</v>
      </c>
      <c r="B575" s="26" t="s">
        <v>295</v>
      </c>
      <c r="C575" s="26">
        <v>2757</v>
      </c>
      <c r="D575" s="26">
        <v>1253.0920000000001</v>
      </c>
      <c r="E575" s="26">
        <v>0.70699999999999996</v>
      </c>
      <c r="F575" s="26" t="s">
        <v>40</v>
      </c>
    </row>
    <row r="576" spans="1:6" x14ac:dyDescent="0.35">
      <c r="A576" s="25" t="s">
        <v>83</v>
      </c>
      <c r="B576" s="26" t="s">
        <v>295</v>
      </c>
      <c r="C576" s="26">
        <v>2395</v>
      </c>
      <c r="D576" s="26">
        <v>871.79499999999996</v>
      </c>
      <c r="E576" s="26">
        <v>0.70699999999999996</v>
      </c>
      <c r="F576" s="26" t="s">
        <v>40</v>
      </c>
    </row>
    <row r="577" spans="1:6" x14ac:dyDescent="0.35">
      <c r="A577" s="25" t="s">
        <v>1829</v>
      </c>
      <c r="B577" s="26" t="s">
        <v>295</v>
      </c>
      <c r="C577" s="26">
        <v>3464</v>
      </c>
      <c r="D577" s="26">
        <v>891.30399999999997</v>
      </c>
      <c r="E577" s="26">
        <v>0.70799999999999996</v>
      </c>
      <c r="F577" s="26" t="s">
        <v>40</v>
      </c>
    </row>
    <row r="578" spans="1:6" x14ac:dyDescent="0.35">
      <c r="A578" s="25" t="s">
        <v>1164</v>
      </c>
      <c r="B578" s="26" t="s">
        <v>295</v>
      </c>
      <c r="C578" s="26">
        <v>1190</v>
      </c>
      <c r="D578" s="26">
        <v>581.81799999999998</v>
      </c>
      <c r="E578" s="26">
        <v>0.70799999999999996</v>
      </c>
      <c r="F578" s="26" t="s">
        <v>40</v>
      </c>
    </row>
    <row r="579" spans="1:6" x14ac:dyDescent="0.35">
      <c r="A579" s="25" t="s">
        <v>1105</v>
      </c>
      <c r="B579" s="26" t="s">
        <v>295</v>
      </c>
      <c r="C579" s="26">
        <v>5607</v>
      </c>
      <c r="D579" s="26">
        <v>559.83500000000004</v>
      </c>
      <c r="E579" s="26">
        <v>0.70799999999999996</v>
      </c>
      <c r="F579" s="26" t="s">
        <v>40</v>
      </c>
    </row>
    <row r="580" spans="1:6" x14ac:dyDescent="0.35">
      <c r="A580" s="25" t="s">
        <v>909</v>
      </c>
      <c r="B580" s="26" t="s">
        <v>295</v>
      </c>
      <c r="C580" s="26">
        <v>143</v>
      </c>
      <c r="D580" s="26">
        <v>0</v>
      </c>
      <c r="E580" s="26">
        <v>0.70799999999999996</v>
      </c>
      <c r="F580" s="26" t="s">
        <v>64</v>
      </c>
    </row>
    <row r="581" spans="1:6" x14ac:dyDescent="0.35">
      <c r="A581" s="25" t="s">
        <v>130</v>
      </c>
      <c r="B581" s="26" t="s">
        <v>295</v>
      </c>
      <c r="C581" s="26">
        <v>1755</v>
      </c>
      <c r="D581" s="26">
        <v>721.70699999999999</v>
      </c>
      <c r="E581" s="26">
        <v>0.70799999999999996</v>
      </c>
      <c r="F581" s="26" t="s">
        <v>40</v>
      </c>
    </row>
    <row r="582" spans="1:6" x14ac:dyDescent="0.35">
      <c r="A582" s="25" t="s">
        <v>1735</v>
      </c>
      <c r="B582" s="26" t="s">
        <v>295</v>
      </c>
      <c r="C582" s="26">
        <v>1688</v>
      </c>
      <c r="D582" s="26">
        <v>363.05700000000002</v>
      </c>
      <c r="E582" s="26">
        <v>0.71</v>
      </c>
      <c r="F582" s="26" t="s">
        <v>40</v>
      </c>
    </row>
    <row r="583" spans="1:6" x14ac:dyDescent="0.35">
      <c r="A583" s="25" t="s">
        <v>1381</v>
      </c>
      <c r="B583" s="26" t="s">
        <v>295</v>
      </c>
      <c r="C583" s="26">
        <v>3802</v>
      </c>
      <c r="D583" s="26">
        <v>1313.0989999999999</v>
      </c>
      <c r="E583" s="26">
        <v>0.71099999999999997</v>
      </c>
      <c r="F583" s="26" t="s">
        <v>40</v>
      </c>
    </row>
    <row r="584" spans="1:6" x14ac:dyDescent="0.35">
      <c r="A584" s="25" t="s">
        <v>1398</v>
      </c>
      <c r="B584" s="26" t="s">
        <v>295</v>
      </c>
      <c r="C584" s="26">
        <v>2198</v>
      </c>
      <c r="D584" s="26">
        <v>627.35799999999995</v>
      </c>
      <c r="E584" s="26">
        <v>0.71099999999999997</v>
      </c>
      <c r="F584" s="26" t="s">
        <v>40</v>
      </c>
    </row>
    <row r="585" spans="1:6" x14ac:dyDescent="0.35">
      <c r="A585" s="25" t="s">
        <v>1631</v>
      </c>
      <c r="B585" s="26" t="s">
        <v>295</v>
      </c>
      <c r="C585" s="26">
        <v>985</v>
      </c>
      <c r="D585" s="26">
        <v>443.39600000000002</v>
      </c>
      <c r="E585" s="26">
        <v>0.71099999999999997</v>
      </c>
      <c r="F585" s="26" t="s">
        <v>40</v>
      </c>
    </row>
    <row r="586" spans="1:6" x14ac:dyDescent="0.35">
      <c r="A586" s="25" t="s">
        <v>1063</v>
      </c>
      <c r="B586" s="26" t="s">
        <v>295</v>
      </c>
      <c r="C586" s="26">
        <v>5563</v>
      </c>
      <c r="D586" s="26">
        <v>2095.2379999999998</v>
      </c>
      <c r="E586" s="26">
        <v>0.71199999999999997</v>
      </c>
      <c r="F586" s="26" t="s">
        <v>40</v>
      </c>
    </row>
    <row r="587" spans="1:6" x14ac:dyDescent="0.35">
      <c r="A587" s="25" t="s">
        <v>1029</v>
      </c>
      <c r="B587" s="26" t="s">
        <v>295</v>
      </c>
      <c r="C587" s="26">
        <v>3407</v>
      </c>
      <c r="D587" s="26">
        <v>1484.5260000000001</v>
      </c>
      <c r="E587" s="26">
        <v>0.71299999999999997</v>
      </c>
      <c r="F587" s="26" t="s">
        <v>40</v>
      </c>
    </row>
    <row r="588" spans="1:6" x14ac:dyDescent="0.35">
      <c r="A588" s="25" t="s">
        <v>1665</v>
      </c>
      <c r="B588" s="26" t="s">
        <v>295</v>
      </c>
      <c r="C588" s="26">
        <v>7128</v>
      </c>
      <c r="D588" s="26">
        <v>1162.857</v>
      </c>
      <c r="E588" s="26">
        <v>0.71299999999999997</v>
      </c>
      <c r="F588" s="26" t="s">
        <v>40</v>
      </c>
    </row>
    <row r="589" spans="1:6" x14ac:dyDescent="0.35">
      <c r="A589" s="25" t="s">
        <v>1416</v>
      </c>
      <c r="B589" s="26" t="s">
        <v>295</v>
      </c>
      <c r="C589" s="26">
        <v>824</v>
      </c>
      <c r="D589" s="26">
        <v>260.87</v>
      </c>
      <c r="E589" s="26">
        <v>0.71399999999999997</v>
      </c>
      <c r="F589" s="26" t="s">
        <v>40</v>
      </c>
    </row>
    <row r="590" spans="1:6" x14ac:dyDescent="0.35">
      <c r="A590" s="25" t="s">
        <v>1795</v>
      </c>
      <c r="B590" s="26" t="s">
        <v>295</v>
      </c>
      <c r="C590" s="26">
        <v>2238</v>
      </c>
      <c r="D590" s="26">
        <v>1500</v>
      </c>
      <c r="E590" s="26">
        <v>0.71399999999999997</v>
      </c>
      <c r="F590" s="26" t="s">
        <v>40</v>
      </c>
    </row>
    <row r="591" spans="1:6" x14ac:dyDescent="0.35">
      <c r="A591" s="25" t="s">
        <v>998</v>
      </c>
      <c r="B591" s="26" t="s">
        <v>295</v>
      </c>
      <c r="C591" s="26">
        <v>3660</v>
      </c>
      <c r="D591" s="26">
        <v>1550</v>
      </c>
      <c r="E591" s="26">
        <v>0.71399999999999997</v>
      </c>
      <c r="F591" s="26" t="s">
        <v>40</v>
      </c>
    </row>
    <row r="592" spans="1:6" x14ac:dyDescent="0.35">
      <c r="A592" s="25" t="s">
        <v>1371</v>
      </c>
      <c r="B592" s="26" t="s">
        <v>295</v>
      </c>
      <c r="C592" s="26">
        <v>3694</v>
      </c>
      <c r="D592" s="26">
        <v>750</v>
      </c>
      <c r="E592" s="26">
        <v>0.71399999999999997</v>
      </c>
      <c r="F592" s="26" t="s">
        <v>40</v>
      </c>
    </row>
    <row r="593" spans="1:6" x14ac:dyDescent="0.35">
      <c r="A593" s="25" t="s">
        <v>1935</v>
      </c>
      <c r="B593" s="26" t="s">
        <v>295</v>
      </c>
      <c r="C593" s="26">
        <v>749</v>
      </c>
      <c r="D593" s="26">
        <v>225.80600000000001</v>
      </c>
      <c r="E593" s="26">
        <v>0.71499999999999997</v>
      </c>
      <c r="F593" s="26" t="s">
        <v>40</v>
      </c>
    </row>
    <row r="594" spans="1:6" x14ac:dyDescent="0.35">
      <c r="A594" s="25" t="s">
        <v>1277</v>
      </c>
      <c r="B594" s="26" t="s">
        <v>295</v>
      </c>
      <c r="C594" s="26">
        <v>262</v>
      </c>
      <c r="D594" s="26">
        <v>116.40600000000001</v>
      </c>
      <c r="E594" s="26">
        <v>0.71599999999999997</v>
      </c>
      <c r="F594" s="26" t="s">
        <v>40</v>
      </c>
    </row>
    <row r="595" spans="1:6" x14ac:dyDescent="0.35">
      <c r="A595" s="25" t="s">
        <v>1743</v>
      </c>
      <c r="B595" s="26" t="s">
        <v>295</v>
      </c>
      <c r="C595" s="26">
        <v>3996</v>
      </c>
      <c r="D595" s="26">
        <v>1057.471</v>
      </c>
      <c r="E595" s="26">
        <v>0.71599999999999997</v>
      </c>
      <c r="F595" s="26" t="s">
        <v>40</v>
      </c>
    </row>
    <row r="596" spans="1:6" x14ac:dyDescent="0.35">
      <c r="A596" s="25" t="s">
        <v>221</v>
      </c>
      <c r="B596" s="26" t="s">
        <v>295</v>
      </c>
      <c r="C596" s="26">
        <v>468</v>
      </c>
      <c r="D596" s="26">
        <v>250.85499999999999</v>
      </c>
      <c r="E596" s="26">
        <v>0.71599999999999997</v>
      </c>
      <c r="F596" s="26" t="s">
        <v>40</v>
      </c>
    </row>
    <row r="597" spans="1:6" x14ac:dyDescent="0.35">
      <c r="A597" s="25" t="s">
        <v>39</v>
      </c>
      <c r="B597" s="26" t="s">
        <v>295</v>
      </c>
      <c r="C597" s="26">
        <v>384</v>
      </c>
      <c r="D597" s="26">
        <v>227.38399999999999</v>
      </c>
      <c r="E597" s="26">
        <v>0.71599999999999997</v>
      </c>
      <c r="F597" s="26" t="s">
        <v>40</v>
      </c>
    </row>
    <row r="598" spans="1:6" x14ac:dyDescent="0.35">
      <c r="A598" s="25" t="s">
        <v>153</v>
      </c>
      <c r="B598" s="26" t="s">
        <v>295</v>
      </c>
      <c r="C598" s="26">
        <v>4061</v>
      </c>
      <c r="D598" s="26">
        <v>275.19400000000002</v>
      </c>
      <c r="E598" s="26">
        <v>0.71699999999999997</v>
      </c>
      <c r="F598" s="26" t="s">
        <v>40</v>
      </c>
    </row>
    <row r="599" spans="1:6" x14ac:dyDescent="0.35">
      <c r="A599" s="25" t="s">
        <v>1333</v>
      </c>
      <c r="B599" s="26" t="s">
        <v>295</v>
      </c>
      <c r="C599" s="26">
        <v>707</v>
      </c>
      <c r="D599" s="26">
        <v>315.38499999999999</v>
      </c>
      <c r="E599" s="26">
        <v>0.71799999999999997</v>
      </c>
      <c r="F599" s="26" t="s">
        <v>40</v>
      </c>
    </row>
    <row r="600" spans="1:6" x14ac:dyDescent="0.35">
      <c r="A600" s="25" t="s">
        <v>1371</v>
      </c>
      <c r="B600" s="26" t="s">
        <v>295</v>
      </c>
      <c r="C600" s="26">
        <v>2492</v>
      </c>
      <c r="D600" s="26">
        <v>535.71400000000006</v>
      </c>
      <c r="E600" s="26">
        <v>0.71799999999999997</v>
      </c>
      <c r="F600" s="26" t="s">
        <v>40</v>
      </c>
    </row>
    <row r="601" spans="1:6" x14ac:dyDescent="0.35">
      <c r="A601" s="25" t="s">
        <v>57</v>
      </c>
      <c r="B601" s="26" t="s">
        <v>295</v>
      </c>
      <c r="C601" s="26">
        <v>1614</v>
      </c>
      <c r="D601" s="26">
        <v>564.28599999999994</v>
      </c>
      <c r="E601" s="26">
        <v>0.71799999999999997</v>
      </c>
      <c r="F601" s="26" t="s">
        <v>40</v>
      </c>
    </row>
    <row r="602" spans="1:6" x14ac:dyDescent="0.35">
      <c r="A602" s="25" t="s">
        <v>1166</v>
      </c>
      <c r="B602" s="26" t="s">
        <v>295</v>
      </c>
      <c r="C602" s="26">
        <v>1329</v>
      </c>
      <c r="D602" s="26">
        <v>0</v>
      </c>
      <c r="E602" s="26">
        <v>0.71799999999999997</v>
      </c>
      <c r="F602" s="26" t="s">
        <v>64</v>
      </c>
    </row>
    <row r="603" spans="1:6" x14ac:dyDescent="0.35">
      <c r="A603" s="25" t="s">
        <v>153</v>
      </c>
      <c r="B603" s="26" t="s">
        <v>295</v>
      </c>
      <c r="C603" s="26">
        <v>3676</v>
      </c>
      <c r="D603" s="26">
        <v>222.91</v>
      </c>
      <c r="E603" s="26">
        <v>0.71799999999999997</v>
      </c>
      <c r="F603" s="26" t="s">
        <v>40</v>
      </c>
    </row>
    <row r="604" spans="1:6" x14ac:dyDescent="0.35">
      <c r="A604" s="25" t="s">
        <v>1478</v>
      </c>
      <c r="B604" s="26" t="s">
        <v>295</v>
      </c>
      <c r="C604" s="26">
        <v>3099</v>
      </c>
      <c r="D604" s="26">
        <v>1283.3330000000001</v>
      </c>
      <c r="E604" s="26">
        <v>0.71899999999999997</v>
      </c>
      <c r="F604" s="26" t="s">
        <v>40</v>
      </c>
    </row>
    <row r="605" spans="1:6" x14ac:dyDescent="0.35">
      <c r="A605" s="25" t="s">
        <v>1071</v>
      </c>
      <c r="B605" s="26" t="s">
        <v>295</v>
      </c>
      <c r="C605" s="26">
        <v>6678</v>
      </c>
      <c r="D605" s="26">
        <v>2338.2150000000001</v>
      </c>
      <c r="E605" s="26">
        <v>0.71899999999999997</v>
      </c>
      <c r="F605" s="26" t="s">
        <v>40</v>
      </c>
    </row>
    <row r="606" spans="1:6" x14ac:dyDescent="0.35">
      <c r="A606" s="25" t="s">
        <v>51</v>
      </c>
      <c r="B606" s="26" t="s">
        <v>295</v>
      </c>
      <c r="C606" s="26">
        <v>3971</v>
      </c>
      <c r="D606" s="26">
        <v>635.22</v>
      </c>
      <c r="E606" s="26">
        <v>0.71899999999999997</v>
      </c>
      <c r="F606" s="26" t="s">
        <v>40</v>
      </c>
    </row>
    <row r="607" spans="1:6" x14ac:dyDescent="0.35">
      <c r="A607" s="25" t="s">
        <v>211</v>
      </c>
      <c r="B607" s="26" t="s">
        <v>295</v>
      </c>
      <c r="C607" s="26">
        <v>1911</v>
      </c>
      <c r="D607" s="26">
        <v>619.37699999999995</v>
      </c>
      <c r="E607" s="26">
        <v>0.71899999999999997</v>
      </c>
      <c r="F607" s="26" t="s">
        <v>40</v>
      </c>
    </row>
    <row r="608" spans="1:6" x14ac:dyDescent="0.35">
      <c r="A608" s="25" t="s">
        <v>916</v>
      </c>
      <c r="B608" s="26" t="s">
        <v>295</v>
      </c>
      <c r="C608" s="26">
        <v>2265</v>
      </c>
      <c r="D608" s="26">
        <v>302.70299999999997</v>
      </c>
      <c r="E608" s="26">
        <v>0.72</v>
      </c>
      <c r="F608" s="26" t="s">
        <v>40</v>
      </c>
    </row>
    <row r="609" spans="1:6" x14ac:dyDescent="0.35">
      <c r="A609" s="25" t="s">
        <v>1684</v>
      </c>
      <c r="B609" s="26" t="s">
        <v>295</v>
      </c>
      <c r="C609" s="26">
        <v>1734</v>
      </c>
      <c r="D609" s="26">
        <v>533.33299999999997</v>
      </c>
      <c r="E609" s="26">
        <v>0.72</v>
      </c>
      <c r="F609" s="26" t="s">
        <v>40</v>
      </c>
    </row>
    <row r="610" spans="1:6" x14ac:dyDescent="0.35">
      <c r="A610" s="25" t="s">
        <v>1265</v>
      </c>
      <c r="B610" s="26" t="s">
        <v>295</v>
      </c>
      <c r="C610" s="26">
        <v>2005</v>
      </c>
      <c r="D610" s="26">
        <v>540.42600000000004</v>
      </c>
      <c r="E610" s="26">
        <v>0.72</v>
      </c>
      <c r="F610" s="26" t="s">
        <v>40</v>
      </c>
    </row>
    <row r="611" spans="1:6" x14ac:dyDescent="0.35">
      <c r="A611" s="25" t="s">
        <v>1344</v>
      </c>
      <c r="B611" s="26" t="s">
        <v>295</v>
      </c>
      <c r="C611" s="26">
        <v>983</v>
      </c>
      <c r="D611" s="26">
        <v>314.18900000000002</v>
      </c>
      <c r="E611" s="26">
        <v>0.72099999999999997</v>
      </c>
      <c r="F611" s="26" t="s">
        <v>40</v>
      </c>
    </row>
    <row r="612" spans="1:6" x14ac:dyDescent="0.35">
      <c r="A612" s="25" t="s">
        <v>1765</v>
      </c>
      <c r="B612" s="26" t="s">
        <v>295</v>
      </c>
      <c r="C612" s="26">
        <v>1500</v>
      </c>
      <c r="D612" s="26">
        <v>434.10899999999998</v>
      </c>
      <c r="E612" s="26">
        <v>0.72099999999999997</v>
      </c>
      <c r="F612" s="26" t="s">
        <v>40</v>
      </c>
    </row>
    <row r="613" spans="1:6" x14ac:dyDescent="0.35">
      <c r="A613" s="25" t="s">
        <v>2055</v>
      </c>
      <c r="B613" s="26" t="s">
        <v>295</v>
      </c>
      <c r="C613" s="26">
        <v>3037</v>
      </c>
      <c r="D613" s="26">
        <v>788.46199999999999</v>
      </c>
      <c r="E613" s="26">
        <v>0.72099999999999997</v>
      </c>
      <c r="F613" s="26" t="s">
        <v>40</v>
      </c>
    </row>
    <row r="614" spans="1:6" x14ac:dyDescent="0.35">
      <c r="A614" s="25" t="s">
        <v>2090</v>
      </c>
      <c r="B614" s="26" t="s">
        <v>295</v>
      </c>
      <c r="C614" s="26">
        <v>573</v>
      </c>
      <c r="D614" s="26">
        <v>293.33300000000003</v>
      </c>
      <c r="E614" s="26">
        <v>0.72099999999999997</v>
      </c>
      <c r="F614" s="26" t="s">
        <v>40</v>
      </c>
    </row>
    <row r="615" spans="1:6" x14ac:dyDescent="0.35">
      <c r="A615" s="25" t="s">
        <v>1073</v>
      </c>
      <c r="B615" s="26" t="s">
        <v>295</v>
      </c>
      <c r="C615" s="26">
        <v>1732</v>
      </c>
      <c r="D615" s="26">
        <v>732.46799999999996</v>
      </c>
      <c r="E615" s="26">
        <v>0.72099999999999997</v>
      </c>
      <c r="F615" s="26" t="s">
        <v>40</v>
      </c>
    </row>
    <row r="616" spans="1:6" x14ac:dyDescent="0.35">
      <c r="A616" s="25" t="s">
        <v>1427</v>
      </c>
      <c r="B616" s="26" t="s">
        <v>295</v>
      </c>
      <c r="C616" s="26">
        <v>3017</v>
      </c>
      <c r="D616" s="26">
        <v>1423.077</v>
      </c>
      <c r="E616" s="26">
        <v>0.72199999999999998</v>
      </c>
      <c r="F616" s="26" t="s">
        <v>40</v>
      </c>
    </row>
    <row r="617" spans="1:6" x14ac:dyDescent="0.35">
      <c r="A617" s="25" t="s">
        <v>1859</v>
      </c>
      <c r="B617" s="26" t="s">
        <v>295</v>
      </c>
      <c r="C617" s="26">
        <v>1072</v>
      </c>
      <c r="D617" s="26">
        <v>307.69200000000001</v>
      </c>
      <c r="E617" s="26">
        <v>0.72199999999999998</v>
      </c>
      <c r="F617" s="26" t="s">
        <v>40</v>
      </c>
    </row>
    <row r="618" spans="1:6" x14ac:dyDescent="0.35">
      <c r="A618" s="25" t="s">
        <v>1885</v>
      </c>
      <c r="B618" s="26" t="s">
        <v>295</v>
      </c>
      <c r="C618" s="26">
        <v>2661</v>
      </c>
      <c r="D618" s="26">
        <v>411.50400000000002</v>
      </c>
      <c r="E618" s="26">
        <v>0.72199999999999998</v>
      </c>
      <c r="F618" s="26" t="s">
        <v>40</v>
      </c>
    </row>
    <row r="619" spans="1:6" x14ac:dyDescent="0.35">
      <c r="A619" s="25" t="s">
        <v>1966</v>
      </c>
      <c r="B619" s="26" t="s">
        <v>295</v>
      </c>
      <c r="C619" s="26">
        <v>1900</v>
      </c>
      <c r="D619" s="26">
        <v>530.48800000000006</v>
      </c>
      <c r="E619" s="26">
        <v>0.72199999999999998</v>
      </c>
      <c r="F619" s="26" t="s">
        <v>40</v>
      </c>
    </row>
    <row r="620" spans="1:6" x14ac:dyDescent="0.35">
      <c r="A620" s="25" t="s">
        <v>1154</v>
      </c>
      <c r="B620" s="26" t="s">
        <v>295</v>
      </c>
      <c r="C620" s="26">
        <v>251</v>
      </c>
      <c r="D620" s="26">
        <v>87.084999999999994</v>
      </c>
      <c r="E620" s="26">
        <v>0.72199999999999998</v>
      </c>
      <c r="F620" s="26" t="s">
        <v>40</v>
      </c>
    </row>
    <row r="621" spans="1:6" x14ac:dyDescent="0.35">
      <c r="A621" s="25" t="s">
        <v>182</v>
      </c>
      <c r="B621" s="26" t="s">
        <v>295</v>
      </c>
      <c r="C621" s="26">
        <v>322</v>
      </c>
      <c r="D621" s="26">
        <v>134.25899999999999</v>
      </c>
      <c r="E621" s="26">
        <v>0.72199999999999998</v>
      </c>
      <c r="F621" s="26" t="s">
        <v>40</v>
      </c>
    </row>
    <row r="622" spans="1:6" x14ac:dyDescent="0.35">
      <c r="A622" s="25" t="s">
        <v>113</v>
      </c>
      <c r="B622" s="26" t="s">
        <v>295</v>
      </c>
      <c r="C622" s="26">
        <v>1373</v>
      </c>
      <c r="D622" s="26">
        <v>574.32399999999996</v>
      </c>
      <c r="E622" s="26">
        <v>0.72199999999999998</v>
      </c>
      <c r="F622" s="26" t="s">
        <v>40</v>
      </c>
    </row>
    <row r="623" spans="1:6" x14ac:dyDescent="0.35">
      <c r="A623" s="25" t="s">
        <v>1577</v>
      </c>
      <c r="B623" s="26" t="s">
        <v>295</v>
      </c>
      <c r="C623" s="26">
        <v>811</v>
      </c>
      <c r="D623" s="26">
        <v>294.11799999999999</v>
      </c>
      <c r="E623" s="26">
        <v>0.72299999999999998</v>
      </c>
      <c r="F623" s="26" t="s">
        <v>40</v>
      </c>
    </row>
    <row r="624" spans="1:6" x14ac:dyDescent="0.35">
      <c r="A624" s="25" t="s">
        <v>1832</v>
      </c>
      <c r="B624" s="26" t="s">
        <v>295</v>
      </c>
      <c r="C624" s="26">
        <v>1122</v>
      </c>
      <c r="D624" s="26">
        <v>468.08499999999998</v>
      </c>
      <c r="E624" s="26">
        <v>0.72299999999999998</v>
      </c>
      <c r="F624" s="26" t="s">
        <v>40</v>
      </c>
    </row>
    <row r="625" spans="1:6" x14ac:dyDescent="0.35">
      <c r="A625" s="25" t="s">
        <v>1978</v>
      </c>
      <c r="B625" s="26" t="s">
        <v>295</v>
      </c>
      <c r="C625" s="26">
        <v>1427</v>
      </c>
      <c r="D625" s="26">
        <v>0</v>
      </c>
      <c r="E625" s="26">
        <v>0.72299999999999998</v>
      </c>
      <c r="F625" s="26" t="s">
        <v>64</v>
      </c>
    </row>
    <row r="626" spans="1:6" x14ac:dyDescent="0.35">
      <c r="A626" s="25" t="s">
        <v>1577</v>
      </c>
      <c r="B626" s="26" t="s">
        <v>295</v>
      </c>
      <c r="C626" s="26">
        <v>811</v>
      </c>
      <c r="D626" s="26">
        <v>294.11799999999999</v>
      </c>
      <c r="E626" s="26">
        <v>0.72299999999999998</v>
      </c>
      <c r="F626" s="26" t="s">
        <v>40</v>
      </c>
    </row>
    <row r="627" spans="1:6" x14ac:dyDescent="0.35">
      <c r="A627" s="25" t="s">
        <v>1334</v>
      </c>
      <c r="B627" s="26" t="s">
        <v>295</v>
      </c>
      <c r="C627" s="26">
        <v>1626</v>
      </c>
      <c r="D627" s="26">
        <v>762.88699999999994</v>
      </c>
      <c r="E627" s="26">
        <v>0.72399999999999998</v>
      </c>
      <c r="F627" s="26" t="s">
        <v>40</v>
      </c>
    </row>
    <row r="628" spans="1:6" x14ac:dyDescent="0.35">
      <c r="A628" s="25" t="s">
        <v>1673</v>
      </c>
      <c r="B628" s="26" t="s">
        <v>295</v>
      </c>
      <c r="C628" s="26">
        <v>1475</v>
      </c>
      <c r="D628" s="26">
        <v>597.29700000000003</v>
      </c>
      <c r="E628" s="26">
        <v>0.72499999999999998</v>
      </c>
      <c r="F628" s="26" t="s">
        <v>40</v>
      </c>
    </row>
    <row r="629" spans="1:6" x14ac:dyDescent="0.35">
      <c r="A629" s="25" t="s">
        <v>1454</v>
      </c>
      <c r="B629" s="26" t="s">
        <v>295</v>
      </c>
      <c r="C629" s="26">
        <v>971</v>
      </c>
      <c r="D629" s="26">
        <v>415.09399999999999</v>
      </c>
      <c r="E629" s="26">
        <v>0.72599999999999998</v>
      </c>
      <c r="F629" s="26" t="s">
        <v>40</v>
      </c>
    </row>
    <row r="630" spans="1:6" x14ac:dyDescent="0.35">
      <c r="A630" s="25" t="s">
        <v>85</v>
      </c>
      <c r="B630" s="26" t="s">
        <v>295</v>
      </c>
      <c r="C630" s="26">
        <v>1743</v>
      </c>
      <c r="D630" s="26">
        <v>640.30100000000004</v>
      </c>
      <c r="E630" s="26">
        <v>0.72599999999999998</v>
      </c>
      <c r="F630" s="26" t="s">
        <v>40</v>
      </c>
    </row>
    <row r="631" spans="1:6" x14ac:dyDescent="0.35">
      <c r="A631" s="25" t="s">
        <v>1379</v>
      </c>
      <c r="B631" s="26" t="s">
        <v>295</v>
      </c>
      <c r="C631" s="26">
        <v>2774</v>
      </c>
      <c r="D631" s="26">
        <v>1012.924</v>
      </c>
      <c r="E631" s="26">
        <v>0.72699999999999998</v>
      </c>
      <c r="F631" s="26" t="s">
        <v>40</v>
      </c>
    </row>
    <row r="632" spans="1:6" x14ac:dyDescent="0.35">
      <c r="A632" s="25" t="s">
        <v>1324</v>
      </c>
      <c r="B632" s="26" t="s">
        <v>295</v>
      </c>
      <c r="C632" s="26">
        <v>3516</v>
      </c>
      <c r="D632" s="26">
        <v>1269.7370000000001</v>
      </c>
      <c r="E632" s="26">
        <v>0.72699999999999998</v>
      </c>
      <c r="F632" s="26" t="s">
        <v>40</v>
      </c>
    </row>
    <row r="633" spans="1:6" x14ac:dyDescent="0.35">
      <c r="A633" s="25" t="s">
        <v>1171</v>
      </c>
      <c r="B633" s="26" t="s">
        <v>295</v>
      </c>
      <c r="C633" s="26">
        <v>2094</v>
      </c>
      <c r="D633" s="26">
        <v>1100</v>
      </c>
      <c r="E633" s="26">
        <v>0.72699999999999998</v>
      </c>
      <c r="F633" s="26" t="s">
        <v>40</v>
      </c>
    </row>
    <row r="634" spans="1:6" x14ac:dyDescent="0.35">
      <c r="A634" s="25" t="s">
        <v>1191</v>
      </c>
      <c r="B634" s="26" t="s">
        <v>295</v>
      </c>
      <c r="C634" s="26">
        <v>3010</v>
      </c>
      <c r="D634" s="26">
        <v>985.81600000000003</v>
      </c>
      <c r="E634" s="26">
        <v>0.72699999999999998</v>
      </c>
      <c r="F634" s="26" t="s">
        <v>40</v>
      </c>
    </row>
    <row r="635" spans="1:6" x14ac:dyDescent="0.35">
      <c r="A635" s="25" t="s">
        <v>956</v>
      </c>
      <c r="B635" s="26" t="s">
        <v>295</v>
      </c>
      <c r="C635" s="26">
        <v>4879</v>
      </c>
      <c r="D635" s="26">
        <v>15.625</v>
      </c>
      <c r="E635" s="26">
        <v>0.72699999999999998</v>
      </c>
      <c r="F635" s="26" t="s">
        <v>64</v>
      </c>
    </row>
    <row r="636" spans="1:6" x14ac:dyDescent="0.35">
      <c r="A636" s="25" t="s">
        <v>1695</v>
      </c>
      <c r="B636" s="26" t="s">
        <v>295</v>
      </c>
      <c r="C636" s="26">
        <v>7065</v>
      </c>
      <c r="D636" s="26">
        <v>2312.5</v>
      </c>
      <c r="E636" s="26">
        <v>0.72699999999999998</v>
      </c>
      <c r="F636" s="26" t="s">
        <v>40</v>
      </c>
    </row>
    <row r="637" spans="1:6" x14ac:dyDescent="0.35">
      <c r="A637" s="25" t="s">
        <v>1481</v>
      </c>
      <c r="B637" s="26" t="s">
        <v>295</v>
      </c>
      <c r="C637" s="26">
        <v>364</v>
      </c>
      <c r="D637" s="26">
        <v>148.148</v>
      </c>
      <c r="E637" s="26">
        <v>0.72799999999999998</v>
      </c>
      <c r="F637" s="26" t="s">
        <v>40</v>
      </c>
    </row>
    <row r="638" spans="1:6" x14ac:dyDescent="0.35">
      <c r="A638" s="25" t="s">
        <v>1567</v>
      </c>
      <c r="B638" s="26" t="s">
        <v>295</v>
      </c>
      <c r="C638" s="26">
        <v>940</v>
      </c>
      <c r="D638" s="26">
        <v>255.39599999999999</v>
      </c>
      <c r="E638" s="26">
        <v>0.72899999999999998</v>
      </c>
      <c r="F638" s="26" t="s">
        <v>40</v>
      </c>
    </row>
    <row r="639" spans="1:6" x14ac:dyDescent="0.35">
      <c r="A639" s="25" t="s">
        <v>1763</v>
      </c>
      <c r="B639" s="26" t="s">
        <v>295</v>
      </c>
      <c r="C639" s="26">
        <v>1365</v>
      </c>
      <c r="D639" s="26">
        <v>320.51299999999998</v>
      </c>
      <c r="E639" s="26">
        <v>0.72899999999999998</v>
      </c>
      <c r="F639" s="26" t="s">
        <v>40</v>
      </c>
    </row>
    <row r="640" spans="1:6" x14ac:dyDescent="0.35">
      <c r="A640" s="25" t="s">
        <v>2002</v>
      </c>
      <c r="B640" s="26" t="s">
        <v>295</v>
      </c>
      <c r="C640" s="26">
        <v>1005</v>
      </c>
      <c r="D640" s="26">
        <v>415.92899999999997</v>
      </c>
      <c r="E640" s="26">
        <v>0.72899999999999998</v>
      </c>
      <c r="F640" s="26" t="s">
        <v>40</v>
      </c>
    </row>
    <row r="641" spans="1:6" x14ac:dyDescent="0.35">
      <c r="A641" s="25" t="s">
        <v>284</v>
      </c>
      <c r="B641" s="26" t="s">
        <v>295</v>
      </c>
      <c r="C641" s="26">
        <v>3134</v>
      </c>
      <c r="D641" s="26">
        <v>176.471</v>
      </c>
      <c r="E641" s="26">
        <v>0.72899999999999998</v>
      </c>
      <c r="F641" s="26" t="s">
        <v>40</v>
      </c>
    </row>
    <row r="642" spans="1:6" x14ac:dyDescent="0.35">
      <c r="A642" s="25" t="s">
        <v>1567</v>
      </c>
      <c r="B642" s="26" t="s">
        <v>295</v>
      </c>
      <c r="C642" s="26">
        <v>940</v>
      </c>
      <c r="D642" s="26">
        <v>255.39599999999999</v>
      </c>
      <c r="E642" s="26">
        <v>0.72899999999999998</v>
      </c>
      <c r="F642" s="26" t="s">
        <v>40</v>
      </c>
    </row>
    <row r="643" spans="1:6" x14ac:dyDescent="0.35">
      <c r="A643" s="25" t="s">
        <v>1389</v>
      </c>
      <c r="B643" s="26" t="s">
        <v>295</v>
      </c>
      <c r="C643" s="26">
        <v>2927</v>
      </c>
      <c r="D643" s="26">
        <v>1130.4349999999999</v>
      </c>
      <c r="E643" s="26">
        <v>0.73</v>
      </c>
      <c r="F643" s="26" t="s">
        <v>40</v>
      </c>
    </row>
    <row r="644" spans="1:6" x14ac:dyDescent="0.35">
      <c r="A644" s="25" t="s">
        <v>1311</v>
      </c>
      <c r="B644" s="26" t="s">
        <v>295</v>
      </c>
      <c r="C644" s="26">
        <v>1490</v>
      </c>
      <c r="D644" s="26">
        <v>437.05</v>
      </c>
      <c r="E644" s="26">
        <v>0.73099999999999998</v>
      </c>
      <c r="F644" s="26" t="s">
        <v>40</v>
      </c>
    </row>
    <row r="645" spans="1:6" x14ac:dyDescent="0.35">
      <c r="A645" s="25" t="s">
        <v>1547</v>
      </c>
      <c r="B645" s="26" t="s">
        <v>295</v>
      </c>
      <c r="C645" s="26">
        <v>5164</v>
      </c>
      <c r="D645" s="26">
        <v>1868.421</v>
      </c>
      <c r="E645" s="26">
        <v>0.73099999999999998</v>
      </c>
      <c r="F645" s="26" t="s">
        <v>40</v>
      </c>
    </row>
    <row r="646" spans="1:6" x14ac:dyDescent="0.35">
      <c r="A646" s="25" t="s">
        <v>1632</v>
      </c>
      <c r="B646" s="26" t="s">
        <v>295</v>
      </c>
      <c r="C646" s="26">
        <v>2041</v>
      </c>
      <c r="D646" s="26">
        <v>884.61500000000001</v>
      </c>
      <c r="E646" s="26">
        <v>0.73199999999999998</v>
      </c>
      <c r="F646" s="26" t="s">
        <v>40</v>
      </c>
    </row>
    <row r="647" spans="1:6" x14ac:dyDescent="0.35">
      <c r="A647" s="25" t="s">
        <v>1580</v>
      </c>
      <c r="B647" s="26" t="s">
        <v>295</v>
      </c>
      <c r="C647" s="26">
        <v>1759</v>
      </c>
      <c r="D647" s="26">
        <v>780.12</v>
      </c>
      <c r="E647" s="26">
        <v>0.73199999999999998</v>
      </c>
      <c r="F647" s="26" t="s">
        <v>40</v>
      </c>
    </row>
    <row r="648" spans="1:6" x14ac:dyDescent="0.35">
      <c r="A648" s="25" t="s">
        <v>1595</v>
      </c>
      <c r="B648" s="26" t="s">
        <v>295</v>
      </c>
      <c r="C648" s="26">
        <v>1935</v>
      </c>
      <c r="D648" s="26">
        <v>646.34100000000001</v>
      </c>
      <c r="E648" s="26">
        <v>0.73199999999999998</v>
      </c>
      <c r="F648" s="26" t="s">
        <v>40</v>
      </c>
    </row>
    <row r="649" spans="1:6" x14ac:dyDescent="0.35">
      <c r="A649" s="25" t="s">
        <v>1449</v>
      </c>
      <c r="B649" s="26" t="s">
        <v>295</v>
      </c>
      <c r="C649" s="26">
        <v>2962</v>
      </c>
      <c r="D649" s="26">
        <v>1818.182</v>
      </c>
      <c r="E649" s="26">
        <v>0.73299999999999998</v>
      </c>
      <c r="F649" s="26" t="s">
        <v>40</v>
      </c>
    </row>
    <row r="650" spans="1:6" x14ac:dyDescent="0.35">
      <c r="A650" s="25" t="s">
        <v>1473</v>
      </c>
      <c r="B650" s="26" t="s">
        <v>295</v>
      </c>
      <c r="C650" s="26">
        <v>3066</v>
      </c>
      <c r="D650" s="26">
        <v>1272.7270000000001</v>
      </c>
      <c r="E650" s="26">
        <v>0.73299999999999998</v>
      </c>
      <c r="F650" s="26" t="s">
        <v>40</v>
      </c>
    </row>
    <row r="651" spans="1:6" x14ac:dyDescent="0.35">
      <c r="A651" s="25" t="s">
        <v>1983</v>
      </c>
      <c r="B651" s="26" t="s">
        <v>295</v>
      </c>
      <c r="C651" s="26">
        <v>1560</v>
      </c>
      <c r="D651" s="26">
        <v>1636.364</v>
      </c>
      <c r="E651" s="26">
        <v>0.73299999999999998</v>
      </c>
      <c r="F651" s="26" t="s">
        <v>40</v>
      </c>
    </row>
    <row r="652" spans="1:6" x14ac:dyDescent="0.35">
      <c r="A652" s="25" t="s">
        <v>1110</v>
      </c>
      <c r="B652" s="26" t="s">
        <v>295</v>
      </c>
      <c r="C652" s="26">
        <v>2105</v>
      </c>
      <c r="D652" s="26">
        <v>1121.6220000000001</v>
      </c>
      <c r="E652" s="26">
        <v>0.73299999999999998</v>
      </c>
      <c r="F652" s="26" t="s">
        <v>40</v>
      </c>
    </row>
    <row r="653" spans="1:6" x14ac:dyDescent="0.35">
      <c r="A653" s="25" t="s">
        <v>1152</v>
      </c>
      <c r="B653" s="26" t="s">
        <v>295</v>
      </c>
      <c r="C653" s="26">
        <v>2951</v>
      </c>
      <c r="D653" s="26">
        <v>1044.088</v>
      </c>
      <c r="E653" s="26">
        <v>0.73299999999999998</v>
      </c>
      <c r="F653" s="26" t="s">
        <v>40</v>
      </c>
    </row>
    <row r="654" spans="1:6" x14ac:dyDescent="0.35">
      <c r="A654" s="25" t="s">
        <v>875</v>
      </c>
      <c r="B654" s="26" t="s">
        <v>295</v>
      </c>
      <c r="C654" s="26">
        <v>3233</v>
      </c>
      <c r="D654" s="26">
        <v>365.23500000000001</v>
      </c>
      <c r="E654" s="26">
        <v>0.73299999999999998</v>
      </c>
      <c r="F654" s="26" t="s">
        <v>40</v>
      </c>
    </row>
    <row r="655" spans="1:6" x14ac:dyDescent="0.35">
      <c r="A655" s="25" t="s">
        <v>1490</v>
      </c>
      <c r="B655" s="26" t="s">
        <v>295</v>
      </c>
      <c r="C655" s="26">
        <v>3977</v>
      </c>
      <c r="D655" s="26">
        <v>4285.0240000000003</v>
      </c>
      <c r="E655" s="26">
        <v>0.73399999999999999</v>
      </c>
      <c r="F655" s="26" t="s">
        <v>40</v>
      </c>
    </row>
    <row r="656" spans="1:6" x14ac:dyDescent="0.35">
      <c r="A656" s="25" t="s">
        <v>2026</v>
      </c>
      <c r="B656" s="26" t="s">
        <v>295</v>
      </c>
      <c r="C656" s="26">
        <v>3307</v>
      </c>
      <c r="D656" s="26">
        <v>1472.222</v>
      </c>
      <c r="E656" s="26">
        <v>0.73499999999999999</v>
      </c>
      <c r="F656" s="26" t="s">
        <v>40</v>
      </c>
    </row>
    <row r="657" spans="1:6" x14ac:dyDescent="0.35">
      <c r="A657" s="25" t="s">
        <v>2073</v>
      </c>
      <c r="B657" s="26" t="s">
        <v>295</v>
      </c>
      <c r="C657" s="26">
        <v>2092</v>
      </c>
      <c r="D657" s="26">
        <v>680</v>
      </c>
      <c r="E657" s="26">
        <v>0.73499999999999999</v>
      </c>
      <c r="F657" s="26" t="s">
        <v>40</v>
      </c>
    </row>
    <row r="658" spans="1:6" x14ac:dyDescent="0.35">
      <c r="A658" s="25" t="s">
        <v>100</v>
      </c>
      <c r="B658" s="26" t="s">
        <v>295</v>
      </c>
      <c r="C658" s="26">
        <v>5805</v>
      </c>
      <c r="D658" s="26">
        <v>681.51800000000003</v>
      </c>
      <c r="E658" s="26">
        <v>0.73499999999999999</v>
      </c>
      <c r="F658" s="26" t="s">
        <v>40</v>
      </c>
    </row>
    <row r="659" spans="1:6" x14ac:dyDescent="0.35">
      <c r="A659" s="25" t="s">
        <v>995</v>
      </c>
      <c r="B659" s="26" t="s">
        <v>295</v>
      </c>
      <c r="C659" s="26">
        <v>1930</v>
      </c>
      <c r="D659" s="26">
        <v>694.44399999999996</v>
      </c>
      <c r="E659" s="26">
        <v>0.73499999999999999</v>
      </c>
      <c r="F659" s="26" t="s">
        <v>40</v>
      </c>
    </row>
    <row r="660" spans="1:6" x14ac:dyDescent="0.35">
      <c r="A660" s="25" t="s">
        <v>49</v>
      </c>
      <c r="B660" s="26" t="s">
        <v>295</v>
      </c>
      <c r="C660" s="26">
        <v>4802</v>
      </c>
      <c r="D660" s="26">
        <v>137.566</v>
      </c>
      <c r="E660" s="26">
        <v>0.73499999999999999</v>
      </c>
      <c r="F660" s="26" t="s">
        <v>40</v>
      </c>
    </row>
    <row r="661" spans="1:6" x14ac:dyDescent="0.35">
      <c r="A661" s="25" t="s">
        <v>1633</v>
      </c>
      <c r="B661" s="26" t="s">
        <v>295</v>
      </c>
      <c r="C661" s="26">
        <v>6288</v>
      </c>
      <c r="D661" s="26">
        <v>440</v>
      </c>
      <c r="E661" s="26">
        <v>0.73499999999999999</v>
      </c>
      <c r="F661" s="26" t="s">
        <v>40</v>
      </c>
    </row>
    <row r="662" spans="1:6" x14ac:dyDescent="0.35">
      <c r="A662" s="25" t="s">
        <v>1649</v>
      </c>
      <c r="B662" s="26" t="s">
        <v>295</v>
      </c>
      <c r="C662" s="26">
        <v>5633</v>
      </c>
      <c r="D662" s="26">
        <v>2000</v>
      </c>
      <c r="E662" s="26">
        <v>0.73499999999999999</v>
      </c>
      <c r="F662" s="26" t="s">
        <v>40</v>
      </c>
    </row>
    <row r="663" spans="1:6" x14ac:dyDescent="0.35">
      <c r="A663" s="25" t="s">
        <v>1185</v>
      </c>
      <c r="B663" s="26" t="s">
        <v>295</v>
      </c>
      <c r="C663" s="26">
        <v>2814</v>
      </c>
      <c r="D663" s="26">
        <v>471.69799999999998</v>
      </c>
      <c r="E663" s="26">
        <v>0.73599999999999999</v>
      </c>
      <c r="F663" s="26" t="s">
        <v>40</v>
      </c>
    </row>
    <row r="664" spans="1:6" x14ac:dyDescent="0.35">
      <c r="A664" s="25" t="s">
        <v>1669</v>
      </c>
      <c r="B664" s="26" t="s">
        <v>295</v>
      </c>
      <c r="C664" s="26">
        <v>2026</v>
      </c>
      <c r="D664" s="26">
        <v>785.71400000000006</v>
      </c>
      <c r="E664" s="26">
        <v>0.73699999999999999</v>
      </c>
      <c r="F664" s="26" t="s">
        <v>40</v>
      </c>
    </row>
    <row r="665" spans="1:6" x14ac:dyDescent="0.35">
      <c r="A665" s="25" t="s">
        <v>2085</v>
      </c>
      <c r="B665" s="26" t="s">
        <v>295</v>
      </c>
      <c r="C665" s="26">
        <v>360</v>
      </c>
      <c r="D665" s="26">
        <v>0</v>
      </c>
      <c r="E665" s="26">
        <v>0.73699999999999999</v>
      </c>
      <c r="F665" s="26" t="s">
        <v>64</v>
      </c>
    </row>
    <row r="666" spans="1:6" x14ac:dyDescent="0.35">
      <c r="A666" s="25" t="s">
        <v>1160</v>
      </c>
      <c r="B666" s="26" t="s">
        <v>295</v>
      </c>
      <c r="C666" s="26">
        <v>3579</v>
      </c>
      <c r="D666" s="26">
        <v>1054.1469999999999</v>
      </c>
      <c r="E666" s="26">
        <v>0.73699999999999999</v>
      </c>
      <c r="F666" s="26" t="s">
        <v>40</v>
      </c>
    </row>
    <row r="667" spans="1:6" x14ac:dyDescent="0.35">
      <c r="A667" s="25" t="s">
        <v>1545</v>
      </c>
      <c r="B667" s="26" t="s">
        <v>295</v>
      </c>
      <c r="C667" s="26">
        <v>3353</v>
      </c>
      <c r="D667" s="26">
        <v>987.29700000000003</v>
      </c>
      <c r="E667" s="26">
        <v>0.73699999999999999</v>
      </c>
      <c r="F667" s="26" t="s">
        <v>40</v>
      </c>
    </row>
    <row r="668" spans="1:6" x14ac:dyDescent="0.35">
      <c r="A668" s="25" t="s">
        <v>1669</v>
      </c>
      <c r="B668" s="26" t="s">
        <v>295</v>
      </c>
      <c r="C668" s="26">
        <v>2026</v>
      </c>
      <c r="D668" s="26">
        <v>785.71400000000006</v>
      </c>
      <c r="E668" s="26">
        <v>0.73699999999999999</v>
      </c>
      <c r="F668" s="26" t="s">
        <v>40</v>
      </c>
    </row>
    <row r="669" spans="1:6" x14ac:dyDescent="0.35">
      <c r="A669" s="25" t="s">
        <v>1729</v>
      </c>
      <c r="B669" s="26" t="s">
        <v>295</v>
      </c>
      <c r="C669" s="26">
        <v>2029</v>
      </c>
      <c r="D669" s="26">
        <v>567.43499999999995</v>
      </c>
      <c r="E669" s="26">
        <v>0.73699999999999999</v>
      </c>
      <c r="F669" s="26" t="s">
        <v>40</v>
      </c>
    </row>
    <row r="670" spans="1:6" x14ac:dyDescent="0.35">
      <c r="A670" s="25" t="s">
        <v>1240</v>
      </c>
      <c r="B670" s="26" t="s">
        <v>295</v>
      </c>
      <c r="C670" s="26">
        <v>1629</v>
      </c>
      <c r="D670" s="26">
        <v>475.12400000000002</v>
      </c>
      <c r="E670" s="26">
        <v>0.73799999999999999</v>
      </c>
      <c r="F670" s="26" t="s">
        <v>40</v>
      </c>
    </row>
    <row r="671" spans="1:6" x14ac:dyDescent="0.35">
      <c r="A671" s="25" t="s">
        <v>1736</v>
      </c>
      <c r="B671" s="26" t="s">
        <v>295</v>
      </c>
      <c r="C671" s="26">
        <v>806</v>
      </c>
      <c r="D671" s="26">
        <v>355.28300000000002</v>
      </c>
      <c r="E671" s="26">
        <v>0.73799999999999999</v>
      </c>
      <c r="F671" s="26" t="s">
        <v>40</v>
      </c>
    </row>
    <row r="672" spans="1:6" x14ac:dyDescent="0.35">
      <c r="A672" s="25" t="s">
        <v>153</v>
      </c>
      <c r="B672" s="26" t="s">
        <v>295</v>
      </c>
      <c r="C672" s="26">
        <v>645</v>
      </c>
      <c r="D672" s="26">
        <v>228.97200000000001</v>
      </c>
      <c r="E672" s="26">
        <v>0.73799999999999999</v>
      </c>
      <c r="F672" s="26" t="s">
        <v>40</v>
      </c>
    </row>
    <row r="673" spans="1:6" x14ac:dyDescent="0.35">
      <c r="A673" s="25" t="s">
        <v>945</v>
      </c>
      <c r="B673" s="26" t="s">
        <v>295</v>
      </c>
      <c r="C673" s="26">
        <v>3341</v>
      </c>
      <c r="D673" s="26">
        <v>1322.5809999999999</v>
      </c>
      <c r="E673" s="26">
        <v>0.73799999999999999</v>
      </c>
      <c r="F673" s="26" t="s">
        <v>40</v>
      </c>
    </row>
    <row r="674" spans="1:6" x14ac:dyDescent="0.35">
      <c r="A674" s="25" t="s">
        <v>1685</v>
      </c>
      <c r="B674" s="26" t="s">
        <v>295</v>
      </c>
      <c r="C674" s="26">
        <v>3926</v>
      </c>
      <c r="D674" s="26">
        <v>92.025000000000006</v>
      </c>
      <c r="E674" s="26">
        <v>0.73799999999999999</v>
      </c>
      <c r="F674" s="26" t="s">
        <v>40</v>
      </c>
    </row>
    <row r="675" spans="1:6" x14ac:dyDescent="0.35">
      <c r="A675" s="25" t="s">
        <v>1462</v>
      </c>
      <c r="B675" s="26" t="s">
        <v>295</v>
      </c>
      <c r="C675" s="26">
        <v>2834</v>
      </c>
      <c r="D675" s="26">
        <v>764.70600000000002</v>
      </c>
      <c r="E675" s="26">
        <v>0.73899999999999999</v>
      </c>
      <c r="F675" s="26" t="s">
        <v>40</v>
      </c>
    </row>
    <row r="676" spans="1:6" x14ac:dyDescent="0.35">
      <c r="A676" s="25" t="s">
        <v>1715</v>
      </c>
      <c r="B676" s="26" t="s">
        <v>295</v>
      </c>
      <c r="C676" s="26">
        <v>3051</v>
      </c>
      <c r="D676" s="26">
        <v>1517.6469999999999</v>
      </c>
      <c r="E676" s="26">
        <v>0.73899999999999999</v>
      </c>
      <c r="F676" s="26" t="s">
        <v>40</v>
      </c>
    </row>
    <row r="677" spans="1:6" x14ac:dyDescent="0.35">
      <c r="A677" s="25" t="s">
        <v>1058</v>
      </c>
      <c r="B677" s="26" t="s">
        <v>295</v>
      </c>
      <c r="C677" s="26">
        <v>4344</v>
      </c>
      <c r="D677" s="26">
        <v>1312.5</v>
      </c>
      <c r="E677" s="26">
        <v>0.73899999999999999</v>
      </c>
      <c r="F677" s="26" t="s">
        <v>40</v>
      </c>
    </row>
    <row r="678" spans="1:6" x14ac:dyDescent="0.35">
      <c r="A678" s="25" t="s">
        <v>2097</v>
      </c>
      <c r="B678" s="26" t="s">
        <v>295</v>
      </c>
      <c r="C678" s="26">
        <v>712</v>
      </c>
      <c r="D678" s="26">
        <v>210.52600000000001</v>
      </c>
      <c r="E678" s="26">
        <v>0.74</v>
      </c>
      <c r="F678" s="26" t="s">
        <v>40</v>
      </c>
    </row>
    <row r="679" spans="1:6" x14ac:dyDescent="0.35">
      <c r="A679" s="25" t="s">
        <v>873</v>
      </c>
      <c r="B679" s="26" t="s">
        <v>295</v>
      </c>
      <c r="C679" s="26">
        <v>4293</v>
      </c>
      <c r="D679" s="26">
        <v>1351.8520000000001</v>
      </c>
      <c r="E679" s="26">
        <v>0.74</v>
      </c>
      <c r="F679" s="26" t="s">
        <v>40</v>
      </c>
    </row>
    <row r="680" spans="1:6" x14ac:dyDescent="0.35">
      <c r="A680" s="25" t="s">
        <v>158</v>
      </c>
      <c r="B680" s="26" t="s">
        <v>295</v>
      </c>
      <c r="C680" s="26">
        <v>663</v>
      </c>
      <c r="D680" s="26">
        <v>321.00099999999998</v>
      </c>
      <c r="E680" s="26">
        <v>0.74099999999999999</v>
      </c>
      <c r="F680" s="26" t="s">
        <v>40</v>
      </c>
    </row>
    <row r="681" spans="1:6" x14ac:dyDescent="0.35">
      <c r="A681" s="25" t="s">
        <v>1525</v>
      </c>
      <c r="B681" s="26" t="s">
        <v>295</v>
      </c>
      <c r="C681" s="26">
        <v>6089</v>
      </c>
      <c r="D681" s="26">
        <v>1700</v>
      </c>
      <c r="E681" s="26">
        <v>0.74099999999999999</v>
      </c>
      <c r="F681" s="26" t="s">
        <v>40</v>
      </c>
    </row>
    <row r="682" spans="1:6" x14ac:dyDescent="0.35">
      <c r="A682" s="25" t="s">
        <v>952</v>
      </c>
      <c r="B682" s="26" t="s">
        <v>295</v>
      </c>
      <c r="C682" s="26">
        <v>1024</v>
      </c>
      <c r="D682" s="26">
        <v>409.31400000000002</v>
      </c>
      <c r="E682" s="26">
        <v>0.74199999999999999</v>
      </c>
      <c r="F682" s="26" t="s">
        <v>40</v>
      </c>
    </row>
    <row r="683" spans="1:6" x14ac:dyDescent="0.35">
      <c r="A683" s="25" t="s">
        <v>1568</v>
      </c>
      <c r="B683" s="26" t="s">
        <v>295</v>
      </c>
      <c r="C683" s="26">
        <v>2482</v>
      </c>
      <c r="D683" s="26">
        <v>711.62599999999998</v>
      </c>
      <c r="E683" s="26">
        <v>0.74299999999999999</v>
      </c>
      <c r="F683" s="26" t="s">
        <v>40</v>
      </c>
    </row>
    <row r="684" spans="1:6" x14ac:dyDescent="0.35">
      <c r="A684" s="25" t="s">
        <v>2018</v>
      </c>
      <c r="B684" s="26" t="s">
        <v>295</v>
      </c>
      <c r="C684" s="26">
        <v>1529</v>
      </c>
      <c r="D684" s="26">
        <v>172.54900000000001</v>
      </c>
      <c r="E684" s="26">
        <v>0.74299999999999999</v>
      </c>
      <c r="F684" s="26" t="s">
        <v>40</v>
      </c>
    </row>
    <row r="685" spans="1:6" x14ac:dyDescent="0.35">
      <c r="A685" s="25" t="s">
        <v>936</v>
      </c>
      <c r="B685" s="26" t="s">
        <v>295</v>
      </c>
      <c r="C685" s="26">
        <v>5138</v>
      </c>
      <c r="D685" s="26">
        <v>2008.1469999999999</v>
      </c>
      <c r="E685" s="26">
        <v>0.74399999999999999</v>
      </c>
      <c r="F685" s="26" t="s">
        <v>40</v>
      </c>
    </row>
    <row r="686" spans="1:6" x14ac:dyDescent="0.35">
      <c r="A686" s="25" t="s">
        <v>1293</v>
      </c>
      <c r="B686" s="26" t="s">
        <v>295</v>
      </c>
      <c r="C686" s="26">
        <v>1189</v>
      </c>
      <c r="D686" s="26">
        <v>223.577</v>
      </c>
      <c r="E686" s="26">
        <v>0.746</v>
      </c>
      <c r="F686" s="26" t="s">
        <v>40</v>
      </c>
    </row>
    <row r="687" spans="1:6" x14ac:dyDescent="0.35">
      <c r="A687" s="25" t="s">
        <v>1430</v>
      </c>
      <c r="B687" s="26" t="s">
        <v>295</v>
      </c>
      <c r="C687" s="26">
        <v>5960</v>
      </c>
      <c r="D687" s="26">
        <v>1426.471</v>
      </c>
      <c r="E687" s="26">
        <v>0.747</v>
      </c>
      <c r="F687" s="26" t="s">
        <v>40</v>
      </c>
    </row>
    <row r="688" spans="1:6" x14ac:dyDescent="0.35">
      <c r="A688" s="25" t="s">
        <v>1499</v>
      </c>
      <c r="B688" s="26" t="s">
        <v>295</v>
      </c>
      <c r="C688" s="26">
        <v>5004</v>
      </c>
      <c r="D688" s="26">
        <v>1380.8720000000001</v>
      </c>
      <c r="E688" s="26">
        <v>0.747</v>
      </c>
      <c r="F688" s="26" t="s">
        <v>40</v>
      </c>
    </row>
    <row r="689" spans="1:6" x14ac:dyDescent="0.35">
      <c r="A689" s="25" t="s">
        <v>1964</v>
      </c>
      <c r="B689" s="26" t="s">
        <v>295</v>
      </c>
      <c r="C689" s="26">
        <v>2687</v>
      </c>
      <c r="D689" s="26">
        <v>529.41200000000003</v>
      </c>
      <c r="E689" s="26">
        <v>0.748</v>
      </c>
      <c r="F689" s="26" t="s">
        <v>40</v>
      </c>
    </row>
    <row r="690" spans="1:6" x14ac:dyDescent="0.35">
      <c r="A690" s="25" t="s">
        <v>100</v>
      </c>
      <c r="B690" s="26" t="s">
        <v>295</v>
      </c>
      <c r="C690" s="26">
        <v>3296</v>
      </c>
      <c r="D690" s="26">
        <v>684.81799999999998</v>
      </c>
      <c r="E690" s="26">
        <v>0.748</v>
      </c>
      <c r="F690" s="26" t="s">
        <v>40</v>
      </c>
    </row>
    <row r="691" spans="1:6" x14ac:dyDescent="0.35">
      <c r="A691" s="25" t="s">
        <v>1747</v>
      </c>
      <c r="B691" s="26" t="s">
        <v>295</v>
      </c>
      <c r="C691" s="26">
        <v>3522</v>
      </c>
      <c r="D691" s="26">
        <v>568.68299999999999</v>
      </c>
      <c r="E691" s="26">
        <v>0.749</v>
      </c>
      <c r="F691" s="26" t="s">
        <v>40</v>
      </c>
    </row>
    <row r="692" spans="1:6" x14ac:dyDescent="0.35">
      <c r="A692" s="25" t="s">
        <v>72</v>
      </c>
      <c r="B692" s="26" t="s">
        <v>295</v>
      </c>
      <c r="C692" s="26">
        <v>14284</v>
      </c>
      <c r="D692" s="26">
        <v>1408.3330000000001</v>
      </c>
      <c r="E692" s="26">
        <v>0.749</v>
      </c>
      <c r="F692" s="26" t="s">
        <v>40</v>
      </c>
    </row>
    <row r="693" spans="1:6" x14ac:dyDescent="0.35">
      <c r="A693" s="25" t="s">
        <v>1292</v>
      </c>
      <c r="B693" s="26" t="s">
        <v>295</v>
      </c>
      <c r="C693" s="26">
        <v>759</v>
      </c>
      <c r="D693" s="26">
        <v>318.51900000000001</v>
      </c>
      <c r="E693" s="26">
        <v>0.749</v>
      </c>
      <c r="F693" s="26" t="s">
        <v>40</v>
      </c>
    </row>
    <row r="694" spans="1:6" x14ac:dyDescent="0.35">
      <c r="A694" s="25" t="s">
        <v>52</v>
      </c>
      <c r="B694" s="26" t="s">
        <v>295</v>
      </c>
      <c r="C694" s="26">
        <v>1396</v>
      </c>
      <c r="D694" s="26">
        <v>467.15300000000002</v>
      </c>
      <c r="E694" s="26">
        <v>0.749</v>
      </c>
      <c r="F694" s="26" t="s">
        <v>40</v>
      </c>
    </row>
    <row r="695" spans="1:6" x14ac:dyDescent="0.35">
      <c r="A695" s="25" t="s">
        <v>222</v>
      </c>
      <c r="B695" s="26" t="s">
        <v>295</v>
      </c>
      <c r="C695" s="26">
        <v>2124</v>
      </c>
      <c r="D695" s="26">
        <v>1177.778</v>
      </c>
      <c r="E695" s="26">
        <v>0.75</v>
      </c>
      <c r="F695" s="26" t="s">
        <v>40</v>
      </c>
    </row>
    <row r="696" spans="1:6" x14ac:dyDescent="0.35">
      <c r="A696" s="25" t="s">
        <v>1417</v>
      </c>
      <c r="B696" s="26" t="s">
        <v>295</v>
      </c>
      <c r="C696" s="26">
        <v>2879</v>
      </c>
      <c r="D696" s="26">
        <v>583.33299999999997</v>
      </c>
      <c r="E696" s="26">
        <v>0.75</v>
      </c>
      <c r="F696" s="26" t="s">
        <v>40</v>
      </c>
    </row>
    <row r="697" spans="1:6" x14ac:dyDescent="0.35">
      <c r="A697" s="25" t="s">
        <v>1850</v>
      </c>
      <c r="B697" s="26" t="s">
        <v>295</v>
      </c>
      <c r="C697" s="26">
        <v>2221</v>
      </c>
      <c r="D697" s="26">
        <v>583.33299999999997</v>
      </c>
      <c r="E697" s="26">
        <v>0.75</v>
      </c>
      <c r="F697" s="26" t="s">
        <v>40</v>
      </c>
    </row>
    <row r="698" spans="1:6" x14ac:dyDescent="0.35">
      <c r="A698" s="25" t="s">
        <v>1884</v>
      </c>
      <c r="B698" s="26" t="s">
        <v>295</v>
      </c>
      <c r="C698" s="26">
        <v>2027</v>
      </c>
      <c r="D698" s="26">
        <v>666.66700000000003</v>
      </c>
      <c r="E698" s="26">
        <v>0.75</v>
      </c>
      <c r="F698" s="26" t="s">
        <v>40</v>
      </c>
    </row>
    <row r="699" spans="1:6" x14ac:dyDescent="0.35">
      <c r="A699" s="25" t="s">
        <v>149</v>
      </c>
      <c r="B699" s="26" t="s">
        <v>295</v>
      </c>
      <c r="C699" s="26">
        <v>6251</v>
      </c>
      <c r="D699" s="26">
        <v>1878.6130000000001</v>
      </c>
      <c r="E699" s="26">
        <v>0.75</v>
      </c>
      <c r="F699" s="26" t="s">
        <v>40</v>
      </c>
    </row>
    <row r="700" spans="1:6" x14ac:dyDescent="0.35">
      <c r="A700" s="25" t="s">
        <v>51</v>
      </c>
      <c r="B700" s="26" t="s">
        <v>295</v>
      </c>
      <c r="C700" s="26">
        <v>2935</v>
      </c>
      <c r="D700" s="26">
        <v>803.92200000000003</v>
      </c>
      <c r="E700" s="26">
        <v>0.75</v>
      </c>
      <c r="F700" s="26" t="s">
        <v>40</v>
      </c>
    </row>
    <row r="701" spans="1:6" x14ac:dyDescent="0.35">
      <c r="A701" s="25" t="s">
        <v>1445</v>
      </c>
      <c r="B701" s="26" t="s">
        <v>295</v>
      </c>
      <c r="C701" s="26">
        <v>3956</v>
      </c>
      <c r="D701" s="26">
        <v>1666.6669999999999</v>
      </c>
      <c r="E701" s="26">
        <v>0.75</v>
      </c>
      <c r="F701" s="26" t="s">
        <v>40</v>
      </c>
    </row>
    <row r="702" spans="1:6" x14ac:dyDescent="0.35">
      <c r="A702" s="25" t="s">
        <v>1479</v>
      </c>
      <c r="B702" s="26" t="s">
        <v>295</v>
      </c>
      <c r="C702" s="26">
        <v>3981</v>
      </c>
      <c r="D702" s="26">
        <v>2000</v>
      </c>
      <c r="E702" s="26">
        <v>0.75</v>
      </c>
      <c r="F702" s="26" t="s">
        <v>40</v>
      </c>
    </row>
    <row r="703" spans="1:6" x14ac:dyDescent="0.35">
      <c r="A703" s="25" t="s">
        <v>1626</v>
      </c>
      <c r="B703" s="26" t="s">
        <v>295</v>
      </c>
      <c r="C703" s="26">
        <v>5473</v>
      </c>
      <c r="D703" s="26">
        <v>1194.9690000000001</v>
      </c>
      <c r="E703" s="26">
        <v>0.75</v>
      </c>
      <c r="F703" s="26" t="s">
        <v>40</v>
      </c>
    </row>
    <row r="704" spans="1:6" x14ac:dyDescent="0.35">
      <c r="A704" s="25" t="s">
        <v>135</v>
      </c>
      <c r="B704" s="26" t="s">
        <v>295</v>
      </c>
      <c r="C704" s="26">
        <v>4550</v>
      </c>
      <c r="D704" s="26">
        <v>0</v>
      </c>
      <c r="E704" s="26">
        <v>0.75</v>
      </c>
      <c r="F704" s="26" t="s">
        <v>64</v>
      </c>
    </row>
    <row r="705" spans="1:6" x14ac:dyDescent="0.35">
      <c r="A705" s="25" t="s">
        <v>149</v>
      </c>
      <c r="B705" s="26" t="s">
        <v>295</v>
      </c>
      <c r="C705" s="26">
        <v>7267</v>
      </c>
      <c r="D705" s="26">
        <v>1792.865</v>
      </c>
      <c r="E705" s="26">
        <v>0.75</v>
      </c>
      <c r="F705" s="26" t="s">
        <v>40</v>
      </c>
    </row>
    <row r="706" spans="1:6" x14ac:dyDescent="0.35">
      <c r="A706" s="25" t="s">
        <v>196</v>
      </c>
      <c r="B706" s="26" t="s">
        <v>295</v>
      </c>
      <c r="C706" s="26">
        <v>1889</v>
      </c>
      <c r="D706" s="26">
        <v>839.77300000000002</v>
      </c>
      <c r="E706" s="26">
        <v>0.75</v>
      </c>
      <c r="F706" s="26" t="s">
        <v>40</v>
      </c>
    </row>
    <row r="707" spans="1:6" x14ac:dyDescent="0.35">
      <c r="A707" s="25" t="s">
        <v>163</v>
      </c>
      <c r="B707" s="26" t="s">
        <v>295</v>
      </c>
      <c r="C707" s="26">
        <v>434</v>
      </c>
      <c r="D707" s="26">
        <v>168.13499999999999</v>
      </c>
      <c r="E707" s="26">
        <v>0.751</v>
      </c>
      <c r="F707" s="26" t="s">
        <v>40</v>
      </c>
    </row>
    <row r="708" spans="1:6" x14ac:dyDescent="0.35">
      <c r="A708" s="25" t="s">
        <v>1680</v>
      </c>
      <c r="B708" s="26" t="s">
        <v>295</v>
      </c>
      <c r="C708" s="26">
        <v>2018</v>
      </c>
      <c r="D708" s="26">
        <v>557.56399999999996</v>
      </c>
      <c r="E708" s="26">
        <v>0.751</v>
      </c>
      <c r="F708" s="26" t="s">
        <v>40</v>
      </c>
    </row>
    <row r="709" spans="1:6" x14ac:dyDescent="0.35">
      <c r="A709" s="25" t="s">
        <v>1818</v>
      </c>
      <c r="B709" s="26" t="s">
        <v>295</v>
      </c>
      <c r="C709" s="26">
        <v>2178</v>
      </c>
      <c r="D709" s="26">
        <v>596.33000000000004</v>
      </c>
      <c r="E709" s="26">
        <v>0.752</v>
      </c>
      <c r="F709" s="26" t="s">
        <v>40</v>
      </c>
    </row>
    <row r="710" spans="1:6" x14ac:dyDescent="0.35">
      <c r="A710" s="25" t="s">
        <v>57</v>
      </c>
      <c r="B710" s="26" t="s">
        <v>295</v>
      </c>
      <c r="C710" s="26">
        <v>4513</v>
      </c>
      <c r="D710" s="26">
        <v>845.72500000000002</v>
      </c>
      <c r="E710" s="26">
        <v>0.752</v>
      </c>
      <c r="F710" s="26" t="s">
        <v>40</v>
      </c>
    </row>
    <row r="711" spans="1:6" x14ac:dyDescent="0.35">
      <c r="A711" s="25" t="s">
        <v>1040</v>
      </c>
      <c r="B711" s="26" t="s">
        <v>295</v>
      </c>
      <c r="C711" s="26">
        <v>1320</v>
      </c>
      <c r="D711" s="26">
        <v>375.23099999999999</v>
      </c>
      <c r="E711" s="26">
        <v>0.752</v>
      </c>
      <c r="F711" s="26" t="s">
        <v>40</v>
      </c>
    </row>
    <row r="712" spans="1:6" x14ac:dyDescent="0.35">
      <c r="A712" s="25" t="s">
        <v>1540</v>
      </c>
      <c r="B712" s="26" t="s">
        <v>295</v>
      </c>
      <c r="C712" s="26">
        <v>1087</v>
      </c>
      <c r="D712" s="26">
        <v>391.77499999999998</v>
      </c>
      <c r="E712" s="26">
        <v>0.752</v>
      </c>
      <c r="F712" s="26" t="s">
        <v>40</v>
      </c>
    </row>
    <row r="713" spans="1:6" x14ac:dyDescent="0.35">
      <c r="A713" s="25" t="s">
        <v>48</v>
      </c>
      <c r="B713" s="26" t="s">
        <v>295</v>
      </c>
      <c r="C713" s="26">
        <v>5579</v>
      </c>
      <c r="D713" s="26">
        <v>987.07600000000002</v>
      </c>
      <c r="E713" s="26">
        <v>0.752</v>
      </c>
      <c r="F713" s="26" t="s">
        <v>40</v>
      </c>
    </row>
    <row r="714" spans="1:6" x14ac:dyDescent="0.35">
      <c r="A714" s="25" t="s">
        <v>264</v>
      </c>
      <c r="B714" s="26" t="s">
        <v>295</v>
      </c>
      <c r="C714" s="26">
        <v>1910</v>
      </c>
      <c r="D714" s="26">
        <v>706.99699999999996</v>
      </c>
      <c r="E714" s="26">
        <v>0.753</v>
      </c>
      <c r="F714" s="26" t="s">
        <v>40</v>
      </c>
    </row>
    <row r="715" spans="1:6" x14ac:dyDescent="0.35">
      <c r="A715" s="25" t="s">
        <v>967</v>
      </c>
      <c r="B715" s="26" t="s">
        <v>295</v>
      </c>
      <c r="C715" s="26">
        <v>2647</v>
      </c>
      <c r="D715" s="26">
        <v>0</v>
      </c>
      <c r="E715" s="26">
        <v>0.753</v>
      </c>
      <c r="F715" s="26" t="s">
        <v>64</v>
      </c>
    </row>
    <row r="716" spans="1:6" x14ac:dyDescent="0.35">
      <c r="A716" s="25" t="s">
        <v>1551</v>
      </c>
      <c r="B716" s="26" t="s">
        <v>295</v>
      </c>
      <c r="C716" s="26">
        <v>1558</v>
      </c>
      <c r="D716" s="26">
        <v>767.44200000000001</v>
      </c>
      <c r="E716" s="26">
        <v>0.754</v>
      </c>
      <c r="F716" s="26" t="s">
        <v>40</v>
      </c>
    </row>
    <row r="717" spans="1:6" x14ac:dyDescent="0.35">
      <c r="A717" s="25" t="s">
        <v>1869</v>
      </c>
      <c r="B717" s="26" t="s">
        <v>295</v>
      </c>
      <c r="C717" s="26">
        <v>594</v>
      </c>
      <c r="D717" s="26">
        <v>150.215</v>
      </c>
      <c r="E717" s="26">
        <v>0.754</v>
      </c>
      <c r="F717" s="26" t="s">
        <v>40</v>
      </c>
    </row>
    <row r="718" spans="1:6" x14ac:dyDescent="0.35">
      <c r="A718" s="25" t="s">
        <v>57</v>
      </c>
      <c r="B718" s="26" t="s">
        <v>295</v>
      </c>
      <c r="C718" s="26">
        <v>5555</v>
      </c>
      <c r="D718" s="26">
        <v>964.05899999999997</v>
      </c>
      <c r="E718" s="26">
        <v>0.754</v>
      </c>
      <c r="F718" s="26" t="s">
        <v>40</v>
      </c>
    </row>
    <row r="719" spans="1:6" x14ac:dyDescent="0.35">
      <c r="A719" s="25" t="s">
        <v>245</v>
      </c>
      <c r="B719" s="26" t="s">
        <v>295</v>
      </c>
      <c r="C719" s="26">
        <v>1881</v>
      </c>
      <c r="D719" s="26">
        <v>617.04300000000001</v>
      </c>
      <c r="E719" s="26">
        <v>0.754</v>
      </c>
      <c r="F719" s="26" t="s">
        <v>40</v>
      </c>
    </row>
    <row r="720" spans="1:6" x14ac:dyDescent="0.35">
      <c r="A720" s="25" t="s">
        <v>1283</v>
      </c>
      <c r="B720" s="26" t="s">
        <v>295</v>
      </c>
      <c r="C720" s="26">
        <v>2695</v>
      </c>
      <c r="D720" s="26">
        <v>771.005</v>
      </c>
      <c r="E720" s="26">
        <v>0.755</v>
      </c>
      <c r="F720" s="26" t="s">
        <v>40</v>
      </c>
    </row>
    <row r="721" spans="1:6" x14ac:dyDescent="0.35">
      <c r="A721" s="25" t="s">
        <v>1778</v>
      </c>
      <c r="B721" s="26" t="s">
        <v>295</v>
      </c>
      <c r="C721" s="26">
        <v>2183</v>
      </c>
      <c r="D721" s="26">
        <v>618.49699999999996</v>
      </c>
      <c r="E721" s="26">
        <v>0.755</v>
      </c>
      <c r="F721" s="26" t="s">
        <v>40</v>
      </c>
    </row>
    <row r="722" spans="1:6" x14ac:dyDescent="0.35">
      <c r="A722" s="25" t="s">
        <v>1240</v>
      </c>
      <c r="B722" s="26" t="s">
        <v>295</v>
      </c>
      <c r="C722" s="26">
        <v>2087</v>
      </c>
      <c r="D722" s="26">
        <v>493.67099999999999</v>
      </c>
      <c r="E722" s="26">
        <v>0.755</v>
      </c>
      <c r="F722" s="26" t="s">
        <v>40</v>
      </c>
    </row>
    <row r="723" spans="1:6" x14ac:dyDescent="0.35">
      <c r="A723" s="25" t="s">
        <v>1345</v>
      </c>
      <c r="B723" s="26" t="s">
        <v>295</v>
      </c>
      <c r="C723" s="26">
        <v>1792</v>
      </c>
      <c r="D723" s="26">
        <v>502.28300000000002</v>
      </c>
      <c r="E723" s="26">
        <v>0.755</v>
      </c>
      <c r="F723" s="26" t="s">
        <v>40</v>
      </c>
    </row>
    <row r="724" spans="1:6" x14ac:dyDescent="0.35">
      <c r="A724" s="25" t="s">
        <v>223</v>
      </c>
      <c r="B724" s="26" t="s">
        <v>295</v>
      </c>
      <c r="C724" s="26">
        <v>1276</v>
      </c>
      <c r="D724" s="26">
        <v>298.24599999999998</v>
      </c>
      <c r="E724" s="26">
        <v>0.755</v>
      </c>
      <c r="F724" s="26" t="s">
        <v>40</v>
      </c>
    </row>
    <row r="725" spans="1:6" x14ac:dyDescent="0.35">
      <c r="A725" s="25" t="s">
        <v>2056</v>
      </c>
      <c r="B725" s="26" t="s">
        <v>295</v>
      </c>
      <c r="C725" s="26">
        <v>1081</v>
      </c>
      <c r="D725" s="26">
        <v>236.84200000000001</v>
      </c>
      <c r="E725" s="26">
        <v>0.75600000000000001</v>
      </c>
      <c r="F725" s="26" t="s">
        <v>40</v>
      </c>
    </row>
    <row r="726" spans="1:6" x14ac:dyDescent="0.35">
      <c r="A726" s="25" t="s">
        <v>936</v>
      </c>
      <c r="B726" s="26" t="s">
        <v>295</v>
      </c>
      <c r="C726" s="26">
        <v>5574</v>
      </c>
      <c r="D726" s="26">
        <v>2192.067</v>
      </c>
      <c r="E726" s="26">
        <v>0.75700000000000001</v>
      </c>
      <c r="F726" s="26" t="s">
        <v>40</v>
      </c>
    </row>
    <row r="727" spans="1:6" x14ac:dyDescent="0.35">
      <c r="A727" s="25" t="s">
        <v>1368</v>
      </c>
      <c r="B727" s="26" t="s">
        <v>295</v>
      </c>
      <c r="C727" s="26">
        <v>1472</v>
      </c>
      <c r="D727" s="26">
        <v>617.02099999999996</v>
      </c>
      <c r="E727" s="26">
        <v>0.75800000000000001</v>
      </c>
      <c r="F727" s="26" t="s">
        <v>40</v>
      </c>
    </row>
    <row r="728" spans="1:6" x14ac:dyDescent="0.35">
      <c r="A728" s="25" t="s">
        <v>1115</v>
      </c>
      <c r="B728" s="26" t="s">
        <v>295</v>
      </c>
      <c r="C728" s="26">
        <v>1392</v>
      </c>
      <c r="D728" s="26">
        <v>451.80700000000002</v>
      </c>
      <c r="E728" s="26">
        <v>0.75800000000000001</v>
      </c>
      <c r="F728" s="26" t="s">
        <v>40</v>
      </c>
    </row>
    <row r="729" spans="1:6" x14ac:dyDescent="0.35">
      <c r="A729" s="25" t="s">
        <v>1067</v>
      </c>
      <c r="B729" s="26" t="s">
        <v>295</v>
      </c>
      <c r="C729" s="26">
        <v>544</v>
      </c>
      <c r="D729" s="26">
        <v>220</v>
      </c>
      <c r="E729" s="26">
        <v>0.75800000000000001</v>
      </c>
      <c r="F729" s="26" t="s">
        <v>40</v>
      </c>
    </row>
    <row r="730" spans="1:6" x14ac:dyDescent="0.35">
      <c r="A730" s="25" t="s">
        <v>1368</v>
      </c>
      <c r="B730" s="26" t="s">
        <v>295</v>
      </c>
      <c r="C730" s="26">
        <v>1472</v>
      </c>
      <c r="D730" s="26">
        <v>617.02099999999996</v>
      </c>
      <c r="E730" s="26">
        <v>0.75800000000000001</v>
      </c>
      <c r="F730" s="26" t="s">
        <v>40</v>
      </c>
    </row>
    <row r="731" spans="1:6" x14ac:dyDescent="0.35">
      <c r="A731" s="25" t="s">
        <v>1653</v>
      </c>
      <c r="B731" s="26" t="s">
        <v>295</v>
      </c>
      <c r="C731" s="26">
        <v>4548</v>
      </c>
      <c r="D731" s="26">
        <v>0</v>
      </c>
      <c r="E731" s="26">
        <v>0.75800000000000001</v>
      </c>
      <c r="F731" s="26" t="s">
        <v>64</v>
      </c>
    </row>
    <row r="732" spans="1:6" x14ac:dyDescent="0.35">
      <c r="A732" s="25" t="s">
        <v>1655</v>
      </c>
      <c r="B732" s="26" t="s">
        <v>295</v>
      </c>
      <c r="C732" s="26">
        <v>3434</v>
      </c>
      <c r="D732" s="26">
        <v>663.67700000000002</v>
      </c>
      <c r="E732" s="26">
        <v>0.75900000000000001</v>
      </c>
      <c r="F732" s="26" t="s">
        <v>40</v>
      </c>
    </row>
    <row r="733" spans="1:6" x14ac:dyDescent="0.35">
      <c r="A733" s="25" t="s">
        <v>1852</v>
      </c>
      <c r="B733" s="26" t="s">
        <v>295</v>
      </c>
      <c r="C733" s="26">
        <v>1140</v>
      </c>
      <c r="D733" s="26">
        <v>292.68299999999999</v>
      </c>
      <c r="E733" s="26">
        <v>0.75900000000000001</v>
      </c>
      <c r="F733" s="26" t="s">
        <v>40</v>
      </c>
    </row>
    <row r="734" spans="1:6" x14ac:dyDescent="0.35">
      <c r="A734" s="25" t="s">
        <v>1037</v>
      </c>
      <c r="B734" s="26" t="s">
        <v>295</v>
      </c>
      <c r="C734" s="26">
        <v>1428</v>
      </c>
      <c r="D734" s="26">
        <v>471.66399999999999</v>
      </c>
      <c r="E734" s="26">
        <v>0.75900000000000001</v>
      </c>
      <c r="F734" s="26" t="s">
        <v>40</v>
      </c>
    </row>
    <row r="735" spans="1:6" x14ac:dyDescent="0.35">
      <c r="A735" s="25" t="s">
        <v>1146</v>
      </c>
      <c r="B735" s="26" t="s">
        <v>295</v>
      </c>
      <c r="C735" s="26">
        <v>5371</v>
      </c>
      <c r="D735" s="26">
        <v>1095.694</v>
      </c>
      <c r="E735" s="26">
        <v>0.76</v>
      </c>
      <c r="F735" s="26" t="s">
        <v>40</v>
      </c>
    </row>
    <row r="736" spans="1:6" x14ac:dyDescent="0.35">
      <c r="A736" s="25" t="s">
        <v>1601</v>
      </c>
      <c r="B736" s="26" t="s">
        <v>295</v>
      </c>
      <c r="C736" s="26">
        <v>2278</v>
      </c>
      <c r="D736" s="26">
        <v>489.22399999999999</v>
      </c>
      <c r="E736" s="26">
        <v>0.76</v>
      </c>
      <c r="F736" s="26" t="s">
        <v>40</v>
      </c>
    </row>
    <row r="737" spans="1:6" x14ac:dyDescent="0.35">
      <c r="A737" s="25" t="s">
        <v>256</v>
      </c>
      <c r="B737" s="26" t="s">
        <v>295</v>
      </c>
      <c r="C737" s="26">
        <v>1490</v>
      </c>
      <c r="D737" s="26">
        <v>526.31600000000003</v>
      </c>
      <c r="E737" s="26">
        <v>0.76</v>
      </c>
      <c r="F737" s="26" t="s">
        <v>40</v>
      </c>
    </row>
    <row r="738" spans="1:6" x14ac:dyDescent="0.35">
      <c r="A738" s="25" t="s">
        <v>1812</v>
      </c>
      <c r="B738" s="26" t="s">
        <v>295</v>
      </c>
      <c r="C738" s="26">
        <v>2618</v>
      </c>
      <c r="D738" s="26">
        <v>277.77800000000002</v>
      </c>
      <c r="E738" s="26">
        <v>0.76100000000000001</v>
      </c>
      <c r="F738" s="26" t="s">
        <v>40</v>
      </c>
    </row>
    <row r="739" spans="1:6" x14ac:dyDescent="0.35">
      <c r="A739" s="25" t="s">
        <v>1689</v>
      </c>
      <c r="B739" s="26" t="s">
        <v>295</v>
      </c>
      <c r="C739" s="26">
        <v>1491</v>
      </c>
      <c r="D739" s="26">
        <v>292.68299999999999</v>
      </c>
      <c r="E739" s="26">
        <v>0.76100000000000001</v>
      </c>
      <c r="F739" s="26" t="s">
        <v>40</v>
      </c>
    </row>
    <row r="740" spans="1:6" x14ac:dyDescent="0.35">
      <c r="A740" s="25" t="s">
        <v>1672</v>
      </c>
      <c r="B740" s="26" t="s">
        <v>295</v>
      </c>
      <c r="C740" s="26">
        <v>2282</v>
      </c>
      <c r="D740" s="26">
        <v>322.27499999999998</v>
      </c>
      <c r="E740" s="26">
        <v>0.76200000000000001</v>
      </c>
      <c r="F740" s="26" t="s">
        <v>40</v>
      </c>
    </row>
    <row r="741" spans="1:6" x14ac:dyDescent="0.35">
      <c r="A741" s="25" t="s">
        <v>119</v>
      </c>
      <c r="B741" s="26" t="s">
        <v>295</v>
      </c>
      <c r="C741" s="26">
        <v>4688</v>
      </c>
      <c r="D741" s="26">
        <v>1033.7550000000001</v>
      </c>
      <c r="E741" s="26">
        <v>0.76200000000000001</v>
      </c>
      <c r="F741" s="26" t="s">
        <v>40</v>
      </c>
    </row>
    <row r="742" spans="1:6" x14ac:dyDescent="0.35">
      <c r="A742" s="25" t="s">
        <v>1970</v>
      </c>
      <c r="B742" s="26" t="s">
        <v>295</v>
      </c>
      <c r="C742" s="26">
        <v>1264</v>
      </c>
      <c r="D742" s="26">
        <v>415</v>
      </c>
      <c r="E742" s="26">
        <v>0.76300000000000001</v>
      </c>
      <c r="F742" s="26" t="s">
        <v>40</v>
      </c>
    </row>
    <row r="743" spans="1:6" x14ac:dyDescent="0.35">
      <c r="A743" s="25" t="s">
        <v>1191</v>
      </c>
      <c r="B743" s="26" t="s">
        <v>295</v>
      </c>
      <c r="C743" s="26">
        <v>460</v>
      </c>
      <c r="D743" s="26">
        <v>125</v>
      </c>
      <c r="E743" s="26">
        <v>0.76300000000000001</v>
      </c>
      <c r="F743" s="26" t="s">
        <v>40</v>
      </c>
    </row>
    <row r="744" spans="1:6" x14ac:dyDescent="0.35">
      <c r="A744" s="25" t="s">
        <v>1344</v>
      </c>
      <c r="B744" s="26" t="s">
        <v>295</v>
      </c>
      <c r="C744" s="26">
        <v>1413</v>
      </c>
      <c r="D744" s="26">
        <v>491.07100000000003</v>
      </c>
      <c r="E744" s="26">
        <v>0.76300000000000001</v>
      </c>
      <c r="F744" s="26" t="s">
        <v>40</v>
      </c>
    </row>
    <row r="745" spans="1:6" x14ac:dyDescent="0.35">
      <c r="A745" s="25" t="s">
        <v>1193</v>
      </c>
      <c r="B745" s="26" t="s">
        <v>295</v>
      </c>
      <c r="C745" s="26">
        <v>1088</v>
      </c>
      <c r="D745" s="26">
        <v>317.45999999999998</v>
      </c>
      <c r="E745" s="26">
        <v>0.76400000000000001</v>
      </c>
      <c r="F745" s="26" t="s">
        <v>40</v>
      </c>
    </row>
    <row r="746" spans="1:6" x14ac:dyDescent="0.35">
      <c r="A746" s="25" t="s">
        <v>1305</v>
      </c>
      <c r="B746" s="26" t="s">
        <v>295</v>
      </c>
      <c r="C746" s="26">
        <v>4661</v>
      </c>
      <c r="D746" s="26">
        <v>625</v>
      </c>
      <c r="E746" s="26">
        <v>0.76400000000000001</v>
      </c>
      <c r="F746" s="26" t="s">
        <v>40</v>
      </c>
    </row>
    <row r="747" spans="1:6" x14ac:dyDescent="0.35">
      <c r="A747" s="25" t="s">
        <v>81</v>
      </c>
      <c r="B747" s="26" t="s">
        <v>295</v>
      </c>
      <c r="C747" s="26">
        <v>1702</v>
      </c>
      <c r="D747" s="26">
        <v>555.55600000000004</v>
      </c>
      <c r="E747" s="26">
        <v>0.76400000000000001</v>
      </c>
      <c r="F747" s="26" t="s">
        <v>40</v>
      </c>
    </row>
    <row r="748" spans="1:6" x14ac:dyDescent="0.35">
      <c r="A748" s="25" t="s">
        <v>1466</v>
      </c>
      <c r="B748" s="26" t="s">
        <v>295</v>
      </c>
      <c r="C748" s="26">
        <v>3003</v>
      </c>
      <c r="D748" s="26">
        <v>692.30799999999999</v>
      </c>
      <c r="E748" s="26">
        <v>0.76500000000000001</v>
      </c>
      <c r="F748" s="26" t="s">
        <v>40</v>
      </c>
    </row>
    <row r="749" spans="1:6" x14ac:dyDescent="0.35">
      <c r="A749" s="25" t="s">
        <v>1186</v>
      </c>
      <c r="B749" s="26" t="s">
        <v>295</v>
      </c>
      <c r="C749" s="26">
        <v>3617</v>
      </c>
      <c r="D749" s="26">
        <v>261.36399999999998</v>
      </c>
      <c r="E749" s="26">
        <v>0.76500000000000001</v>
      </c>
      <c r="F749" s="26" t="s">
        <v>40</v>
      </c>
    </row>
    <row r="750" spans="1:6" x14ac:dyDescent="0.35">
      <c r="A750" s="25" t="s">
        <v>954</v>
      </c>
      <c r="B750" s="26" t="s">
        <v>295</v>
      </c>
      <c r="C750" s="26">
        <v>3355</v>
      </c>
      <c r="D750" s="26">
        <v>76.923000000000002</v>
      </c>
      <c r="E750" s="26">
        <v>0.76500000000000001</v>
      </c>
      <c r="F750" s="26" t="s">
        <v>40</v>
      </c>
    </row>
    <row r="751" spans="1:6" x14ac:dyDescent="0.35">
      <c r="A751" s="25" t="s">
        <v>1215</v>
      </c>
      <c r="B751" s="26" t="s">
        <v>295</v>
      </c>
      <c r="C751" s="26">
        <v>699</v>
      </c>
      <c r="D751" s="26">
        <v>241.25899999999999</v>
      </c>
      <c r="E751" s="26">
        <v>0.76500000000000001</v>
      </c>
      <c r="F751" s="26" t="s">
        <v>40</v>
      </c>
    </row>
    <row r="752" spans="1:6" x14ac:dyDescent="0.35">
      <c r="A752" s="25" t="s">
        <v>889</v>
      </c>
      <c r="B752" s="26" t="s">
        <v>295</v>
      </c>
      <c r="C752" s="26">
        <v>6839</v>
      </c>
      <c r="D752" s="26">
        <v>2083.3330000000001</v>
      </c>
      <c r="E752" s="26">
        <v>0.76600000000000001</v>
      </c>
      <c r="F752" s="26" t="s">
        <v>40</v>
      </c>
    </row>
    <row r="753" spans="1:6" x14ac:dyDescent="0.35">
      <c r="A753" s="25" t="s">
        <v>1223</v>
      </c>
      <c r="B753" s="26" t="s">
        <v>295</v>
      </c>
      <c r="C753" s="26">
        <v>2484</v>
      </c>
      <c r="D753" s="26">
        <v>652.17399999999998</v>
      </c>
      <c r="E753" s="26">
        <v>0.76700000000000002</v>
      </c>
      <c r="F753" s="26" t="s">
        <v>40</v>
      </c>
    </row>
    <row r="754" spans="1:6" x14ac:dyDescent="0.35">
      <c r="A754" s="25" t="s">
        <v>1678</v>
      </c>
      <c r="B754" s="26" t="s">
        <v>295</v>
      </c>
      <c r="C754" s="26">
        <v>3454</v>
      </c>
      <c r="D754" s="26">
        <v>1018.237</v>
      </c>
      <c r="E754" s="26">
        <v>0.76700000000000002</v>
      </c>
      <c r="F754" s="26" t="s">
        <v>40</v>
      </c>
    </row>
    <row r="755" spans="1:6" x14ac:dyDescent="0.35">
      <c r="A755" s="25" t="s">
        <v>107</v>
      </c>
      <c r="B755" s="26" t="s">
        <v>295</v>
      </c>
      <c r="C755" s="26">
        <v>2423</v>
      </c>
      <c r="D755" s="26">
        <v>454.84899999999999</v>
      </c>
      <c r="E755" s="26">
        <v>0.76700000000000002</v>
      </c>
      <c r="F755" s="26" t="s">
        <v>40</v>
      </c>
    </row>
    <row r="756" spans="1:6" x14ac:dyDescent="0.35">
      <c r="A756" s="25" t="s">
        <v>1072</v>
      </c>
      <c r="B756" s="26" t="s">
        <v>295</v>
      </c>
      <c r="C756" s="26">
        <v>1758</v>
      </c>
      <c r="D756" s="26">
        <v>189.148</v>
      </c>
      <c r="E756" s="26">
        <v>0.76700000000000002</v>
      </c>
      <c r="F756" s="26" t="s">
        <v>40</v>
      </c>
    </row>
    <row r="757" spans="1:6" x14ac:dyDescent="0.35">
      <c r="A757" s="25" t="s">
        <v>1048</v>
      </c>
      <c r="B757" s="26" t="s">
        <v>295</v>
      </c>
      <c r="C757" s="26">
        <v>4430</v>
      </c>
      <c r="D757" s="26">
        <v>140.27099999999999</v>
      </c>
      <c r="E757" s="26">
        <v>0.76700000000000002</v>
      </c>
      <c r="F757" s="26" t="s">
        <v>40</v>
      </c>
    </row>
    <row r="758" spans="1:6" x14ac:dyDescent="0.35">
      <c r="A758" s="25" t="s">
        <v>1216</v>
      </c>
      <c r="B758" s="26" t="s">
        <v>295</v>
      </c>
      <c r="C758" s="26">
        <v>4847</v>
      </c>
      <c r="D758" s="26">
        <v>822.3</v>
      </c>
      <c r="E758" s="26">
        <v>0.76700000000000002</v>
      </c>
      <c r="F758" s="26" t="s">
        <v>40</v>
      </c>
    </row>
    <row r="759" spans="1:6" x14ac:dyDescent="0.35">
      <c r="A759" s="25" t="s">
        <v>1719</v>
      </c>
      <c r="B759" s="26" t="s">
        <v>295</v>
      </c>
      <c r="C759" s="26">
        <v>1893</v>
      </c>
      <c r="D759" s="26">
        <v>357.37400000000002</v>
      </c>
      <c r="E759" s="26">
        <v>0.76700000000000002</v>
      </c>
      <c r="F759" s="26" t="s">
        <v>40</v>
      </c>
    </row>
    <row r="760" spans="1:6" x14ac:dyDescent="0.35">
      <c r="A760" s="25" t="s">
        <v>55</v>
      </c>
      <c r="B760" s="26" t="s">
        <v>295</v>
      </c>
      <c r="C760" s="26">
        <v>1112</v>
      </c>
      <c r="D760" s="26">
        <v>75.676000000000002</v>
      </c>
      <c r="E760" s="26">
        <v>0.76800000000000002</v>
      </c>
      <c r="F760" s="26" t="s">
        <v>40</v>
      </c>
    </row>
    <row r="761" spans="1:6" x14ac:dyDescent="0.35">
      <c r="A761" s="25" t="s">
        <v>1699</v>
      </c>
      <c r="B761" s="26" t="s">
        <v>295</v>
      </c>
      <c r="C761" s="26">
        <v>3442</v>
      </c>
      <c r="D761" s="26">
        <v>260.73599999999999</v>
      </c>
      <c r="E761" s="26">
        <v>0.76900000000000002</v>
      </c>
      <c r="F761" s="26" t="s">
        <v>40</v>
      </c>
    </row>
    <row r="762" spans="1:6" x14ac:dyDescent="0.35">
      <c r="A762" s="25" t="s">
        <v>1105</v>
      </c>
      <c r="B762" s="26" t="s">
        <v>295</v>
      </c>
      <c r="C762" s="26">
        <v>2906</v>
      </c>
      <c r="D762" s="26">
        <v>610.51199999999994</v>
      </c>
      <c r="E762" s="26">
        <v>0.76900000000000002</v>
      </c>
      <c r="F762" s="26" t="s">
        <v>40</v>
      </c>
    </row>
    <row r="763" spans="1:6" x14ac:dyDescent="0.35">
      <c r="A763" s="25" t="s">
        <v>1143</v>
      </c>
      <c r="B763" s="26" t="s">
        <v>295</v>
      </c>
      <c r="C763" s="26">
        <v>3838</v>
      </c>
      <c r="D763" s="26">
        <v>824.17600000000004</v>
      </c>
      <c r="E763" s="26">
        <v>0.76900000000000002</v>
      </c>
      <c r="F763" s="26" t="s">
        <v>40</v>
      </c>
    </row>
    <row r="764" spans="1:6" x14ac:dyDescent="0.35">
      <c r="A764" s="25" t="s">
        <v>222</v>
      </c>
      <c r="B764" s="26" t="s">
        <v>295</v>
      </c>
      <c r="C764" s="26">
        <v>5078</v>
      </c>
      <c r="D764" s="26">
        <v>1950</v>
      </c>
      <c r="E764" s="26">
        <v>0.76900000000000002</v>
      </c>
      <c r="F764" s="26" t="s">
        <v>40</v>
      </c>
    </row>
    <row r="765" spans="1:6" x14ac:dyDescent="0.35">
      <c r="A765" s="25" t="s">
        <v>101</v>
      </c>
      <c r="B765" s="26" t="s">
        <v>295</v>
      </c>
      <c r="C765" s="26">
        <v>1098</v>
      </c>
      <c r="D765" s="26">
        <v>100</v>
      </c>
      <c r="E765" s="26">
        <v>0.76900000000000002</v>
      </c>
      <c r="F765" s="26" t="s">
        <v>40</v>
      </c>
    </row>
    <row r="766" spans="1:6" x14ac:dyDescent="0.35">
      <c r="A766" s="25" t="s">
        <v>1348</v>
      </c>
      <c r="B766" s="26" t="s">
        <v>295</v>
      </c>
      <c r="C766" s="26">
        <v>5620</v>
      </c>
      <c r="D766" s="26">
        <v>1197.5309999999999</v>
      </c>
      <c r="E766" s="26">
        <v>0.77100000000000002</v>
      </c>
      <c r="F766" s="26" t="s">
        <v>40</v>
      </c>
    </row>
    <row r="767" spans="1:6" x14ac:dyDescent="0.35">
      <c r="A767" s="25" t="s">
        <v>1668</v>
      </c>
      <c r="B767" s="26" t="s">
        <v>295</v>
      </c>
      <c r="C767" s="26">
        <v>471</v>
      </c>
      <c r="D767" s="26">
        <v>141.215</v>
      </c>
      <c r="E767" s="26">
        <v>0.77200000000000002</v>
      </c>
      <c r="F767" s="26" t="s">
        <v>40</v>
      </c>
    </row>
    <row r="768" spans="1:6" x14ac:dyDescent="0.35">
      <c r="A768" s="25" t="s">
        <v>141</v>
      </c>
      <c r="B768" s="26" t="s">
        <v>295</v>
      </c>
      <c r="C768" s="26">
        <v>2980</v>
      </c>
      <c r="D768" s="26">
        <v>674.41899999999998</v>
      </c>
      <c r="E768" s="26">
        <v>0.77200000000000002</v>
      </c>
      <c r="F768" s="26" t="s">
        <v>40</v>
      </c>
    </row>
    <row r="769" spans="1:6" x14ac:dyDescent="0.35">
      <c r="A769" s="25" t="s">
        <v>1017</v>
      </c>
      <c r="B769" s="26" t="s">
        <v>295</v>
      </c>
      <c r="C769" s="26">
        <v>2521</v>
      </c>
      <c r="D769" s="26">
        <v>600</v>
      </c>
      <c r="E769" s="26">
        <v>0.77200000000000002</v>
      </c>
      <c r="F769" s="26" t="s">
        <v>40</v>
      </c>
    </row>
    <row r="770" spans="1:6" x14ac:dyDescent="0.35">
      <c r="A770" s="25" t="s">
        <v>1375</v>
      </c>
      <c r="B770" s="26" t="s">
        <v>295</v>
      </c>
      <c r="C770" s="26">
        <v>3281</v>
      </c>
      <c r="D770" s="26">
        <v>776.173</v>
      </c>
      <c r="E770" s="26">
        <v>0.77200000000000002</v>
      </c>
      <c r="F770" s="26" t="s">
        <v>40</v>
      </c>
    </row>
    <row r="771" spans="1:6" x14ac:dyDescent="0.35">
      <c r="A771" s="25" t="s">
        <v>1260</v>
      </c>
      <c r="B771" s="26" t="s">
        <v>295</v>
      </c>
      <c r="C771" s="26">
        <v>1509</v>
      </c>
      <c r="D771" s="26">
        <v>533.06200000000001</v>
      </c>
      <c r="E771" s="26">
        <v>0.77300000000000002</v>
      </c>
      <c r="F771" s="26" t="s">
        <v>40</v>
      </c>
    </row>
    <row r="772" spans="1:6" x14ac:dyDescent="0.35">
      <c r="A772" s="25" t="s">
        <v>1100</v>
      </c>
      <c r="B772" s="26" t="s">
        <v>295</v>
      </c>
      <c r="C772" s="26">
        <v>1109</v>
      </c>
      <c r="D772" s="26">
        <v>294.11799999999999</v>
      </c>
      <c r="E772" s="26">
        <v>0.77300000000000002</v>
      </c>
      <c r="F772" s="26" t="s">
        <v>40</v>
      </c>
    </row>
    <row r="773" spans="1:6" x14ac:dyDescent="0.35">
      <c r="A773" s="25" t="s">
        <v>128</v>
      </c>
      <c r="B773" s="26" t="s">
        <v>295</v>
      </c>
      <c r="C773" s="26">
        <v>1257</v>
      </c>
      <c r="D773" s="26">
        <v>247.619</v>
      </c>
      <c r="E773" s="26">
        <v>0.77300000000000002</v>
      </c>
      <c r="F773" s="26" t="s">
        <v>40</v>
      </c>
    </row>
    <row r="774" spans="1:6" x14ac:dyDescent="0.35">
      <c r="A774" s="25" t="s">
        <v>83</v>
      </c>
      <c r="B774" s="26" t="s">
        <v>295</v>
      </c>
      <c r="C774" s="26">
        <v>1336</v>
      </c>
      <c r="D774" s="26">
        <v>459.74</v>
      </c>
      <c r="E774" s="26">
        <v>0.77300000000000002</v>
      </c>
      <c r="F774" s="26" t="s">
        <v>40</v>
      </c>
    </row>
    <row r="775" spans="1:6" x14ac:dyDescent="0.35">
      <c r="A775" s="25" t="s">
        <v>1056</v>
      </c>
      <c r="B775" s="26" t="s">
        <v>295</v>
      </c>
      <c r="C775" s="26">
        <v>2318</v>
      </c>
      <c r="D775" s="26">
        <v>616.66700000000003</v>
      </c>
      <c r="E775" s="26">
        <v>0.77400000000000002</v>
      </c>
      <c r="F775" s="26" t="s">
        <v>40</v>
      </c>
    </row>
    <row r="776" spans="1:6" x14ac:dyDescent="0.35">
      <c r="A776" s="25" t="s">
        <v>1380</v>
      </c>
      <c r="B776" s="26" t="s">
        <v>295</v>
      </c>
      <c r="C776" s="26">
        <v>3604</v>
      </c>
      <c r="D776" s="26">
        <v>639.43700000000001</v>
      </c>
      <c r="E776" s="26">
        <v>0.77500000000000002</v>
      </c>
      <c r="F776" s="26" t="s">
        <v>40</v>
      </c>
    </row>
    <row r="777" spans="1:6" x14ac:dyDescent="0.35">
      <c r="A777" s="25" t="s">
        <v>1387</v>
      </c>
      <c r="B777" s="26" t="s">
        <v>295</v>
      </c>
      <c r="C777" s="26">
        <v>143</v>
      </c>
      <c r="D777" s="26">
        <v>41.758000000000003</v>
      </c>
      <c r="E777" s="26">
        <v>0.77600000000000002</v>
      </c>
      <c r="F777" s="26" t="s">
        <v>40</v>
      </c>
    </row>
    <row r="778" spans="1:6" x14ac:dyDescent="0.35">
      <c r="A778" s="25" t="s">
        <v>940</v>
      </c>
      <c r="B778" s="26" t="s">
        <v>295</v>
      </c>
      <c r="C778" s="26">
        <v>4394</v>
      </c>
      <c r="D778" s="26">
        <v>0</v>
      </c>
      <c r="E778" s="26">
        <v>0.77600000000000002</v>
      </c>
      <c r="F778" s="26" t="s">
        <v>64</v>
      </c>
    </row>
    <row r="779" spans="1:6" x14ac:dyDescent="0.35">
      <c r="A779" s="25" t="s">
        <v>940</v>
      </c>
      <c r="B779" s="26" t="s">
        <v>295</v>
      </c>
      <c r="C779" s="26">
        <v>4394</v>
      </c>
      <c r="D779" s="26">
        <v>0</v>
      </c>
      <c r="E779" s="26">
        <v>0.77600000000000002</v>
      </c>
      <c r="F779" s="26" t="s">
        <v>64</v>
      </c>
    </row>
    <row r="780" spans="1:6" x14ac:dyDescent="0.35">
      <c r="A780" s="25" t="s">
        <v>1705</v>
      </c>
      <c r="B780" s="26" t="s">
        <v>295</v>
      </c>
      <c r="C780" s="26">
        <v>1712</v>
      </c>
      <c r="D780" s="26">
        <v>531.51599999999996</v>
      </c>
      <c r="E780" s="26">
        <v>0.77700000000000002</v>
      </c>
      <c r="F780" s="26" t="s">
        <v>40</v>
      </c>
    </row>
    <row r="781" spans="1:6" x14ac:dyDescent="0.35">
      <c r="A781" s="25" t="s">
        <v>894</v>
      </c>
      <c r="B781" s="26" t="s">
        <v>295</v>
      </c>
      <c r="C781" s="26">
        <v>1527</v>
      </c>
      <c r="D781" s="26">
        <v>364.8</v>
      </c>
      <c r="E781" s="26">
        <v>0.77700000000000002</v>
      </c>
      <c r="F781" s="26" t="s">
        <v>40</v>
      </c>
    </row>
    <row r="782" spans="1:6" x14ac:dyDescent="0.35">
      <c r="A782" s="25" t="s">
        <v>119</v>
      </c>
      <c r="B782" s="26" t="s">
        <v>295</v>
      </c>
      <c r="C782" s="26">
        <v>4016</v>
      </c>
      <c r="D782" s="26">
        <v>1042.683</v>
      </c>
      <c r="E782" s="26">
        <v>0.77700000000000002</v>
      </c>
      <c r="F782" s="26" t="s">
        <v>40</v>
      </c>
    </row>
    <row r="783" spans="1:6" x14ac:dyDescent="0.35">
      <c r="A783" s="25" t="s">
        <v>1045</v>
      </c>
      <c r="B783" s="26" t="s">
        <v>295</v>
      </c>
      <c r="C783" s="26">
        <v>3465</v>
      </c>
      <c r="D783" s="26">
        <v>750.779</v>
      </c>
      <c r="E783" s="26">
        <v>0.77700000000000002</v>
      </c>
      <c r="F783" s="26" t="s">
        <v>40</v>
      </c>
    </row>
    <row r="784" spans="1:6" x14ac:dyDescent="0.35">
      <c r="A784" s="25" t="s">
        <v>1050</v>
      </c>
      <c r="B784" s="26" t="s">
        <v>295</v>
      </c>
      <c r="C784" s="26">
        <v>1044</v>
      </c>
      <c r="D784" s="26">
        <v>162.791</v>
      </c>
      <c r="E784" s="26">
        <v>0.77700000000000002</v>
      </c>
      <c r="F784" s="26" t="s">
        <v>40</v>
      </c>
    </row>
    <row r="785" spans="1:6" x14ac:dyDescent="0.35">
      <c r="A785" s="25" t="s">
        <v>1224</v>
      </c>
      <c r="B785" s="26" t="s">
        <v>295</v>
      </c>
      <c r="C785" s="26">
        <v>2920</v>
      </c>
      <c r="D785" s="26">
        <v>1000</v>
      </c>
      <c r="E785" s="26">
        <v>0.77800000000000002</v>
      </c>
      <c r="F785" s="26" t="s">
        <v>40</v>
      </c>
    </row>
    <row r="786" spans="1:6" x14ac:dyDescent="0.35">
      <c r="A786" s="25" t="s">
        <v>1925</v>
      </c>
      <c r="B786" s="26" t="s">
        <v>295</v>
      </c>
      <c r="C786" s="26">
        <v>1140</v>
      </c>
      <c r="D786" s="26">
        <v>296.97000000000003</v>
      </c>
      <c r="E786" s="26">
        <v>0.77800000000000002</v>
      </c>
      <c r="F786" s="26" t="s">
        <v>40</v>
      </c>
    </row>
    <row r="787" spans="1:6" x14ac:dyDescent="0.35">
      <c r="A787" s="25" t="s">
        <v>1933</v>
      </c>
      <c r="B787" s="26" t="s">
        <v>295</v>
      </c>
      <c r="C787" s="26">
        <v>3388</v>
      </c>
      <c r="D787" s="26">
        <v>912.69799999999998</v>
      </c>
      <c r="E787" s="26">
        <v>0.77800000000000002</v>
      </c>
      <c r="F787" s="26" t="s">
        <v>40</v>
      </c>
    </row>
    <row r="788" spans="1:6" x14ac:dyDescent="0.35">
      <c r="A788" s="25" t="s">
        <v>141</v>
      </c>
      <c r="B788" s="26" t="s">
        <v>295</v>
      </c>
      <c r="C788" s="26">
        <v>3991</v>
      </c>
      <c r="D788" s="26">
        <v>885.71400000000006</v>
      </c>
      <c r="E788" s="26">
        <v>0.77800000000000002</v>
      </c>
      <c r="F788" s="26" t="s">
        <v>40</v>
      </c>
    </row>
    <row r="789" spans="1:6" x14ac:dyDescent="0.35">
      <c r="A789" s="25" t="s">
        <v>1426</v>
      </c>
      <c r="B789" s="26" t="s">
        <v>295</v>
      </c>
      <c r="C789" s="26">
        <v>3435</v>
      </c>
      <c r="D789" s="26">
        <v>691.72900000000004</v>
      </c>
      <c r="E789" s="26">
        <v>0.77900000000000003</v>
      </c>
      <c r="F789" s="26" t="s">
        <v>40</v>
      </c>
    </row>
    <row r="790" spans="1:6" x14ac:dyDescent="0.35">
      <c r="A790" s="25" t="s">
        <v>1206</v>
      </c>
      <c r="B790" s="26" t="s">
        <v>295</v>
      </c>
      <c r="C790" s="26">
        <v>4583</v>
      </c>
      <c r="D790" s="26">
        <v>988.85799999999995</v>
      </c>
      <c r="E790" s="26">
        <v>0.77900000000000003</v>
      </c>
      <c r="F790" s="26" t="s">
        <v>40</v>
      </c>
    </row>
    <row r="791" spans="1:6" x14ac:dyDescent="0.35">
      <c r="A791" s="25" t="s">
        <v>217</v>
      </c>
      <c r="B791" s="26" t="s">
        <v>295</v>
      </c>
      <c r="C791" s="26">
        <v>1495</v>
      </c>
      <c r="D791" s="26">
        <v>349.17099999999999</v>
      </c>
      <c r="E791" s="26">
        <v>0.77900000000000003</v>
      </c>
      <c r="F791" s="26" t="s">
        <v>40</v>
      </c>
    </row>
    <row r="792" spans="1:6" x14ac:dyDescent="0.35">
      <c r="A792" s="25" t="s">
        <v>1664</v>
      </c>
      <c r="B792" s="26" t="s">
        <v>295</v>
      </c>
      <c r="C792" s="26">
        <v>1835</v>
      </c>
      <c r="D792" s="26">
        <v>521.73900000000003</v>
      </c>
      <c r="E792" s="26">
        <v>0.78</v>
      </c>
      <c r="F792" s="26" t="s">
        <v>40</v>
      </c>
    </row>
    <row r="793" spans="1:6" x14ac:dyDescent="0.35">
      <c r="A793" s="25" t="s">
        <v>1367</v>
      </c>
      <c r="B793" s="26" t="s">
        <v>295</v>
      </c>
      <c r="C793" s="26">
        <v>5147</v>
      </c>
      <c r="D793" s="26">
        <v>1060.672</v>
      </c>
      <c r="E793" s="26">
        <v>0.78</v>
      </c>
      <c r="F793" s="26" t="s">
        <v>40</v>
      </c>
    </row>
    <row r="794" spans="1:6" x14ac:dyDescent="0.35">
      <c r="A794" s="25" t="s">
        <v>1706</v>
      </c>
      <c r="B794" s="26" t="s">
        <v>295</v>
      </c>
      <c r="C794" s="26">
        <v>2256</v>
      </c>
      <c r="D794" s="26">
        <v>414.44400000000002</v>
      </c>
      <c r="E794" s="26">
        <v>0.78</v>
      </c>
      <c r="F794" s="26" t="s">
        <v>40</v>
      </c>
    </row>
    <row r="795" spans="1:6" x14ac:dyDescent="0.35">
      <c r="A795" s="25" t="s">
        <v>1378</v>
      </c>
      <c r="B795" s="26" t="s">
        <v>295</v>
      </c>
      <c r="C795" s="26">
        <v>738</v>
      </c>
      <c r="D795" s="26">
        <v>191.304</v>
      </c>
      <c r="E795" s="26">
        <v>0.78100000000000003</v>
      </c>
      <c r="F795" s="26" t="s">
        <v>40</v>
      </c>
    </row>
    <row r="796" spans="1:6" x14ac:dyDescent="0.35">
      <c r="A796" s="25" t="s">
        <v>48</v>
      </c>
      <c r="B796" s="26" t="s">
        <v>295</v>
      </c>
      <c r="C796" s="26">
        <v>4697</v>
      </c>
      <c r="D796" s="26">
        <v>1088.4680000000001</v>
      </c>
      <c r="E796" s="26">
        <v>0.78100000000000003</v>
      </c>
      <c r="F796" s="26" t="s">
        <v>40</v>
      </c>
    </row>
    <row r="797" spans="1:6" x14ac:dyDescent="0.35">
      <c r="A797" s="25" t="s">
        <v>1343</v>
      </c>
      <c r="B797" s="26" t="s">
        <v>295</v>
      </c>
      <c r="C797" s="26">
        <v>2442</v>
      </c>
      <c r="D797" s="26">
        <v>423.75</v>
      </c>
      <c r="E797" s="26">
        <v>0.78100000000000003</v>
      </c>
      <c r="F797" s="26" t="s">
        <v>40</v>
      </c>
    </row>
    <row r="798" spans="1:6" x14ac:dyDescent="0.35">
      <c r="A798" s="25" t="s">
        <v>1372</v>
      </c>
      <c r="B798" s="26" t="s">
        <v>295</v>
      </c>
      <c r="C798" s="26">
        <v>2761</v>
      </c>
      <c r="D798" s="26">
        <v>837.45600000000002</v>
      </c>
      <c r="E798" s="26">
        <v>0.78100000000000003</v>
      </c>
      <c r="F798" s="26" t="s">
        <v>40</v>
      </c>
    </row>
    <row r="799" spans="1:6" x14ac:dyDescent="0.35">
      <c r="A799" s="25" t="s">
        <v>1956</v>
      </c>
      <c r="B799" s="26" t="s">
        <v>295</v>
      </c>
      <c r="C799" s="26">
        <v>316</v>
      </c>
      <c r="D799" s="26">
        <v>113.04300000000001</v>
      </c>
      <c r="E799" s="26">
        <v>0.78200000000000003</v>
      </c>
      <c r="F799" s="26" t="s">
        <v>40</v>
      </c>
    </row>
    <row r="800" spans="1:6" x14ac:dyDescent="0.35">
      <c r="A800" s="25" t="s">
        <v>1242</v>
      </c>
      <c r="B800" s="26" t="s">
        <v>295</v>
      </c>
      <c r="C800" s="26">
        <v>1566</v>
      </c>
      <c r="D800" s="26">
        <v>255.249</v>
      </c>
      <c r="E800" s="26">
        <v>0.78200000000000003</v>
      </c>
      <c r="F800" s="26" t="s">
        <v>40</v>
      </c>
    </row>
    <row r="801" spans="1:6" x14ac:dyDescent="0.35">
      <c r="A801" s="25" t="s">
        <v>1493</v>
      </c>
      <c r="B801" s="26" t="s">
        <v>295</v>
      </c>
      <c r="C801" s="26">
        <v>5729</v>
      </c>
      <c r="D801" s="26">
        <v>0</v>
      </c>
      <c r="E801" s="26">
        <v>0.78200000000000003</v>
      </c>
      <c r="F801" s="26" t="s">
        <v>64</v>
      </c>
    </row>
    <row r="802" spans="1:6" x14ac:dyDescent="0.35">
      <c r="A802" s="25" t="s">
        <v>2089</v>
      </c>
      <c r="B802" s="26" t="s">
        <v>295</v>
      </c>
      <c r="C802" s="26">
        <v>268</v>
      </c>
      <c r="D802" s="26">
        <v>76.991</v>
      </c>
      <c r="E802" s="26">
        <v>0.78300000000000003</v>
      </c>
      <c r="F802" s="26" t="s">
        <v>40</v>
      </c>
    </row>
    <row r="803" spans="1:6" x14ac:dyDescent="0.35">
      <c r="A803" s="25" t="s">
        <v>1384</v>
      </c>
      <c r="B803" s="26" t="s">
        <v>295</v>
      </c>
      <c r="C803" s="26">
        <v>2084</v>
      </c>
      <c r="D803" s="26">
        <v>702.12800000000004</v>
      </c>
      <c r="E803" s="26">
        <v>0.78300000000000003</v>
      </c>
      <c r="F803" s="26" t="s">
        <v>40</v>
      </c>
    </row>
    <row r="804" spans="1:6" x14ac:dyDescent="0.35">
      <c r="A804" s="25" t="s">
        <v>1543</v>
      </c>
      <c r="B804" s="26" t="s">
        <v>295</v>
      </c>
      <c r="C804" s="26">
        <v>6296</v>
      </c>
      <c r="D804" s="26">
        <v>1166.6669999999999</v>
      </c>
      <c r="E804" s="26">
        <v>0.78300000000000003</v>
      </c>
      <c r="F804" s="26" t="s">
        <v>40</v>
      </c>
    </row>
    <row r="805" spans="1:6" x14ac:dyDescent="0.35">
      <c r="A805" s="25" t="s">
        <v>1576</v>
      </c>
      <c r="B805" s="26" t="s">
        <v>295</v>
      </c>
      <c r="C805" s="26">
        <v>1741</v>
      </c>
      <c r="D805" s="26">
        <v>497.43599999999998</v>
      </c>
      <c r="E805" s="26">
        <v>0.78300000000000003</v>
      </c>
      <c r="F805" s="26" t="s">
        <v>40</v>
      </c>
    </row>
    <row r="806" spans="1:6" x14ac:dyDescent="0.35">
      <c r="A806" s="25" t="s">
        <v>1483</v>
      </c>
      <c r="B806" s="26" t="s">
        <v>295</v>
      </c>
      <c r="C806" s="26">
        <v>2829</v>
      </c>
      <c r="D806" s="26">
        <v>1273.3330000000001</v>
      </c>
      <c r="E806" s="26">
        <v>0.78400000000000003</v>
      </c>
      <c r="F806" s="26" t="s">
        <v>40</v>
      </c>
    </row>
    <row r="807" spans="1:6" x14ac:dyDescent="0.35">
      <c r="A807" s="25" t="s">
        <v>1635</v>
      </c>
      <c r="B807" s="26" t="s">
        <v>295</v>
      </c>
      <c r="C807" s="26">
        <v>3365</v>
      </c>
      <c r="D807" s="26">
        <v>952.26300000000003</v>
      </c>
      <c r="E807" s="26">
        <v>0.78400000000000003</v>
      </c>
      <c r="F807" s="26" t="s">
        <v>40</v>
      </c>
    </row>
    <row r="808" spans="1:6" x14ac:dyDescent="0.35">
      <c r="A808" s="25" t="s">
        <v>1122</v>
      </c>
      <c r="B808" s="26" t="s">
        <v>295</v>
      </c>
      <c r="C808" s="26">
        <v>655</v>
      </c>
      <c r="D808" s="26">
        <v>167.488</v>
      </c>
      <c r="E808" s="26">
        <v>0.78400000000000003</v>
      </c>
      <c r="F808" s="26" t="s">
        <v>40</v>
      </c>
    </row>
    <row r="809" spans="1:6" x14ac:dyDescent="0.35">
      <c r="A809" s="25" t="s">
        <v>1070</v>
      </c>
      <c r="B809" s="26" t="s">
        <v>295</v>
      </c>
      <c r="C809" s="26">
        <v>5297</v>
      </c>
      <c r="D809" s="26">
        <v>1218.3389999999999</v>
      </c>
      <c r="E809" s="26">
        <v>0.78400000000000003</v>
      </c>
      <c r="F809" s="26" t="s">
        <v>40</v>
      </c>
    </row>
    <row r="810" spans="1:6" x14ac:dyDescent="0.35">
      <c r="A810" s="25" t="s">
        <v>1470</v>
      </c>
      <c r="B810" s="26" t="s">
        <v>295</v>
      </c>
      <c r="C810" s="26">
        <v>5831</v>
      </c>
      <c r="D810" s="26">
        <v>2293.1030000000001</v>
      </c>
      <c r="E810" s="26">
        <v>0.78400000000000003</v>
      </c>
      <c r="F810" s="26" t="s">
        <v>40</v>
      </c>
    </row>
    <row r="811" spans="1:6" x14ac:dyDescent="0.35">
      <c r="A811" s="25" t="s">
        <v>170</v>
      </c>
      <c r="B811" s="26" t="s">
        <v>295</v>
      </c>
      <c r="C811" s="26">
        <v>1275</v>
      </c>
      <c r="D811" s="26">
        <v>114.95099999999999</v>
      </c>
      <c r="E811" s="26">
        <v>0.78400000000000003</v>
      </c>
      <c r="F811" s="26" t="s">
        <v>40</v>
      </c>
    </row>
    <row r="812" spans="1:6" x14ac:dyDescent="0.35">
      <c r="A812" s="25" t="s">
        <v>260</v>
      </c>
      <c r="B812" s="26" t="s">
        <v>295</v>
      </c>
      <c r="C812" s="26">
        <v>1192</v>
      </c>
      <c r="D812" s="26">
        <v>176.387</v>
      </c>
      <c r="E812" s="26">
        <v>0.78400000000000003</v>
      </c>
      <c r="F812" s="26" t="s">
        <v>40</v>
      </c>
    </row>
    <row r="813" spans="1:6" x14ac:dyDescent="0.35">
      <c r="A813" s="25" t="s">
        <v>2022</v>
      </c>
      <c r="B813" s="26" t="s">
        <v>295</v>
      </c>
      <c r="C813" s="26">
        <v>369</v>
      </c>
      <c r="D813" s="26">
        <v>230.76900000000001</v>
      </c>
      <c r="E813" s="26">
        <v>0.78500000000000003</v>
      </c>
      <c r="F813" s="26" t="s">
        <v>40</v>
      </c>
    </row>
    <row r="814" spans="1:6" x14ac:dyDescent="0.35">
      <c r="A814" s="25" t="s">
        <v>1086</v>
      </c>
      <c r="B814" s="26" t="s">
        <v>295</v>
      </c>
      <c r="C814" s="26">
        <v>3982</v>
      </c>
      <c r="D814" s="26">
        <v>454.71899999999999</v>
      </c>
      <c r="E814" s="26">
        <v>0.78500000000000003</v>
      </c>
      <c r="F814" s="26" t="s">
        <v>40</v>
      </c>
    </row>
    <row r="815" spans="1:6" x14ac:dyDescent="0.35">
      <c r="A815" s="25" t="s">
        <v>1090</v>
      </c>
      <c r="B815" s="26" t="s">
        <v>295</v>
      </c>
      <c r="C815" s="26">
        <v>617</v>
      </c>
      <c r="D815" s="26">
        <v>321.42899999999997</v>
      </c>
      <c r="E815" s="26">
        <v>0.78500000000000003</v>
      </c>
      <c r="F815" s="26" t="s">
        <v>40</v>
      </c>
    </row>
    <row r="816" spans="1:6" x14ac:dyDescent="0.35">
      <c r="A816" s="25" t="s">
        <v>1054</v>
      </c>
      <c r="B816" s="26" t="s">
        <v>295</v>
      </c>
      <c r="C816" s="26">
        <v>3767</v>
      </c>
      <c r="D816" s="26">
        <v>1710.9380000000001</v>
      </c>
      <c r="E816" s="26">
        <v>0.78500000000000003</v>
      </c>
      <c r="F816" s="26" t="s">
        <v>40</v>
      </c>
    </row>
    <row r="817" spans="1:6" x14ac:dyDescent="0.35">
      <c r="A817" s="25" t="s">
        <v>1286</v>
      </c>
      <c r="B817" s="26" t="s">
        <v>295</v>
      </c>
      <c r="C817" s="26">
        <v>2340</v>
      </c>
      <c r="D817" s="26">
        <v>827.64200000000005</v>
      </c>
      <c r="E817" s="26">
        <v>0.78500000000000003</v>
      </c>
      <c r="F817" s="26" t="s">
        <v>40</v>
      </c>
    </row>
    <row r="818" spans="1:6" x14ac:dyDescent="0.35">
      <c r="A818" s="25" t="s">
        <v>1407</v>
      </c>
      <c r="B818" s="26" t="s">
        <v>295</v>
      </c>
      <c r="C818" s="26">
        <v>62</v>
      </c>
      <c r="D818" s="26">
        <v>28.515000000000001</v>
      </c>
      <c r="E818" s="26">
        <v>0.78500000000000003</v>
      </c>
      <c r="F818" s="26" t="s">
        <v>64</v>
      </c>
    </row>
    <row r="819" spans="1:6" x14ac:dyDescent="0.35">
      <c r="A819" s="25" t="s">
        <v>1392</v>
      </c>
      <c r="B819" s="26" t="s">
        <v>295</v>
      </c>
      <c r="C819" s="26">
        <v>1707</v>
      </c>
      <c r="D819" s="26">
        <v>551.13599999999997</v>
      </c>
      <c r="E819" s="26">
        <v>0.78600000000000003</v>
      </c>
      <c r="F819" s="26" t="s">
        <v>40</v>
      </c>
    </row>
    <row r="820" spans="1:6" x14ac:dyDescent="0.35">
      <c r="A820" s="25" t="s">
        <v>1674</v>
      </c>
      <c r="B820" s="26" t="s">
        <v>295</v>
      </c>
      <c r="C820" s="26">
        <v>1853</v>
      </c>
      <c r="D820" s="26">
        <v>446.73500000000001</v>
      </c>
      <c r="E820" s="26">
        <v>0.78600000000000003</v>
      </c>
      <c r="F820" s="26" t="s">
        <v>40</v>
      </c>
    </row>
    <row r="821" spans="1:6" x14ac:dyDescent="0.35">
      <c r="A821" s="25" t="s">
        <v>1485</v>
      </c>
      <c r="B821" s="26" t="s">
        <v>295</v>
      </c>
      <c r="C821" s="26">
        <v>3102</v>
      </c>
      <c r="D821" s="26">
        <v>1181.818</v>
      </c>
      <c r="E821" s="26">
        <v>0.78600000000000003</v>
      </c>
      <c r="F821" s="26" t="s">
        <v>40</v>
      </c>
    </row>
    <row r="822" spans="1:6" x14ac:dyDescent="0.35">
      <c r="A822" s="25" t="s">
        <v>1163</v>
      </c>
      <c r="B822" s="26" t="s">
        <v>295</v>
      </c>
      <c r="C822" s="26">
        <v>2812</v>
      </c>
      <c r="D822" s="26">
        <v>848.48500000000001</v>
      </c>
      <c r="E822" s="26">
        <v>0.78600000000000003</v>
      </c>
      <c r="F822" s="26" t="s">
        <v>40</v>
      </c>
    </row>
    <row r="823" spans="1:6" x14ac:dyDescent="0.35">
      <c r="A823" s="25" t="s">
        <v>1486</v>
      </c>
      <c r="B823" s="26" t="s">
        <v>295</v>
      </c>
      <c r="C823" s="26">
        <v>5054</v>
      </c>
      <c r="D823" s="26">
        <v>0</v>
      </c>
      <c r="E823" s="26">
        <v>0.78600000000000003</v>
      </c>
      <c r="F823" s="26" t="s">
        <v>64</v>
      </c>
    </row>
    <row r="824" spans="1:6" x14ac:dyDescent="0.35">
      <c r="A824" s="25" t="s">
        <v>1977</v>
      </c>
      <c r="B824" s="26" t="s">
        <v>295</v>
      </c>
      <c r="C824" s="26">
        <v>626</v>
      </c>
      <c r="D824" s="26">
        <v>132.143</v>
      </c>
      <c r="E824" s="26">
        <v>0.78700000000000003</v>
      </c>
      <c r="F824" s="26" t="s">
        <v>40</v>
      </c>
    </row>
    <row r="825" spans="1:6" x14ac:dyDescent="0.35">
      <c r="A825" s="25" t="s">
        <v>1202</v>
      </c>
      <c r="B825" s="26" t="s">
        <v>295</v>
      </c>
      <c r="C825" s="26">
        <v>195</v>
      </c>
      <c r="D825" s="26">
        <v>84.745999999999995</v>
      </c>
      <c r="E825" s="26">
        <v>0.78700000000000003</v>
      </c>
      <c r="F825" s="26" t="s">
        <v>40</v>
      </c>
    </row>
    <row r="826" spans="1:6" x14ac:dyDescent="0.35">
      <c r="A826" s="25" t="s">
        <v>981</v>
      </c>
      <c r="B826" s="26" t="s">
        <v>295</v>
      </c>
      <c r="C826" s="26">
        <v>3714</v>
      </c>
      <c r="D826" s="26">
        <v>675.67600000000004</v>
      </c>
      <c r="E826" s="26">
        <v>0.78700000000000003</v>
      </c>
      <c r="F826" s="26" t="s">
        <v>40</v>
      </c>
    </row>
    <row r="827" spans="1:6" x14ac:dyDescent="0.35">
      <c r="A827" s="25" t="s">
        <v>1565</v>
      </c>
      <c r="B827" s="26" t="s">
        <v>295</v>
      </c>
      <c r="C827" s="26">
        <v>5753</v>
      </c>
      <c r="D827" s="26">
        <v>1713.75</v>
      </c>
      <c r="E827" s="26">
        <v>0.78700000000000003</v>
      </c>
      <c r="F827" s="26" t="s">
        <v>40</v>
      </c>
    </row>
    <row r="828" spans="1:6" x14ac:dyDescent="0.35">
      <c r="A828" s="25" t="s">
        <v>180</v>
      </c>
      <c r="B828" s="26" t="s">
        <v>295</v>
      </c>
      <c r="C828" s="26">
        <v>1531</v>
      </c>
      <c r="D828" s="26">
        <v>396.411</v>
      </c>
      <c r="E828" s="26">
        <v>0.78700000000000003</v>
      </c>
      <c r="F828" s="26" t="s">
        <v>40</v>
      </c>
    </row>
    <row r="829" spans="1:6" x14ac:dyDescent="0.35">
      <c r="A829" s="25" t="s">
        <v>1685</v>
      </c>
      <c r="B829" s="26" t="s">
        <v>295</v>
      </c>
      <c r="C829" s="26">
        <v>2187</v>
      </c>
      <c r="D829" s="26">
        <v>468.25400000000002</v>
      </c>
      <c r="E829" s="26">
        <v>0.78800000000000003</v>
      </c>
      <c r="F829" s="26" t="s">
        <v>40</v>
      </c>
    </row>
    <row r="830" spans="1:6" x14ac:dyDescent="0.35">
      <c r="A830" s="25" t="s">
        <v>875</v>
      </c>
      <c r="B830" s="26" t="s">
        <v>295</v>
      </c>
      <c r="C830" s="26">
        <v>784</v>
      </c>
      <c r="D830" s="26">
        <v>236.21100000000001</v>
      </c>
      <c r="E830" s="26">
        <v>0.78800000000000003</v>
      </c>
      <c r="F830" s="26" t="s">
        <v>40</v>
      </c>
    </row>
    <row r="831" spans="1:6" x14ac:dyDescent="0.35">
      <c r="A831" s="25" t="s">
        <v>1770</v>
      </c>
      <c r="B831" s="26" t="s">
        <v>295</v>
      </c>
      <c r="C831" s="26">
        <v>3684</v>
      </c>
      <c r="D831" s="26">
        <v>877.95600000000002</v>
      </c>
      <c r="E831" s="26">
        <v>0.78800000000000003</v>
      </c>
      <c r="F831" s="26" t="s">
        <v>40</v>
      </c>
    </row>
    <row r="832" spans="1:6" x14ac:dyDescent="0.35">
      <c r="A832" s="25" t="s">
        <v>1079</v>
      </c>
      <c r="B832" s="26" t="s">
        <v>295</v>
      </c>
      <c r="C832" s="26">
        <v>1853</v>
      </c>
      <c r="D832" s="26">
        <v>780.48800000000006</v>
      </c>
      <c r="E832" s="26">
        <v>0.78800000000000003</v>
      </c>
      <c r="F832" s="26" t="s">
        <v>40</v>
      </c>
    </row>
    <row r="833" spans="1:6" x14ac:dyDescent="0.35">
      <c r="A833" s="25" t="s">
        <v>1197</v>
      </c>
      <c r="B833" s="26" t="s">
        <v>295</v>
      </c>
      <c r="C833" s="26">
        <v>1116</v>
      </c>
      <c r="D833" s="26">
        <v>341.88</v>
      </c>
      <c r="E833" s="26">
        <v>0.78800000000000003</v>
      </c>
      <c r="F833" s="26" t="s">
        <v>40</v>
      </c>
    </row>
    <row r="834" spans="1:6" x14ac:dyDescent="0.35">
      <c r="A834" s="25" t="s">
        <v>1035</v>
      </c>
      <c r="B834" s="26" t="s">
        <v>295</v>
      </c>
      <c r="C834" s="26">
        <v>662</v>
      </c>
      <c r="D834" s="26">
        <v>215.054</v>
      </c>
      <c r="E834" s="26">
        <v>0.78800000000000003</v>
      </c>
      <c r="F834" s="26" t="s">
        <v>40</v>
      </c>
    </row>
    <row r="835" spans="1:6" x14ac:dyDescent="0.35">
      <c r="A835" s="25" t="s">
        <v>1275</v>
      </c>
      <c r="B835" s="26" t="s">
        <v>295</v>
      </c>
      <c r="C835" s="26">
        <v>2449</v>
      </c>
      <c r="D835" s="26">
        <v>654.05399999999997</v>
      </c>
      <c r="E835" s="26">
        <v>0.78900000000000003</v>
      </c>
      <c r="F835" s="26" t="s">
        <v>40</v>
      </c>
    </row>
    <row r="836" spans="1:6" x14ac:dyDescent="0.35">
      <c r="A836" s="25" t="s">
        <v>1503</v>
      </c>
      <c r="B836" s="26" t="s">
        <v>295</v>
      </c>
      <c r="C836" s="26">
        <v>2041</v>
      </c>
      <c r="D836" s="26">
        <v>507.69200000000001</v>
      </c>
      <c r="E836" s="26">
        <v>0.78900000000000003</v>
      </c>
      <c r="F836" s="26" t="s">
        <v>40</v>
      </c>
    </row>
    <row r="837" spans="1:6" x14ac:dyDescent="0.35">
      <c r="A837" s="25" t="s">
        <v>1561</v>
      </c>
      <c r="B837" s="26" t="s">
        <v>295</v>
      </c>
      <c r="C837" s="26">
        <v>1898</v>
      </c>
      <c r="D837" s="26">
        <v>508.92899999999997</v>
      </c>
      <c r="E837" s="26">
        <v>0.78900000000000003</v>
      </c>
      <c r="F837" s="26" t="s">
        <v>40</v>
      </c>
    </row>
    <row r="838" spans="1:6" x14ac:dyDescent="0.35">
      <c r="A838" s="25" t="s">
        <v>1611</v>
      </c>
      <c r="B838" s="26" t="s">
        <v>295</v>
      </c>
      <c r="C838" s="26">
        <v>1094</v>
      </c>
      <c r="D838" s="26">
        <v>200.946</v>
      </c>
      <c r="E838" s="26">
        <v>0.78900000000000003</v>
      </c>
      <c r="F838" s="26" t="s">
        <v>40</v>
      </c>
    </row>
    <row r="839" spans="1:6" x14ac:dyDescent="0.35">
      <c r="A839" s="25" t="s">
        <v>1679</v>
      </c>
      <c r="B839" s="26" t="s">
        <v>295</v>
      </c>
      <c r="C839" s="26">
        <v>4687</v>
      </c>
      <c r="D839" s="26">
        <v>954.74699999999996</v>
      </c>
      <c r="E839" s="26">
        <v>0.78900000000000003</v>
      </c>
      <c r="F839" s="26" t="s">
        <v>40</v>
      </c>
    </row>
    <row r="840" spans="1:6" x14ac:dyDescent="0.35">
      <c r="A840" s="25" t="s">
        <v>1276</v>
      </c>
      <c r="B840" s="26" t="s">
        <v>295</v>
      </c>
      <c r="C840" s="26">
        <v>2044</v>
      </c>
      <c r="D840" s="26">
        <v>612.18799999999999</v>
      </c>
      <c r="E840" s="26">
        <v>0.79</v>
      </c>
      <c r="F840" s="26" t="s">
        <v>40</v>
      </c>
    </row>
    <row r="841" spans="1:6" x14ac:dyDescent="0.35">
      <c r="A841" s="25" t="s">
        <v>161</v>
      </c>
      <c r="B841" s="26" t="s">
        <v>295</v>
      </c>
      <c r="C841" s="26">
        <v>1891</v>
      </c>
      <c r="D841" s="26">
        <v>270.56</v>
      </c>
      <c r="E841" s="26">
        <v>0.79</v>
      </c>
      <c r="F841" s="26" t="s">
        <v>40</v>
      </c>
    </row>
    <row r="842" spans="1:6" x14ac:dyDescent="0.35">
      <c r="A842" s="25" t="s">
        <v>111</v>
      </c>
      <c r="B842" s="26" t="s">
        <v>295</v>
      </c>
      <c r="C842" s="26">
        <v>1461</v>
      </c>
      <c r="D842" s="26">
        <v>382.97899999999998</v>
      </c>
      <c r="E842" s="26">
        <v>0.79</v>
      </c>
      <c r="F842" s="26" t="s">
        <v>40</v>
      </c>
    </row>
    <row r="843" spans="1:6" x14ac:dyDescent="0.35">
      <c r="A843" s="25" t="s">
        <v>1182</v>
      </c>
      <c r="B843" s="26" t="s">
        <v>295</v>
      </c>
      <c r="C843" s="26">
        <v>2190</v>
      </c>
      <c r="D843" s="26">
        <v>685.51199999999994</v>
      </c>
      <c r="E843" s="26">
        <v>0.79100000000000004</v>
      </c>
      <c r="F843" s="26" t="s">
        <v>40</v>
      </c>
    </row>
    <row r="844" spans="1:6" x14ac:dyDescent="0.35">
      <c r="A844" s="25" t="s">
        <v>1748</v>
      </c>
      <c r="B844" s="26" t="s">
        <v>295</v>
      </c>
      <c r="C844" s="26">
        <v>3495</v>
      </c>
      <c r="D844" s="26">
        <v>759.16899999999998</v>
      </c>
      <c r="E844" s="26">
        <v>0.79100000000000004</v>
      </c>
      <c r="F844" s="26" t="s">
        <v>40</v>
      </c>
    </row>
    <row r="845" spans="1:6" x14ac:dyDescent="0.35">
      <c r="A845" s="25" t="s">
        <v>1359</v>
      </c>
      <c r="B845" s="26" t="s">
        <v>295</v>
      </c>
      <c r="C845" s="26">
        <v>1270</v>
      </c>
      <c r="D845" s="26">
        <v>495.726</v>
      </c>
      <c r="E845" s="26">
        <v>0.79100000000000004</v>
      </c>
      <c r="F845" s="26" t="s">
        <v>40</v>
      </c>
    </row>
    <row r="846" spans="1:6" x14ac:dyDescent="0.35">
      <c r="A846" s="25" t="s">
        <v>193</v>
      </c>
      <c r="B846" s="26" t="s">
        <v>295</v>
      </c>
      <c r="C846" s="26">
        <v>1387</v>
      </c>
      <c r="D846" s="26">
        <v>414.286</v>
      </c>
      <c r="E846" s="26">
        <v>0.79100000000000004</v>
      </c>
      <c r="F846" s="26" t="s">
        <v>40</v>
      </c>
    </row>
    <row r="847" spans="1:6" x14ac:dyDescent="0.35">
      <c r="A847" s="25" t="s">
        <v>1301</v>
      </c>
      <c r="B847" s="26" t="s">
        <v>295</v>
      </c>
      <c r="C847" s="26">
        <v>874</v>
      </c>
      <c r="D847" s="26">
        <v>234.76</v>
      </c>
      <c r="E847" s="26">
        <v>0.79200000000000004</v>
      </c>
      <c r="F847" s="26" t="s">
        <v>40</v>
      </c>
    </row>
    <row r="848" spans="1:6" x14ac:dyDescent="0.35">
      <c r="A848" s="25" t="s">
        <v>946</v>
      </c>
      <c r="B848" s="26" t="s">
        <v>295</v>
      </c>
      <c r="C848" s="26">
        <v>2480</v>
      </c>
      <c r="D848" s="26">
        <v>578.947</v>
      </c>
      <c r="E848" s="26">
        <v>0.79200000000000004</v>
      </c>
      <c r="F848" s="26" t="s">
        <v>40</v>
      </c>
    </row>
    <row r="849" spans="1:6" x14ac:dyDescent="0.35">
      <c r="A849" s="25" t="s">
        <v>1383</v>
      </c>
      <c r="B849" s="26" t="s">
        <v>295</v>
      </c>
      <c r="C849" s="26">
        <v>1043</v>
      </c>
      <c r="D849" s="26">
        <v>97.087000000000003</v>
      </c>
      <c r="E849" s="26">
        <v>0.79200000000000004</v>
      </c>
      <c r="F849" s="26" t="s">
        <v>40</v>
      </c>
    </row>
    <row r="850" spans="1:6" x14ac:dyDescent="0.35">
      <c r="A850" s="25" t="s">
        <v>1690</v>
      </c>
      <c r="B850" s="26" t="s">
        <v>295</v>
      </c>
      <c r="C850" s="26">
        <v>880</v>
      </c>
      <c r="D850" s="26">
        <v>280.14600000000002</v>
      </c>
      <c r="E850" s="26">
        <v>0.79300000000000004</v>
      </c>
      <c r="F850" s="26" t="s">
        <v>40</v>
      </c>
    </row>
    <row r="851" spans="1:6" x14ac:dyDescent="0.35">
      <c r="A851" s="25" t="s">
        <v>1786</v>
      </c>
      <c r="B851" s="26" t="s">
        <v>295</v>
      </c>
      <c r="C851" s="26">
        <v>1412</v>
      </c>
      <c r="D851" s="26">
        <v>398.55099999999999</v>
      </c>
      <c r="E851" s="26">
        <v>0.79300000000000004</v>
      </c>
      <c r="F851" s="26" t="s">
        <v>40</v>
      </c>
    </row>
    <row r="852" spans="1:6" x14ac:dyDescent="0.35">
      <c r="A852" s="25" t="s">
        <v>1194</v>
      </c>
      <c r="B852" s="26" t="s">
        <v>295</v>
      </c>
      <c r="C852" s="26">
        <v>3719</v>
      </c>
      <c r="D852" s="26">
        <v>872.09299999999996</v>
      </c>
      <c r="E852" s="26">
        <v>0.79300000000000004</v>
      </c>
      <c r="F852" s="26" t="s">
        <v>40</v>
      </c>
    </row>
    <row r="853" spans="1:6" x14ac:dyDescent="0.35">
      <c r="A853" s="25" t="s">
        <v>197</v>
      </c>
      <c r="B853" s="26" t="s">
        <v>295</v>
      </c>
      <c r="C853" s="26">
        <v>791</v>
      </c>
      <c r="D853" s="26">
        <v>117.621</v>
      </c>
      <c r="E853" s="26">
        <v>0.79300000000000004</v>
      </c>
      <c r="F853" s="26" t="s">
        <v>40</v>
      </c>
    </row>
    <row r="854" spans="1:6" x14ac:dyDescent="0.35">
      <c r="A854" s="25" t="s">
        <v>1098</v>
      </c>
      <c r="B854" s="26" t="s">
        <v>295</v>
      </c>
      <c r="C854" s="26">
        <v>603</v>
      </c>
      <c r="D854" s="26">
        <v>174.863</v>
      </c>
      <c r="E854" s="26">
        <v>0.79300000000000004</v>
      </c>
      <c r="F854" s="26" t="s">
        <v>40</v>
      </c>
    </row>
    <row r="855" spans="1:6" x14ac:dyDescent="0.35">
      <c r="A855" s="25" t="s">
        <v>63</v>
      </c>
      <c r="B855" s="26" t="s">
        <v>295</v>
      </c>
      <c r="C855" s="26">
        <v>4190</v>
      </c>
      <c r="D855" s="26">
        <v>0</v>
      </c>
      <c r="E855" s="26">
        <v>0.79300000000000004</v>
      </c>
      <c r="F855" s="26" t="s">
        <v>64</v>
      </c>
    </row>
    <row r="856" spans="1:6" x14ac:dyDescent="0.35">
      <c r="A856" s="25" t="s">
        <v>1542</v>
      </c>
      <c r="B856" s="26" t="s">
        <v>295</v>
      </c>
      <c r="C856" s="26">
        <v>698</v>
      </c>
      <c r="D856" s="26">
        <v>182.62799999999999</v>
      </c>
      <c r="E856" s="26">
        <v>0.79300000000000004</v>
      </c>
      <c r="F856" s="26" t="s">
        <v>40</v>
      </c>
    </row>
    <row r="857" spans="1:6" x14ac:dyDescent="0.35">
      <c r="A857" s="25" t="s">
        <v>1698</v>
      </c>
      <c r="B857" s="26" t="s">
        <v>295</v>
      </c>
      <c r="C857" s="26">
        <v>2047</v>
      </c>
      <c r="D857" s="26">
        <v>829.54499999999996</v>
      </c>
      <c r="E857" s="26">
        <v>0.79300000000000004</v>
      </c>
      <c r="F857" s="26" t="s">
        <v>40</v>
      </c>
    </row>
    <row r="858" spans="1:6" x14ac:dyDescent="0.35">
      <c r="A858" s="25" t="s">
        <v>249</v>
      </c>
      <c r="B858" s="26" t="s">
        <v>295</v>
      </c>
      <c r="C858" s="26">
        <v>4970</v>
      </c>
      <c r="D858" s="26">
        <v>1173.913</v>
      </c>
      <c r="E858" s="26">
        <v>0.79300000000000004</v>
      </c>
      <c r="F858" s="26" t="s">
        <v>40</v>
      </c>
    </row>
    <row r="859" spans="1:6" x14ac:dyDescent="0.35">
      <c r="A859" s="25" t="s">
        <v>1527</v>
      </c>
      <c r="B859" s="26" t="s">
        <v>295</v>
      </c>
      <c r="C859" s="26">
        <v>1192</v>
      </c>
      <c r="D859" s="26">
        <v>37.036999999999999</v>
      </c>
      <c r="E859" s="26">
        <v>0.79400000000000004</v>
      </c>
      <c r="F859" s="26" t="s">
        <v>40</v>
      </c>
    </row>
    <row r="860" spans="1:6" x14ac:dyDescent="0.35">
      <c r="A860" s="25" t="s">
        <v>99</v>
      </c>
      <c r="B860" s="26" t="s">
        <v>295</v>
      </c>
      <c r="C860" s="26">
        <v>814</v>
      </c>
      <c r="D860" s="26">
        <v>259.25900000000001</v>
      </c>
      <c r="E860" s="26">
        <v>0.79400000000000004</v>
      </c>
      <c r="F860" s="26" t="s">
        <v>40</v>
      </c>
    </row>
    <row r="861" spans="1:6" x14ac:dyDescent="0.35">
      <c r="A861" s="25" t="s">
        <v>1578</v>
      </c>
      <c r="B861" s="26" t="s">
        <v>295</v>
      </c>
      <c r="C861" s="26">
        <v>533</v>
      </c>
      <c r="D861" s="26">
        <v>142.857</v>
      </c>
      <c r="E861" s="26">
        <v>0.79400000000000004</v>
      </c>
      <c r="F861" s="26" t="s">
        <v>40</v>
      </c>
    </row>
    <row r="862" spans="1:6" x14ac:dyDescent="0.35">
      <c r="A862" s="25" t="s">
        <v>2011</v>
      </c>
      <c r="B862" s="26" t="s">
        <v>295</v>
      </c>
      <c r="C862" s="26">
        <v>2015</v>
      </c>
      <c r="D862" s="26">
        <v>457.14299999999997</v>
      </c>
      <c r="E862" s="26">
        <v>0.79500000000000004</v>
      </c>
      <c r="F862" s="26" t="s">
        <v>40</v>
      </c>
    </row>
    <row r="863" spans="1:6" x14ac:dyDescent="0.35">
      <c r="A863" s="25" t="s">
        <v>173</v>
      </c>
      <c r="B863" s="26" t="s">
        <v>295</v>
      </c>
      <c r="C863" s="26">
        <v>4922</v>
      </c>
      <c r="D863" s="26">
        <v>680.41200000000003</v>
      </c>
      <c r="E863" s="26">
        <v>0.79500000000000004</v>
      </c>
      <c r="F863" s="26" t="s">
        <v>40</v>
      </c>
    </row>
    <row r="864" spans="1:6" x14ac:dyDescent="0.35">
      <c r="A864" s="25" t="s">
        <v>1572</v>
      </c>
      <c r="B864" s="26" t="s">
        <v>295</v>
      </c>
      <c r="C864" s="26">
        <v>6008</v>
      </c>
      <c r="D864" s="26">
        <v>1421.885</v>
      </c>
      <c r="E864" s="26">
        <v>0.79500000000000004</v>
      </c>
      <c r="F864" s="26" t="s">
        <v>40</v>
      </c>
    </row>
    <row r="865" spans="1:6" x14ac:dyDescent="0.35">
      <c r="A865" s="25" t="s">
        <v>1285</v>
      </c>
      <c r="B865" s="26" t="s">
        <v>295</v>
      </c>
      <c r="C865" s="26">
        <v>267</v>
      </c>
      <c r="D865" s="26">
        <v>106.40900000000001</v>
      </c>
      <c r="E865" s="26">
        <v>0.79600000000000004</v>
      </c>
      <c r="F865" s="26" t="s">
        <v>40</v>
      </c>
    </row>
    <row r="866" spans="1:6" x14ac:dyDescent="0.35">
      <c r="A866" s="25" t="s">
        <v>1776</v>
      </c>
      <c r="B866" s="26" t="s">
        <v>295</v>
      </c>
      <c r="C866" s="26">
        <v>1318</v>
      </c>
      <c r="D866" s="26">
        <v>349.61399999999998</v>
      </c>
      <c r="E866" s="26">
        <v>0.79600000000000004</v>
      </c>
      <c r="F866" s="26" t="s">
        <v>40</v>
      </c>
    </row>
    <row r="867" spans="1:6" x14ac:dyDescent="0.35">
      <c r="A867" s="25" t="s">
        <v>1999</v>
      </c>
      <c r="B867" s="26" t="s">
        <v>295</v>
      </c>
      <c r="C867" s="26">
        <v>1437</v>
      </c>
      <c r="D867" s="26">
        <v>341.46300000000002</v>
      </c>
      <c r="E867" s="26">
        <v>0.79600000000000004</v>
      </c>
      <c r="F867" s="26" t="s">
        <v>40</v>
      </c>
    </row>
    <row r="868" spans="1:6" x14ac:dyDescent="0.35">
      <c r="A868" s="25" t="s">
        <v>2059</v>
      </c>
      <c r="B868" s="26" t="s">
        <v>295</v>
      </c>
      <c r="C868" s="26">
        <v>3246</v>
      </c>
      <c r="D868" s="26">
        <v>465.11599999999999</v>
      </c>
      <c r="E868" s="26">
        <v>0.79600000000000004</v>
      </c>
      <c r="F868" s="26" t="s">
        <v>40</v>
      </c>
    </row>
    <row r="869" spans="1:6" x14ac:dyDescent="0.35">
      <c r="A869" s="25" t="s">
        <v>2074</v>
      </c>
      <c r="B869" s="26" t="s">
        <v>295</v>
      </c>
      <c r="C869" s="26">
        <v>998</v>
      </c>
      <c r="D869" s="26">
        <v>3.1549999999999998</v>
      </c>
      <c r="E869" s="26">
        <v>0.79600000000000004</v>
      </c>
      <c r="F869" s="26" t="s">
        <v>64</v>
      </c>
    </row>
    <row r="870" spans="1:6" x14ac:dyDescent="0.35">
      <c r="A870" s="25" t="s">
        <v>1593</v>
      </c>
      <c r="B870" s="26" t="s">
        <v>295</v>
      </c>
      <c r="C870" s="26">
        <v>2767</v>
      </c>
      <c r="D870" s="26">
        <v>813.12599999999998</v>
      </c>
      <c r="E870" s="26">
        <v>0.79600000000000004</v>
      </c>
      <c r="F870" s="26" t="s">
        <v>40</v>
      </c>
    </row>
    <row r="871" spans="1:6" x14ac:dyDescent="0.35">
      <c r="A871" s="25" t="s">
        <v>1902</v>
      </c>
      <c r="B871" s="26" t="s">
        <v>295</v>
      </c>
      <c r="C871" s="26">
        <v>2928</v>
      </c>
      <c r="D871" s="26">
        <v>595.745</v>
      </c>
      <c r="E871" s="26">
        <v>0.79700000000000004</v>
      </c>
      <c r="F871" s="26" t="s">
        <v>40</v>
      </c>
    </row>
    <row r="872" spans="1:6" x14ac:dyDescent="0.35">
      <c r="A872" s="25" t="s">
        <v>1182</v>
      </c>
      <c r="B872" s="26" t="s">
        <v>295</v>
      </c>
      <c r="C872" s="26">
        <v>2439</v>
      </c>
      <c r="D872" s="26">
        <v>685.51199999999994</v>
      </c>
      <c r="E872" s="26">
        <v>0.79700000000000004</v>
      </c>
      <c r="F872" s="26" t="s">
        <v>40</v>
      </c>
    </row>
    <row r="873" spans="1:6" x14ac:dyDescent="0.35">
      <c r="A873" s="25" t="s">
        <v>63</v>
      </c>
      <c r="B873" s="26" t="s">
        <v>295</v>
      </c>
      <c r="C873" s="26">
        <v>4190</v>
      </c>
      <c r="D873" s="26">
        <v>0</v>
      </c>
      <c r="E873" s="26">
        <v>0.79700000000000004</v>
      </c>
      <c r="F873" s="26" t="s">
        <v>64</v>
      </c>
    </row>
    <row r="874" spans="1:6" x14ac:dyDescent="0.35">
      <c r="A874" s="25" t="s">
        <v>1420</v>
      </c>
      <c r="B874" s="26" t="s">
        <v>295</v>
      </c>
      <c r="C874" s="26">
        <v>3042</v>
      </c>
      <c r="D874" s="26">
        <v>915.66300000000001</v>
      </c>
      <c r="E874" s="26">
        <v>0.79800000000000004</v>
      </c>
      <c r="F874" s="26" t="s">
        <v>40</v>
      </c>
    </row>
    <row r="875" spans="1:6" x14ac:dyDescent="0.35">
      <c r="A875" s="25" t="s">
        <v>1775</v>
      </c>
      <c r="B875" s="26" t="s">
        <v>295</v>
      </c>
      <c r="C875" s="26">
        <v>3360</v>
      </c>
      <c r="D875" s="26">
        <v>1115.385</v>
      </c>
      <c r="E875" s="26">
        <v>0.79900000000000004</v>
      </c>
      <c r="F875" s="26" t="s">
        <v>40</v>
      </c>
    </row>
    <row r="876" spans="1:6" x14ac:dyDescent="0.35">
      <c r="A876" s="25" t="s">
        <v>1166</v>
      </c>
      <c r="B876" s="26" t="s">
        <v>295</v>
      </c>
      <c r="C876" s="26">
        <v>1231</v>
      </c>
      <c r="D876" s="26">
        <v>0</v>
      </c>
      <c r="E876" s="26">
        <v>0.79900000000000004</v>
      </c>
      <c r="F876" s="26" t="s">
        <v>64</v>
      </c>
    </row>
    <row r="877" spans="1:6" x14ac:dyDescent="0.35">
      <c r="A877" s="25" t="s">
        <v>1262</v>
      </c>
      <c r="B877" s="26" t="s">
        <v>295</v>
      </c>
      <c r="C877" s="26">
        <v>2719</v>
      </c>
      <c r="D877" s="26">
        <v>687.5</v>
      </c>
      <c r="E877" s="26">
        <v>0.8</v>
      </c>
      <c r="F877" s="26" t="s">
        <v>40</v>
      </c>
    </row>
    <row r="878" spans="1:6" x14ac:dyDescent="0.35">
      <c r="A878" s="25" t="s">
        <v>1528</v>
      </c>
      <c r="B878" s="26" t="s">
        <v>295</v>
      </c>
      <c r="C878" s="26">
        <v>2695</v>
      </c>
      <c r="D878" s="26">
        <v>625</v>
      </c>
      <c r="E878" s="26">
        <v>0.8</v>
      </c>
      <c r="F878" s="26" t="s">
        <v>40</v>
      </c>
    </row>
    <row r="879" spans="1:6" x14ac:dyDescent="0.35">
      <c r="A879" s="25" t="s">
        <v>1676</v>
      </c>
      <c r="B879" s="26" t="s">
        <v>295</v>
      </c>
      <c r="C879" s="26">
        <v>3583</v>
      </c>
      <c r="D879" s="26">
        <v>1450</v>
      </c>
      <c r="E879" s="26">
        <v>0.8</v>
      </c>
      <c r="F879" s="26" t="s">
        <v>40</v>
      </c>
    </row>
    <row r="880" spans="1:6" x14ac:dyDescent="0.35">
      <c r="A880" s="25" t="s">
        <v>1807</v>
      </c>
      <c r="B880" s="26" t="s">
        <v>295</v>
      </c>
      <c r="C880" s="26">
        <v>867</v>
      </c>
      <c r="D880" s="26">
        <v>250</v>
      </c>
      <c r="E880" s="26">
        <v>0.8</v>
      </c>
      <c r="F880" s="26" t="s">
        <v>40</v>
      </c>
    </row>
    <row r="881" spans="1:6" x14ac:dyDescent="0.35">
      <c r="A881" s="25" t="s">
        <v>1431</v>
      </c>
      <c r="B881" s="26" t="s">
        <v>295</v>
      </c>
      <c r="C881" s="26">
        <v>2897</v>
      </c>
      <c r="D881" s="26">
        <v>2000</v>
      </c>
      <c r="E881" s="26">
        <v>0.8</v>
      </c>
      <c r="F881" s="26" t="s">
        <v>40</v>
      </c>
    </row>
    <row r="882" spans="1:6" x14ac:dyDescent="0.35">
      <c r="A882" s="25" t="s">
        <v>1834</v>
      </c>
      <c r="B882" s="26" t="s">
        <v>295</v>
      </c>
      <c r="C882" s="26">
        <v>2667</v>
      </c>
      <c r="D882" s="26">
        <v>83.332999999999998</v>
      </c>
      <c r="E882" s="26">
        <v>0.8</v>
      </c>
      <c r="F882" s="26" t="s">
        <v>40</v>
      </c>
    </row>
    <row r="883" spans="1:6" x14ac:dyDescent="0.35">
      <c r="A883" s="25" t="s">
        <v>1897</v>
      </c>
      <c r="B883" s="26" t="s">
        <v>295</v>
      </c>
      <c r="C883" s="26">
        <v>2794</v>
      </c>
      <c r="D883" s="26">
        <v>812.5</v>
      </c>
      <c r="E883" s="26">
        <v>0.8</v>
      </c>
      <c r="F883" s="26" t="s">
        <v>40</v>
      </c>
    </row>
    <row r="884" spans="1:6" x14ac:dyDescent="0.35">
      <c r="A884" s="25" t="s">
        <v>1185</v>
      </c>
      <c r="B884" s="26" t="s">
        <v>295</v>
      </c>
      <c r="C884" s="26">
        <v>1202</v>
      </c>
      <c r="D884" s="26">
        <v>238.636</v>
      </c>
      <c r="E884" s="26">
        <v>0.8</v>
      </c>
      <c r="F884" s="26" t="s">
        <v>40</v>
      </c>
    </row>
    <row r="885" spans="1:6" x14ac:dyDescent="0.35">
      <c r="A885" s="25" t="s">
        <v>1207</v>
      </c>
      <c r="B885" s="26" t="s">
        <v>295</v>
      </c>
      <c r="C885" s="26">
        <v>1504</v>
      </c>
      <c r="D885" s="26">
        <v>263.15800000000002</v>
      </c>
      <c r="E885" s="26">
        <v>0.8</v>
      </c>
      <c r="F885" s="26" t="s">
        <v>40</v>
      </c>
    </row>
    <row r="886" spans="1:6" x14ac:dyDescent="0.35">
      <c r="A886" s="25" t="s">
        <v>162</v>
      </c>
      <c r="B886" s="26" t="s">
        <v>295</v>
      </c>
      <c r="C886" s="26">
        <v>4629</v>
      </c>
      <c r="D886" s="26">
        <v>886.36400000000003</v>
      </c>
      <c r="E886" s="26">
        <v>0.8</v>
      </c>
      <c r="F886" s="26" t="s">
        <v>40</v>
      </c>
    </row>
    <row r="887" spans="1:6" x14ac:dyDescent="0.35">
      <c r="A887" s="25" t="s">
        <v>1062</v>
      </c>
      <c r="B887" s="26" t="s">
        <v>295</v>
      </c>
      <c r="C887" s="26">
        <v>1757</v>
      </c>
      <c r="D887" s="26">
        <v>2000</v>
      </c>
      <c r="E887" s="26">
        <v>0.8</v>
      </c>
      <c r="F887" s="26" t="s">
        <v>40</v>
      </c>
    </row>
    <row r="888" spans="1:6" x14ac:dyDescent="0.35">
      <c r="A888" s="25" t="s">
        <v>1408</v>
      </c>
      <c r="B888" s="26" t="s">
        <v>295</v>
      </c>
      <c r="C888" s="26">
        <v>3181</v>
      </c>
      <c r="D888" s="26">
        <v>291.66699999999997</v>
      </c>
      <c r="E888" s="26">
        <v>0.8</v>
      </c>
      <c r="F888" s="26" t="s">
        <v>40</v>
      </c>
    </row>
    <row r="889" spans="1:6" x14ac:dyDescent="0.35">
      <c r="A889" s="25" t="s">
        <v>1457</v>
      </c>
      <c r="B889" s="26" t="s">
        <v>295</v>
      </c>
      <c r="C889" s="26">
        <v>5453</v>
      </c>
      <c r="D889" s="26">
        <v>1000</v>
      </c>
      <c r="E889" s="26">
        <v>0.8</v>
      </c>
      <c r="F889" s="26" t="s">
        <v>40</v>
      </c>
    </row>
    <row r="890" spans="1:6" x14ac:dyDescent="0.35">
      <c r="A890" s="25" t="s">
        <v>1516</v>
      </c>
      <c r="B890" s="26" t="s">
        <v>295</v>
      </c>
      <c r="C890" s="26">
        <v>5192</v>
      </c>
      <c r="D890" s="26">
        <v>1241.6669999999999</v>
      </c>
      <c r="E890" s="26">
        <v>0.8</v>
      </c>
      <c r="F890" s="26" t="s">
        <v>40</v>
      </c>
    </row>
    <row r="891" spans="1:6" x14ac:dyDescent="0.35">
      <c r="A891" s="25" t="s">
        <v>165</v>
      </c>
      <c r="B891" s="26" t="s">
        <v>295</v>
      </c>
      <c r="C891" s="26">
        <v>1521</v>
      </c>
      <c r="D891" s="26">
        <v>590.90899999999999</v>
      </c>
      <c r="E891" s="26">
        <v>0.8</v>
      </c>
      <c r="F891" s="26" t="s">
        <v>40</v>
      </c>
    </row>
    <row r="892" spans="1:6" x14ac:dyDescent="0.35">
      <c r="A892" s="25" t="s">
        <v>273</v>
      </c>
      <c r="B892" s="26" t="s">
        <v>295</v>
      </c>
      <c r="C892" s="26">
        <v>2778</v>
      </c>
      <c r="D892" s="26">
        <v>350</v>
      </c>
      <c r="E892" s="26">
        <v>0.8</v>
      </c>
      <c r="F892" s="26" t="s">
        <v>40</v>
      </c>
    </row>
    <row r="893" spans="1:6" x14ac:dyDescent="0.35">
      <c r="A893" s="25" t="s">
        <v>280</v>
      </c>
      <c r="B893" s="26" t="s">
        <v>295</v>
      </c>
      <c r="C893" s="26">
        <v>2712</v>
      </c>
      <c r="D893" s="26">
        <v>531.25</v>
      </c>
      <c r="E893" s="26">
        <v>0.8</v>
      </c>
      <c r="F893" s="26" t="s">
        <v>40</v>
      </c>
    </row>
    <row r="894" spans="1:6" x14ac:dyDescent="0.35">
      <c r="A894" s="25" t="s">
        <v>110</v>
      </c>
      <c r="B894" s="26" t="s">
        <v>295</v>
      </c>
      <c r="C894" s="26">
        <v>1065</v>
      </c>
      <c r="D894" s="26">
        <v>217.3</v>
      </c>
      <c r="E894" s="26">
        <v>0.80100000000000005</v>
      </c>
      <c r="F894" s="26" t="s">
        <v>40</v>
      </c>
    </row>
    <row r="895" spans="1:6" x14ac:dyDescent="0.35">
      <c r="A895" s="25" t="s">
        <v>1496</v>
      </c>
      <c r="B895" s="26" t="s">
        <v>295</v>
      </c>
      <c r="C895" s="26">
        <v>3396</v>
      </c>
      <c r="D895" s="26">
        <v>1182.796</v>
      </c>
      <c r="E895" s="26">
        <v>0.80200000000000005</v>
      </c>
      <c r="F895" s="26" t="s">
        <v>40</v>
      </c>
    </row>
    <row r="896" spans="1:6" x14ac:dyDescent="0.35">
      <c r="A896" s="25" t="s">
        <v>1474</v>
      </c>
      <c r="B896" s="26" t="s">
        <v>295</v>
      </c>
      <c r="C896" s="26">
        <v>2993</v>
      </c>
      <c r="D896" s="26">
        <v>956.52200000000005</v>
      </c>
      <c r="E896" s="26">
        <v>0.80200000000000005</v>
      </c>
      <c r="F896" s="26" t="s">
        <v>40</v>
      </c>
    </row>
    <row r="897" spans="1:6" x14ac:dyDescent="0.35">
      <c r="A897" s="25" t="s">
        <v>1168</v>
      </c>
      <c r="B897" s="26" t="s">
        <v>295</v>
      </c>
      <c r="C897" s="26">
        <v>1610</v>
      </c>
      <c r="D897" s="26">
        <v>335.44299999999998</v>
      </c>
      <c r="E897" s="26">
        <v>0.80200000000000005</v>
      </c>
      <c r="F897" s="26" t="s">
        <v>40</v>
      </c>
    </row>
    <row r="898" spans="1:6" x14ac:dyDescent="0.35">
      <c r="A898" s="25" t="s">
        <v>137</v>
      </c>
      <c r="B898" s="26" t="s">
        <v>295</v>
      </c>
      <c r="C898" s="26">
        <v>3554</v>
      </c>
      <c r="D898" s="26">
        <v>268.65699999999998</v>
      </c>
      <c r="E898" s="26">
        <v>0.80200000000000005</v>
      </c>
      <c r="F898" s="26" t="s">
        <v>40</v>
      </c>
    </row>
    <row r="899" spans="1:6" x14ac:dyDescent="0.35">
      <c r="A899" s="25" t="s">
        <v>1773</v>
      </c>
      <c r="B899" s="26" t="s">
        <v>295</v>
      </c>
      <c r="C899" s="26">
        <v>2468</v>
      </c>
      <c r="D899" s="26">
        <v>626.60900000000004</v>
      </c>
      <c r="E899" s="26">
        <v>0.80300000000000005</v>
      </c>
      <c r="F899" s="26" t="s">
        <v>40</v>
      </c>
    </row>
    <row r="900" spans="1:6" x14ac:dyDescent="0.35">
      <c r="A900" s="25" t="s">
        <v>1777</v>
      </c>
      <c r="B900" s="26" t="s">
        <v>295</v>
      </c>
      <c r="C900" s="26">
        <v>2192</v>
      </c>
      <c r="D900" s="26">
        <v>488.5</v>
      </c>
      <c r="E900" s="26">
        <v>0.80300000000000005</v>
      </c>
      <c r="F900" s="26" t="s">
        <v>40</v>
      </c>
    </row>
    <row r="901" spans="1:6" x14ac:dyDescent="0.35">
      <c r="A901" s="25" t="s">
        <v>63</v>
      </c>
      <c r="B901" s="26" t="s">
        <v>295</v>
      </c>
      <c r="C901" s="26">
        <v>1498</v>
      </c>
      <c r="D901" s="26">
        <v>544.30399999999997</v>
      </c>
      <c r="E901" s="26">
        <v>0.80300000000000005</v>
      </c>
      <c r="F901" s="26" t="s">
        <v>40</v>
      </c>
    </row>
    <row r="902" spans="1:6" x14ac:dyDescent="0.35">
      <c r="A902" s="25" t="s">
        <v>1643</v>
      </c>
      <c r="B902" s="26" t="s">
        <v>295</v>
      </c>
      <c r="C902" s="26">
        <v>4067</v>
      </c>
      <c r="D902" s="26">
        <v>879.38599999999997</v>
      </c>
      <c r="E902" s="26">
        <v>0.80300000000000005</v>
      </c>
      <c r="F902" s="26" t="s">
        <v>40</v>
      </c>
    </row>
    <row r="903" spans="1:6" x14ac:dyDescent="0.35">
      <c r="A903" s="25" t="s">
        <v>238</v>
      </c>
      <c r="B903" s="26" t="s">
        <v>295</v>
      </c>
      <c r="C903" s="26">
        <v>1483</v>
      </c>
      <c r="D903" s="26">
        <v>281.8</v>
      </c>
      <c r="E903" s="26">
        <v>0.80300000000000005</v>
      </c>
      <c r="F903" s="26" t="s">
        <v>40</v>
      </c>
    </row>
    <row r="904" spans="1:6" x14ac:dyDescent="0.35">
      <c r="A904" s="25" t="s">
        <v>1581</v>
      </c>
      <c r="B904" s="26" t="s">
        <v>295</v>
      </c>
      <c r="C904" s="26">
        <v>856</v>
      </c>
      <c r="D904" s="26">
        <v>236.46</v>
      </c>
      <c r="E904" s="26">
        <v>0.80400000000000005</v>
      </c>
      <c r="F904" s="26" t="s">
        <v>40</v>
      </c>
    </row>
    <row r="905" spans="1:6" x14ac:dyDescent="0.35">
      <c r="A905" s="25" t="s">
        <v>1825</v>
      </c>
      <c r="B905" s="26" t="s">
        <v>295</v>
      </c>
      <c r="C905" s="26">
        <v>3396</v>
      </c>
      <c r="D905" s="26">
        <v>853.65899999999999</v>
      </c>
      <c r="E905" s="26">
        <v>0.80400000000000005</v>
      </c>
      <c r="F905" s="26" t="s">
        <v>40</v>
      </c>
    </row>
    <row r="906" spans="1:6" x14ac:dyDescent="0.35">
      <c r="A906" s="25" t="s">
        <v>1366</v>
      </c>
      <c r="B906" s="26" t="s">
        <v>295</v>
      </c>
      <c r="C906" s="26">
        <v>1568</v>
      </c>
      <c r="D906" s="26">
        <v>355.55599999999998</v>
      </c>
      <c r="E906" s="26">
        <v>0.80400000000000005</v>
      </c>
      <c r="F906" s="26" t="s">
        <v>40</v>
      </c>
    </row>
    <row r="907" spans="1:6" x14ac:dyDescent="0.35">
      <c r="A907" s="25" t="s">
        <v>1579</v>
      </c>
      <c r="B907" s="26" t="s">
        <v>295</v>
      </c>
      <c r="C907" s="26">
        <v>4046</v>
      </c>
      <c r="D907" s="26">
        <v>1095.652</v>
      </c>
      <c r="E907" s="26">
        <v>0.80400000000000005</v>
      </c>
      <c r="F907" s="26" t="s">
        <v>40</v>
      </c>
    </row>
    <row r="908" spans="1:6" x14ac:dyDescent="0.35">
      <c r="A908" s="25" t="s">
        <v>1678</v>
      </c>
      <c r="B908" s="26" t="s">
        <v>295</v>
      </c>
      <c r="C908" s="26">
        <v>6614</v>
      </c>
      <c r="D908" s="26">
        <v>1526.1320000000001</v>
      </c>
      <c r="E908" s="26">
        <v>0.80400000000000005</v>
      </c>
      <c r="F908" s="26" t="s">
        <v>40</v>
      </c>
    </row>
    <row r="909" spans="1:6" x14ac:dyDescent="0.35">
      <c r="A909" s="25" t="s">
        <v>80</v>
      </c>
      <c r="B909" s="26" t="s">
        <v>295</v>
      </c>
      <c r="C909" s="26">
        <v>2079</v>
      </c>
      <c r="D909" s="26">
        <v>297.596</v>
      </c>
      <c r="E909" s="26">
        <v>0.80400000000000005</v>
      </c>
      <c r="F909" s="26" t="s">
        <v>40</v>
      </c>
    </row>
    <row r="910" spans="1:6" x14ac:dyDescent="0.35">
      <c r="A910" s="25" t="s">
        <v>1383</v>
      </c>
      <c r="B910" s="26" t="s">
        <v>295</v>
      </c>
      <c r="C910" s="26">
        <v>235</v>
      </c>
      <c r="D910" s="26">
        <v>21.812000000000001</v>
      </c>
      <c r="E910" s="26">
        <v>0.80500000000000005</v>
      </c>
      <c r="F910" s="26" t="s">
        <v>64</v>
      </c>
    </row>
    <row r="911" spans="1:6" x14ac:dyDescent="0.35">
      <c r="A911" s="25" t="s">
        <v>1566</v>
      </c>
      <c r="B911" s="26" t="s">
        <v>295</v>
      </c>
      <c r="C911" s="26">
        <v>1721</v>
      </c>
      <c r="D911" s="26">
        <v>339.78899999999999</v>
      </c>
      <c r="E911" s="26">
        <v>0.80500000000000005</v>
      </c>
      <c r="F911" s="26" t="s">
        <v>40</v>
      </c>
    </row>
    <row r="912" spans="1:6" x14ac:dyDescent="0.35">
      <c r="A912" s="25" t="s">
        <v>1572</v>
      </c>
      <c r="B912" s="26" t="s">
        <v>295</v>
      </c>
      <c r="C912" s="26">
        <v>3066</v>
      </c>
      <c r="D912" s="26">
        <v>824.66800000000001</v>
      </c>
      <c r="E912" s="26">
        <v>0.80600000000000005</v>
      </c>
      <c r="F912" s="26" t="s">
        <v>40</v>
      </c>
    </row>
    <row r="913" spans="1:6" x14ac:dyDescent="0.35">
      <c r="A913" s="25" t="s">
        <v>1626</v>
      </c>
      <c r="B913" s="26" t="s">
        <v>295</v>
      </c>
      <c r="C913" s="26">
        <v>2571</v>
      </c>
      <c r="D913" s="26">
        <v>712.64400000000001</v>
      </c>
      <c r="E913" s="26">
        <v>0.80600000000000005</v>
      </c>
      <c r="F913" s="26" t="s">
        <v>40</v>
      </c>
    </row>
    <row r="914" spans="1:6" x14ac:dyDescent="0.35">
      <c r="A914" s="25" t="s">
        <v>1157</v>
      </c>
      <c r="B914" s="26" t="s">
        <v>295</v>
      </c>
      <c r="C914" s="26">
        <v>3309</v>
      </c>
      <c r="D914" s="26">
        <v>0</v>
      </c>
      <c r="E914" s="26">
        <v>0.80600000000000005</v>
      </c>
      <c r="F914" s="26" t="s">
        <v>64</v>
      </c>
    </row>
    <row r="915" spans="1:6" x14ac:dyDescent="0.35">
      <c r="A915" s="25" t="s">
        <v>1107</v>
      </c>
      <c r="B915" s="26" t="s">
        <v>295</v>
      </c>
      <c r="C915" s="26">
        <v>6454</v>
      </c>
      <c r="D915" s="26">
        <v>356.33100000000002</v>
      </c>
      <c r="E915" s="26">
        <v>0.80600000000000005</v>
      </c>
      <c r="F915" s="26" t="s">
        <v>40</v>
      </c>
    </row>
    <row r="916" spans="1:6" x14ac:dyDescent="0.35">
      <c r="A916" s="25" t="s">
        <v>93</v>
      </c>
      <c r="B916" s="26" t="s">
        <v>295</v>
      </c>
      <c r="C916" s="26">
        <v>2170</v>
      </c>
      <c r="D916" s="26">
        <v>531.71100000000001</v>
      </c>
      <c r="E916" s="26">
        <v>0.80600000000000005</v>
      </c>
      <c r="F916" s="26" t="s">
        <v>40</v>
      </c>
    </row>
    <row r="917" spans="1:6" x14ac:dyDescent="0.35">
      <c r="A917" s="25" t="s">
        <v>151</v>
      </c>
      <c r="B917" s="26" t="s">
        <v>295</v>
      </c>
      <c r="C917" s="26">
        <v>6340</v>
      </c>
      <c r="D917" s="26">
        <v>720</v>
      </c>
      <c r="E917" s="26">
        <v>0.80600000000000005</v>
      </c>
      <c r="F917" s="26" t="s">
        <v>40</v>
      </c>
    </row>
    <row r="918" spans="1:6" x14ac:dyDescent="0.35">
      <c r="A918" s="25" t="s">
        <v>1364</v>
      </c>
      <c r="B918" s="26" t="s">
        <v>295</v>
      </c>
      <c r="C918" s="26">
        <v>1767</v>
      </c>
      <c r="D918" s="26">
        <v>382.97899999999998</v>
      </c>
      <c r="E918" s="26">
        <v>0.80700000000000005</v>
      </c>
      <c r="F918" s="26" t="s">
        <v>40</v>
      </c>
    </row>
    <row r="919" spans="1:6" x14ac:dyDescent="0.35">
      <c r="A919" s="25" t="s">
        <v>1135</v>
      </c>
      <c r="B919" s="26" t="s">
        <v>295</v>
      </c>
      <c r="C919" s="26">
        <v>1431</v>
      </c>
      <c r="D919" s="26">
        <v>358.97399999999999</v>
      </c>
      <c r="E919" s="26">
        <v>0.80700000000000005</v>
      </c>
      <c r="F919" s="26" t="s">
        <v>40</v>
      </c>
    </row>
    <row r="920" spans="1:6" x14ac:dyDescent="0.35">
      <c r="A920" s="25" t="s">
        <v>1559</v>
      </c>
      <c r="B920" s="26" t="s">
        <v>295</v>
      </c>
      <c r="C920" s="26">
        <v>464</v>
      </c>
      <c r="D920" s="26">
        <v>130.374</v>
      </c>
      <c r="E920" s="26">
        <v>0.80700000000000005</v>
      </c>
      <c r="F920" s="26" t="s">
        <v>40</v>
      </c>
    </row>
    <row r="921" spans="1:6" x14ac:dyDescent="0.35">
      <c r="A921" s="25" t="s">
        <v>1439</v>
      </c>
      <c r="B921" s="26" t="s">
        <v>295</v>
      </c>
      <c r="C921" s="26">
        <v>1737</v>
      </c>
      <c r="D921" s="26">
        <v>523.80999999999995</v>
      </c>
      <c r="E921" s="26">
        <v>0.80800000000000005</v>
      </c>
      <c r="F921" s="26" t="s">
        <v>40</v>
      </c>
    </row>
    <row r="922" spans="1:6" x14ac:dyDescent="0.35">
      <c r="A922" s="25" t="s">
        <v>148</v>
      </c>
      <c r="B922" s="26" t="s">
        <v>295</v>
      </c>
      <c r="C922" s="26">
        <v>5022</v>
      </c>
      <c r="D922" s="26">
        <v>1.081</v>
      </c>
      <c r="E922" s="26">
        <v>0.80800000000000005</v>
      </c>
      <c r="F922" s="26" t="s">
        <v>64</v>
      </c>
    </row>
    <row r="923" spans="1:6" x14ac:dyDescent="0.35">
      <c r="A923" s="25" t="s">
        <v>105</v>
      </c>
      <c r="B923" s="26" t="s">
        <v>295</v>
      </c>
      <c r="C923" s="26">
        <v>3990</v>
      </c>
      <c r="D923" s="26">
        <v>784.33299999999997</v>
      </c>
      <c r="E923" s="26">
        <v>0.80800000000000005</v>
      </c>
      <c r="F923" s="26" t="s">
        <v>40</v>
      </c>
    </row>
    <row r="924" spans="1:6" x14ac:dyDescent="0.35">
      <c r="A924" s="25" t="s">
        <v>1388</v>
      </c>
      <c r="B924" s="26" t="s">
        <v>295</v>
      </c>
      <c r="C924" s="26">
        <v>1399</v>
      </c>
      <c r="D924" s="26">
        <v>387.09699999999998</v>
      </c>
      <c r="E924" s="26">
        <v>0.80900000000000005</v>
      </c>
      <c r="F924" s="26" t="s">
        <v>40</v>
      </c>
    </row>
    <row r="925" spans="1:6" x14ac:dyDescent="0.35">
      <c r="A925" s="25" t="s">
        <v>1194</v>
      </c>
      <c r="B925" s="26" t="s">
        <v>295</v>
      </c>
      <c r="C925" s="26">
        <v>1155</v>
      </c>
      <c r="D925" s="26">
        <v>297.61900000000003</v>
      </c>
      <c r="E925" s="26">
        <v>0.80900000000000005</v>
      </c>
      <c r="F925" s="26" t="s">
        <v>40</v>
      </c>
    </row>
    <row r="926" spans="1:6" x14ac:dyDescent="0.35">
      <c r="A926" s="25" t="s">
        <v>1210</v>
      </c>
      <c r="B926" s="26" t="s">
        <v>295</v>
      </c>
      <c r="C926" s="26">
        <v>4026</v>
      </c>
      <c r="D926" s="26">
        <v>2.2320000000000002</v>
      </c>
      <c r="E926" s="26">
        <v>0.80900000000000005</v>
      </c>
      <c r="F926" s="26" t="s">
        <v>64</v>
      </c>
    </row>
    <row r="927" spans="1:6" x14ac:dyDescent="0.35">
      <c r="A927" s="25" t="s">
        <v>1388</v>
      </c>
      <c r="B927" s="26" t="s">
        <v>295</v>
      </c>
      <c r="C927" s="26">
        <v>1399</v>
      </c>
      <c r="D927" s="26">
        <v>387.09699999999998</v>
      </c>
      <c r="E927" s="26">
        <v>0.80900000000000005</v>
      </c>
      <c r="F927" s="26" t="s">
        <v>40</v>
      </c>
    </row>
    <row r="928" spans="1:6" x14ac:dyDescent="0.35">
      <c r="A928" s="25" t="s">
        <v>1677</v>
      </c>
      <c r="B928" s="26" t="s">
        <v>295</v>
      </c>
      <c r="C928" s="26">
        <v>3208</v>
      </c>
      <c r="D928" s="26">
        <v>289.47399999999999</v>
      </c>
      <c r="E928" s="26">
        <v>0.80900000000000005</v>
      </c>
      <c r="F928" s="26" t="s">
        <v>40</v>
      </c>
    </row>
    <row r="929" spans="1:6" x14ac:dyDescent="0.35">
      <c r="A929" s="25" t="s">
        <v>1367</v>
      </c>
      <c r="B929" s="26" t="s">
        <v>295</v>
      </c>
      <c r="C929" s="26">
        <v>2256</v>
      </c>
      <c r="D929" s="26">
        <v>638.16399999999999</v>
      </c>
      <c r="E929" s="26">
        <v>0.81</v>
      </c>
      <c r="F929" s="26" t="s">
        <v>40</v>
      </c>
    </row>
    <row r="930" spans="1:6" x14ac:dyDescent="0.35">
      <c r="A930" s="25" t="s">
        <v>1615</v>
      </c>
      <c r="B930" s="26" t="s">
        <v>295</v>
      </c>
      <c r="C930" s="26">
        <v>1208</v>
      </c>
      <c r="D930" s="26">
        <v>315.12599999999998</v>
      </c>
      <c r="E930" s="26">
        <v>0.81</v>
      </c>
      <c r="F930" s="26" t="s">
        <v>40</v>
      </c>
    </row>
    <row r="931" spans="1:6" x14ac:dyDescent="0.35">
      <c r="A931" s="25" t="s">
        <v>1988</v>
      </c>
      <c r="B931" s="26" t="s">
        <v>295</v>
      </c>
      <c r="C931" s="26">
        <v>1568</v>
      </c>
      <c r="D931" s="26">
        <v>397.59</v>
      </c>
      <c r="E931" s="26">
        <v>0.81</v>
      </c>
      <c r="F931" s="26" t="s">
        <v>40</v>
      </c>
    </row>
    <row r="932" spans="1:6" x14ac:dyDescent="0.35">
      <c r="A932" s="25" t="s">
        <v>1162</v>
      </c>
      <c r="B932" s="26" t="s">
        <v>295</v>
      </c>
      <c r="C932" s="26">
        <v>1089</v>
      </c>
      <c r="D932" s="26">
        <v>352.94099999999997</v>
      </c>
      <c r="E932" s="26">
        <v>0.81</v>
      </c>
      <c r="F932" s="26" t="s">
        <v>40</v>
      </c>
    </row>
    <row r="933" spans="1:6" x14ac:dyDescent="0.35">
      <c r="A933" s="25" t="s">
        <v>121</v>
      </c>
      <c r="B933" s="26" t="s">
        <v>295</v>
      </c>
      <c r="C933" s="26">
        <v>315</v>
      </c>
      <c r="D933" s="26">
        <v>78.652000000000001</v>
      </c>
      <c r="E933" s="26">
        <v>0.81</v>
      </c>
      <c r="F933" s="26" t="s">
        <v>40</v>
      </c>
    </row>
    <row r="934" spans="1:6" x14ac:dyDescent="0.35">
      <c r="A934" s="25" t="s">
        <v>1483</v>
      </c>
      <c r="B934" s="26" t="s">
        <v>295</v>
      </c>
      <c r="C934" s="26">
        <v>5772</v>
      </c>
      <c r="D934" s="26">
        <v>1582.5909999999999</v>
      </c>
      <c r="E934" s="26">
        <v>0.81</v>
      </c>
      <c r="F934" s="26" t="s">
        <v>40</v>
      </c>
    </row>
    <row r="935" spans="1:6" x14ac:dyDescent="0.35">
      <c r="A935" s="25" t="s">
        <v>73</v>
      </c>
      <c r="B935" s="26" t="s">
        <v>295</v>
      </c>
      <c r="C935" s="26">
        <v>1183</v>
      </c>
      <c r="D935" s="26">
        <v>326.24099999999999</v>
      </c>
      <c r="E935" s="26">
        <v>0.81</v>
      </c>
      <c r="F935" s="26" t="s">
        <v>40</v>
      </c>
    </row>
    <row r="936" spans="1:6" x14ac:dyDescent="0.35">
      <c r="A936" s="25" t="s">
        <v>1543</v>
      </c>
      <c r="B936" s="26" t="s">
        <v>295</v>
      </c>
      <c r="C936" s="26">
        <v>3163</v>
      </c>
      <c r="D936" s="26">
        <v>566.66700000000003</v>
      </c>
      <c r="E936" s="26">
        <v>0.81100000000000005</v>
      </c>
      <c r="F936" s="26" t="s">
        <v>40</v>
      </c>
    </row>
    <row r="937" spans="1:6" x14ac:dyDescent="0.35">
      <c r="A937" s="25" t="s">
        <v>964</v>
      </c>
      <c r="B937" s="26" t="s">
        <v>295</v>
      </c>
      <c r="C937" s="26">
        <v>2014</v>
      </c>
      <c r="D937" s="26">
        <v>0</v>
      </c>
      <c r="E937" s="26">
        <v>0.81100000000000005</v>
      </c>
      <c r="F937" s="26" t="s">
        <v>64</v>
      </c>
    </row>
    <row r="938" spans="1:6" x14ac:dyDescent="0.35">
      <c r="A938" s="25" t="s">
        <v>1295</v>
      </c>
      <c r="B938" s="26" t="s">
        <v>295</v>
      </c>
      <c r="C938" s="26">
        <v>930</v>
      </c>
      <c r="D938" s="26">
        <v>78.817999999999998</v>
      </c>
      <c r="E938" s="26">
        <v>0.81200000000000006</v>
      </c>
      <c r="F938" s="26" t="s">
        <v>40</v>
      </c>
    </row>
    <row r="939" spans="1:6" x14ac:dyDescent="0.35">
      <c r="A939" s="25" t="s">
        <v>1487</v>
      </c>
      <c r="B939" s="26" t="s">
        <v>295</v>
      </c>
      <c r="C939" s="26">
        <v>3090</v>
      </c>
      <c r="D939" s="26">
        <v>576.923</v>
      </c>
      <c r="E939" s="26">
        <v>0.81200000000000006</v>
      </c>
      <c r="F939" s="26" t="s">
        <v>40</v>
      </c>
    </row>
    <row r="940" spans="1:6" x14ac:dyDescent="0.35">
      <c r="A940" s="25" t="s">
        <v>1202</v>
      </c>
      <c r="B940" s="26" t="s">
        <v>295</v>
      </c>
      <c r="C940" s="26">
        <v>2784</v>
      </c>
      <c r="D940" s="26">
        <v>686.39099999999996</v>
      </c>
      <c r="E940" s="26">
        <v>0.81200000000000006</v>
      </c>
      <c r="F940" s="26" t="s">
        <v>40</v>
      </c>
    </row>
    <row r="941" spans="1:6" x14ac:dyDescent="0.35">
      <c r="A941" s="25" t="s">
        <v>1131</v>
      </c>
      <c r="B941" s="26" t="s">
        <v>295</v>
      </c>
      <c r="C941" s="26">
        <v>3663</v>
      </c>
      <c r="D941" s="26">
        <v>2923.0770000000002</v>
      </c>
      <c r="E941" s="26">
        <v>0.81200000000000006</v>
      </c>
      <c r="F941" s="26" t="s">
        <v>40</v>
      </c>
    </row>
    <row r="942" spans="1:6" x14ac:dyDescent="0.35">
      <c r="A942" s="25" t="s">
        <v>248</v>
      </c>
      <c r="B942" s="26" t="s">
        <v>295</v>
      </c>
      <c r="C942" s="26">
        <v>5363</v>
      </c>
      <c r="D942" s="26">
        <v>723.16399999999999</v>
      </c>
      <c r="E942" s="26">
        <v>0.81200000000000006</v>
      </c>
      <c r="F942" s="26" t="s">
        <v>40</v>
      </c>
    </row>
    <row r="943" spans="1:6" x14ac:dyDescent="0.35">
      <c r="A943" s="25" t="s">
        <v>1295</v>
      </c>
      <c r="B943" s="26" t="s">
        <v>295</v>
      </c>
      <c r="C943" s="26">
        <v>930</v>
      </c>
      <c r="D943" s="26">
        <v>78.817999999999998</v>
      </c>
      <c r="E943" s="26">
        <v>0.81200000000000006</v>
      </c>
      <c r="F943" s="26" t="s">
        <v>40</v>
      </c>
    </row>
    <row r="944" spans="1:6" x14ac:dyDescent="0.35">
      <c r="A944" s="25" t="s">
        <v>1439</v>
      </c>
      <c r="B944" s="26" t="s">
        <v>295</v>
      </c>
      <c r="C944" s="26">
        <v>4657</v>
      </c>
      <c r="D944" s="26">
        <v>461.53800000000001</v>
      </c>
      <c r="E944" s="26">
        <v>0.81200000000000006</v>
      </c>
      <c r="F944" s="26" t="s">
        <v>40</v>
      </c>
    </row>
    <row r="945" spans="1:6" x14ac:dyDescent="0.35">
      <c r="A945" s="25" t="s">
        <v>1628</v>
      </c>
      <c r="B945" s="26" t="s">
        <v>295</v>
      </c>
      <c r="C945" s="26">
        <v>6552</v>
      </c>
      <c r="D945" s="26">
        <v>1447.653</v>
      </c>
      <c r="E945" s="26">
        <v>0.81200000000000006</v>
      </c>
      <c r="F945" s="26" t="s">
        <v>40</v>
      </c>
    </row>
    <row r="946" spans="1:6" x14ac:dyDescent="0.35">
      <c r="A946" s="25" t="s">
        <v>1690</v>
      </c>
      <c r="B946" s="26" t="s">
        <v>295</v>
      </c>
      <c r="C946" s="26">
        <v>3820</v>
      </c>
      <c r="D946" s="26">
        <v>830.67100000000005</v>
      </c>
      <c r="E946" s="26">
        <v>0.81200000000000006</v>
      </c>
      <c r="F946" s="26" t="s">
        <v>40</v>
      </c>
    </row>
    <row r="947" spans="1:6" x14ac:dyDescent="0.35">
      <c r="A947" s="25" t="s">
        <v>87</v>
      </c>
      <c r="B947" s="26" t="s">
        <v>295</v>
      </c>
      <c r="C947" s="26">
        <v>1346</v>
      </c>
      <c r="D947" s="26">
        <v>276.76</v>
      </c>
      <c r="E947" s="26">
        <v>0.81200000000000006</v>
      </c>
      <c r="F947" s="26" t="s">
        <v>40</v>
      </c>
    </row>
    <row r="948" spans="1:6" x14ac:dyDescent="0.35">
      <c r="A948" s="25" t="s">
        <v>248</v>
      </c>
      <c r="B948" s="26" t="s">
        <v>295</v>
      </c>
      <c r="C948" s="26">
        <v>5363</v>
      </c>
      <c r="D948" s="26">
        <v>723.16399999999999</v>
      </c>
      <c r="E948" s="26">
        <v>0.81200000000000006</v>
      </c>
      <c r="F948" s="26" t="s">
        <v>40</v>
      </c>
    </row>
    <row r="949" spans="1:6" x14ac:dyDescent="0.35">
      <c r="A949" s="25" t="s">
        <v>2035</v>
      </c>
      <c r="B949" s="26" t="s">
        <v>295</v>
      </c>
      <c r="C949" s="26">
        <v>2446</v>
      </c>
      <c r="D949" s="26">
        <v>148.541</v>
      </c>
      <c r="E949" s="26">
        <v>0.81299999999999994</v>
      </c>
      <c r="F949" s="26" t="s">
        <v>40</v>
      </c>
    </row>
    <row r="950" spans="1:6" x14ac:dyDescent="0.35">
      <c r="A950" s="25" t="s">
        <v>1179</v>
      </c>
      <c r="B950" s="26" t="s">
        <v>295</v>
      </c>
      <c r="C950" s="26">
        <v>4512</v>
      </c>
      <c r="D950" s="26">
        <v>623.82100000000003</v>
      </c>
      <c r="E950" s="26">
        <v>0.81299999999999994</v>
      </c>
      <c r="F950" s="26" t="s">
        <v>40</v>
      </c>
    </row>
    <row r="951" spans="1:6" x14ac:dyDescent="0.35">
      <c r="A951" s="25" t="s">
        <v>1285</v>
      </c>
      <c r="B951" s="26" t="s">
        <v>295</v>
      </c>
      <c r="C951" s="26">
        <v>2919</v>
      </c>
      <c r="D951" s="26">
        <v>262.29500000000002</v>
      </c>
      <c r="E951" s="26">
        <v>0.81299999999999994</v>
      </c>
      <c r="F951" s="26" t="s">
        <v>40</v>
      </c>
    </row>
    <row r="952" spans="1:6" x14ac:dyDescent="0.35">
      <c r="A952" s="25" t="s">
        <v>2068</v>
      </c>
      <c r="B952" s="26" t="s">
        <v>295</v>
      </c>
      <c r="C952" s="26">
        <v>2344</v>
      </c>
      <c r="D952" s="26">
        <v>322.58100000000002</v>
      </c>
      <c r="E952" s="26">
        <v>0.81399999999999995</v>
      </c>
      <c r="F952" s="26" t="s">
        <v>40</v>
      </c>
    </row>
    <row r="953" spans="1:6" x14ac:dyDescent="0.35">
      <c r="A953" s="25" t="s">
        <v>286</v>
      </c>
      <c r="B953" s="26" t="s">
        <v>295</v>
      </c>
      <c r="C953" s="26">
        <v>3161</v>
      </c>
      <c r="D953" s="26">
        <v>686.94399999999996</v>
      </c>
      <c r="E953" s="26">
        <v>0.81399999999999995</v>
      </c>
      <c r="F953" s="26" t="s">
        <v>40</v>
      </c>
    </row>
    <row r="954" spans="1:6" x14ac:dyDescent="0.35">
      <c r="A954" s="25" t="s">
        <v>106</v>
      </c>
      <c r="B954" s="26" t="s">
        <v>295</v>
      </c>
      <c r="C954" s="26">
        <v>2532</v>
      </c>
      <c r="D954" s="26">
        <v>614.173</v>
      </c>
      <c r="E954" s="26">
        <v>0.81399999999999995</v>
      </c>
      <c r="F954" s="26" t="s">
        <v>40</v>
      </c>
    </row>
    <row r="955" spans="1:6" x14ac:dyDescent="0.35">
      <c r="A955" s="25" t="s">
        <v>1007</v>
      </c>
      <c r="B955" s="26" t="s">
        <v>295</v>
      </c>
      <c r="C955" s="26">
        <v>2038</v>
      </c>
      <c r="D955" s="26">
        <v>571.42899999999997</v>
      </c>
      <c r="E955" s="26">
        <v>0.81399999999999995</v>
      </c>
      <c r="F955" s="26" t="s">
        <v>40</v>
      </c>
    </row>
    <row r="956" spans="1:6" x14ac:dyDescent="0.35">
      <c r="A956" s="25" t="s">
        <v>1557</v>
      </c>
      <c r="B956" s="26" t="s">
        <v>295</v>
      </c>
      <c r="C956" s="26">
        <v>1244</v>
      </c>
      <c r="D956" s="26">
        <v>187.328</v>
      </c>
      <c r="E956" s="26">
        <v>0.81399999999999995</v>
      </c>
      <c r="F956" s="26" t="s">
        <v>40</v>
      </c>
    </row>
    <row r="957" spans="1:6" x14ac:dyDescent="0.35">
      <c r="A957" s="25" t="s">
        <v>224</v>
      </c>
      <c r="B957" s="26" t="s">
        <v>295</v>
      </c>
      <c r="C957" s="26">
        <v>4307</v>
      </c>
      <c r="D957" s="26">
        <v>485.714</v>
      </c>
      <c r="E957" s="26">
        <v>0.81399999999999995</v>
      </c>
      <c r="F957" s="26" t="s">
        <v>40</v>
      </c>
    </row>
    <row r="958" spans="1:6" x14ac:dyDescent="0.35">
      <c r="A958" s="25" t="s">
        <v>1348</v>
      </c>
      <c r="B958" s="26" t="s">
        <v>295</v>
      </c>
      <c r="C958" s="26">
        <v>2711</v>
      </c>
      <c r="D958" s="26">
        <v>723.577</v>
      </c>
      <c r="E958" s="26">
        <v>0.81499999999999995</v>
      </c>
      <c r="F958" s="26" t="s">
        <v>40</v>
      </c>
    </row>
    <row r="959" spans="1:6" x14ac:dyDescent="0.35">
      <c r="A959" s="25" t="s">
        <v>1245</v>
      </c>
      <c r="B959" s="26" t="s">
        <v>295</v>
      </c>
      <c r="C959" s="26">
        <v>3526</v>
      </c>
      <c r="D959" s="26">
        <v>1227.2729999999999</v>
      </c>
      <c r="E959" s="26">
        <v>0.81499999999999995</v>
      </c>
      <c r="F959" s="26" t="s">
        <v>40</v>
      </c>
    </row>
    <row r="960" spans="1:6" x14ac:dyDescent="0.35">
      <c r="A960" s="25" t="s">
        <v>1904</v>
      </c>
      <c r="B960" s="26" t="s">
        <v>295</v>
      </c>
      <c r="C960" s="26">
        <v>2933</v>
      </c>
      <c r="D960" s="26">
        <v>272.72699999999998</v>
      </c>
      <c r="E960" s="26">
        <v>0.81499999999999995</v>
      </c>
      <c r="F960" s="26" t="s">
        <v>40</v>
      </c>
    </row>
    <row r="961" spans="1:6" x14ac:dyDescent="0.35">
      <c r="A961" s="25" t="s">
        <v>948</v>
      </c>
      <c r="B961" s="26" t="s">
        <v>295</v>
      </c>
      <c r="C961" s="26">
        <v>1449</v>
      </c>
      <c r="D961" s="26">
        <v>56.817999999999998</v>
      </c>
      <c r="E961" s="26">
        <v>0.81499999999999995</v>
      </c>
      <c r="F961" s="26" t="s">
        <v>40</v>
      </c>
    </row>
    <row r="962" spans="1:6" x14ac:dyDescent="0.35">
      <c r="A962" s="25" t="s">
        <v>1227</v>
      </c>
      <c r="B962" s="26" t="s">
        <v>295</v>
      </c>
      <c r="C962" s="26">
        <v>5668</v>
      </c>
      <c r="D962" s="26">
        <v>1000</v>
      </c>
      <c r="E962" s="26">
        <v>0.81499999999999995</v>
      </c>
      <c r="F962" s="26" t="s">
        <v>40</v>
      </c>
    </row>
    <row r="963" spans="1:6" x14ac:dyDescent="0.35">
      <c r="A963" s="25" t="s">
        <v>1583</v>
      </c>
      <c r="B963" s="26" t="s">
        <v>295</v>
      </c>
      <c r="C963" s="26">
        <v>5741</v>
      </c>
      <c r="D963" s="26">
        <v>80.11</v>
      </c>
      <c r="E963" s="26">
        <v>0.81499999999999995</v>
      </c>
      <c r="F963" s="26" t="s">
        <v>40</v>
      </c>
    </row>
    <row r="964" spans="1:6" x14ac:dyDescent="0.35">
      <c r="A964" s="25" t="s">
        <v>161</v>
      </c>
      <c r="B964" s="26" t="s">
        <v>295</v>
      </c>
      <c r="C964" s="26">
        <v>2914</v>
      </c>
      <c r="D964" s="26">
        <v>329.601</v>
      </c>
      <c r="E964" s="26">
        <v>0.81499999999999995</v>
      </c>
      <c r="F964" s="26" t="s">
        <v>40</v>
      </c>
    </row>
    <row r="965" spans="1:6" x14ac:dyDescent="0.35">
      <c r="A965" s="25" t="s">
        <v>169</v>
      </c>
      <c r="B965" s="26" t="s">
        <v>295</v>
      </c>
      <c r="C965" s="26">
        <v>1034</v>
      </c>
      <c r="D965" s="26">
        <v>30.928000000000001</v>
      </c>
      <c r="E965" s="26">
        <v>0.81499999999999995</v>
      </c>
      <c r="F965" s="26" t="s">
        <v>40</v>
      </c>
    </row>
    <row r="966" spans="1:6" x14ac:dyDescent="0.35">
      <c r="A966" s="25" t="s">
        <v>1784</v>
      </c>
      <c r="B966" s="26" t="s">
        <v>295</v>
      </c>
      <c r="C966" s="26">
        <v>2625</v>
      </c>
      <c r="D966" s="26">
        <v>664.12199999999996</v>
      </c>
      <c r="E966" s="26">
        <v>0.81599999999999995</v>
      </c>
      <c r="F966" s="26" t="s">
        <v>40</v>
      </c>
    </row>
    <row r="967" spans="1:6" x14ac:dyDescent="0.35">
      <c r="A967" s="25" t="s">
        <v>1289</v>
      </c>
      <c r="B967" s="26" t="s">
        <v>295</v>
      </c>
      <c r="C967" s="26">
        <v>3396</v>
      </c>
      <c r="D967" s="26">
        <v>895.95399999999995</v>
      </c>
      <c r="E967" s="26">
        <v>0.81599999999999995</v>
      </c>
      <c r="F967" s="26" t="s">
        <v>40</v>
      </c>
    </row>
    <row r="968" spans="1:6" x14ac:dyDescent="0.35">
      <c r="A968" s="25" t="s">
        <v>1796</v>
      </c>
      <c r="B968" s="26" t="s">
        <v>295</v>
      </c>
      <c r="C968" s="26">
        <v>3273</v>
      </c>
      <c r="D968" s="26">
        <v>562.5</v>
      </c>
      <c r="E968" s="26">
        <v>0.81599999999999995</v>
      </c>
      <c r="F968" s="26" t="s">
        <v>40</v>
      </c>
    </row>
    <row r="969" spans="1:6" x14ac:dyDescent="0.35">
      <c r="A969" s="25" t="s">
        <v>1740</v>
      </c>
      <c r="B969" s="26" t="s">
        <v>295</v>
      </c>
      <c r="C969" s="26">
        <v>3080</v>
      </c>
      <c r="D969" s="26">
        <v>596.49099999999999</v>
      </c>
      <c r="E969" s="26">
        <v>0.81599999999999995</v>
      </c>
      <c r="F969" s="26" t="s">
        <v>40</v>
      </c>
    </row>
    <row r="970" spans="1:6" x14ac:dyDescent="0.35">
      <c r="A970" s="25" t="s">
        <v>148</v>
      </c>
      <c r="B970" s="26" t="s">
        <v>295</v>
      </c>
      <c r="C970" s="26">
        <v>5768</v>
      </c>
      <c r="D970" s="26">
        <v>1.0820000000000001</v>
      </c>
      <c r="E970" s="26">
        <v>0.81599999999999995</v>
      </c>
      <c r="F970" s="26" t="s">
        <v>64</v>
      </c>
    </row>
    <row r="971" spans="1:6" x14ac:dyDescent="0.35">
      <c r="A971" s="25" t="s">
        <v>250</v>
      </c>
      <c r="B971" s="26" t="s">
        <v>295</v>
      </c>
      <c r="C971" s="26">
        <v>5571</v>
      </c>
      <c r="D971" s="26">
        <v>787.5</v>
      </c>
      <c r="E971" s="26">
        <v>0.81599999999999995</v>
      </c>
      <c r="F971" s="26" t="s">
        <v>40</v>
      </c>
    </row>
    <row r="972" spans="1:6" x14ac:dyDescent="0.35">
      <c r="A972" s="25" t="s">
        <v>1621</v>
      </c>
      <c r="B972" s="26" t="s">
        <v>295</v>
      </c>
      <c r="C972" s="26">
        <v>1880</v>
      </c>
      <c r="D972" s="26">
        <v>656.71600000000001</v>
      </c>
      <c r="E972" s="26">
        <v>0.81699999999999995</v>
      </c>
      <c r="F972" s="26" t="s">
        <v>40</v>
      </c>
    </row>
    <row r="973" spans="1:6" x14ac:dyDescent="0.35">
      <c r="A973" s="25" t="s">
        <v>134</v>
      </c>
      <c r="B973" s="26" t="s">
        <v>295</v>
      </c>
      <c r="C973" s="26">
        <v>1753</v>
      </c>
      <c r="D973" s="26">
        <v>374.31900000000002</v>
      </c>
      <c r="E973" s="26">
        <v>0.81699999999999995</v>
      </c>
      <c r="F973" s="26" t="s">
        <v>40</v>
      </c>
    </row>
    <row r="974" spans="1:6" x14ac:dyDescent="0.35">
      <c r="A974" s="25" t="s">
        <v>1197</v>
      </c>
      <c r="B974" s="26" t="s">
        <v>295</v>
      </c>
      <c r="C974" s="26">
        <v>3689</v>
      </c>
      <c r="D974" s="26">
        <v>735.07500000000005</v>
      </c>
      <c r="E974" s="26">
        <v>0.81699999999999995</v>
      </c>
      <c r="F974" s="26" t="s">
        <v>40</v>
      </c>
    </row>
    <row r="975" spans="1:6" x14ac:dyDescent="0.35">
      <c r="A975" s="25" t="s">
        <v>1438</v>
      </c>
      <c r="B975" s="26" t="s">
        <v>295</v>
      </c>
      <c r="C975" s="26">
        <v>2988</v>
      </c>
      <c r="D975" s="26">
        <v>722.22199999999998</v>
      </c>
      <c r="E975" s="26">
        <v>0.81799999999999995</v>
      </c>
      <c r="F975" s="26" t="s">
        <v>40</v>
      </c>
    </row>
    <row r="976" spans="1:6" x14ac:dyDescent="0.35">
      <c r="A976" s="25" t="s">
        <v>1863</v>
      </c>
      <c r="B976" s="26" t="s">
        <v>295</v>
      </c>
      <c r="C976" s="26">
        <v>1252</v>
      </c>
      <c r="D976" s="26">
        <v>55.555999999999997</v>
      </c>
      <c r="E976" s="26">
        <v>0.81799999999999995</v>
      </c>
      <c r="F976" s="26" t="s">
        <v>40</v>
      </c>
    </row>
    <row r="977" spans="1:6" x14ac:dyDescent="0.35">
      <c r="A977" s="25" t="s">
        <v>1877</v>
      </c>
      <c r="B977" s="26" t="s">
        <v>295</v>
      </c>
      <c r="C977" s="26">
        <v>2777</v>
      </c>
      <c r="D977" s="26">
        <v>111.111</v>
      </c>
      <c r="E977" s="26">
        <v>0.81799999999999995</v>
      </c>
      <c r="F977" s="26" t="s">
        <v>40</v>
      </c>
    </row>
    <row r="978" spans="1:6" x14ac:dyDescent="0.35">
      <c r="A978" s="25" t="s">
        <v>2004</v>
      </c>
      <c r="B978" s="26" t="s">
        <v>295</v>
      </c>
      <c r="C978" s="26">
        <v>794</v>
      </c>
      <c r="D978" s="26">
        <v>216.56100000000001</v>
      </c>
      <c r="E978" s="26">
        <v>0.81799999999999995</v>
      </c>
      <c r="F978" s="26" t="s">
        <v>40</v>
      </c>
    </row>
    <row r="979" spans="1:6" x14ac:dyDescent="0.35">
      <c r="A979" s="25" t="s">
        <v>1174</v>
      </c>
      <c r="B979" s="26" t="s">
        <v>295</v>
      </c>
      <c r="C979" s="26">
        <v>1548</v>
      </c>
      <c r="D979" s="26">
        <v>269.84100000000001</v>
      </c>
      <c r="E979" s="26">
        <v>0.81799999999999995</v>
      </c>
      <c r="F979" s="26" t="s">
        <v>40</v>
      </c>
    </row>
    <row r="980" spans="1:6" x14ac:dyDescent="0.35">
      <c r="A980" s="25" t="s">
        <v>1150</v>
      </c>
      <c r="B980" s="26" t="s">
        <v>295</v>
      </c>
      <c r="C980" s="26">
        <v>5214</v>
      </c>
      <c r="D980" s="26">
        <v>1370.37</v>
      </c>
      <c r="E980" s="26">
        <v>0.81799999999999995</v>
      </c>
      <c r="F980" s="26" t="s">
        <v>40</v>
      </c>
    </row>
    <row r="981" spans="1:6" x14ac:dyDescent="0.35">
      <c r="A981" s="25" t="s">
        <v>1223</v>
      </c>
      <c r="B981" s="26" t="s">
        <v>295</v>
      </c>
      <c r="C981" s="26">
        <v>5472</v>
      </c>
      <c r="D981" s="26">
        <v>1500</v>
      </c>
      <c r="E981" s="26">
        <v>0.81799999999999995</v>
      </c>
      <c r="F981" s="26" t="s">
        <v>40</v>
      </c>
    </row>
    <row r="982" spans="1:6" x14ac:dyDescent="0.35">
      <c r="A982" s="25" t="s">
        <v>1620</v>
      </c>
      <c r="B982" s="26" t="s">
        <v>295</v>
      </c>
      <c r="C982" s="26">
        <v>6104</v>
      </c>
      <c r="D982" s="26">
        <v>396.82499999999999</v>
      </c>
      <c r="E982" s="26">
        <v>0.81799999999999995</v>
      </c>
      <c r="F982" s="26" t="s">
        <v>40</v>
      </c>
    </row>
    <row r="983" spans="1:6" x14ac:dyDescent="0.35">
      <c r="A983" s="25" t="s">
        <v>275</v>
      </c>
      <c r="B983" s="26" t="s">
        <v>295</v>
      </c>
      <c r="C983" s="26">
        <v>2738</v>
      </c>
      <c r="D983" s="26">
        <v>1222.222</v>
      </c>
      <c r="E983" s="26">
        <v>0.81799999999999995</v>
      </c>
      <c r="F983" s="26" t="s">
        <v>40</v>
      </c>
    </row>
    <row r="984" spans="1:6" x14ac:dyDescent="0.35">
      <c r="A984" s="25" t="s">
        <v>1138</v>
      </c>
      <c r="B984" s="26" t="s">
        <v>295</v>
      </c>
      <c r="C984" s="26">
        <v>755</v>
      </c>
      <c r="D984" s="26">
        <v>0</v>
      </c>
      <c r="E984" s="26">
        <v>0.81899999999999995</v>
      </c>
      <c r="F984" s="26" t="s">
        <v>64</v>
      </c>
    </row>
    <row r="985" spans="1:6" x14ac:dyDescent="0.35">
      <c r="A985" s="25" t="s">
        <v>1112</v>
      </c>
      <c r="B985" s="26" t="s">
        <v>295</v>
      </c>
      <c r="C985" s="26">
        <v>52</v>
      </c>
      <c r="D985" s="26">
        <v>34.271999999999998</v>
      </c>
      <c r="E985" s="26">
        <v>0.81899999999999995</v>
      </c>
      <c r="F985" s="26" t="s">
        <v>40</v>
      </c>
    </row>
    <row r="986" spans="1:6" x14ac:dyDescent="0.35">
      <c r="A986" s="25" t="s">
        <v>1376</v>
      </c>
      <c r="B986" s="26" t="s">
        <v>295</v>
      </c>
      <c r="C986" s="26">
        <v>958</v>
      </c>
      <c r="D986" s="26">
        <v>745.76300000000003</v>
      </c>
      <c r="E986" s="26">
        <v>0.81899999999999995</v>
      </c>
      <c r="F986" s="26" t="s">
        <v>40</v>
      </c>
    </row>
    <row r="987" spans="1:6" x14ac:dyDescent="0.35">
      <c r="A987" s="25" t="s">
        <v>93</v>
      </c>
      <c r="B987" s="26" t="s">
        <v>295</v>
      </c>
      <c r="C987" s="26">
        <v>3211</v>
      </c>
      <c r="D987" s="26">
        <v>585.89599999999996</v>
      </c>
      <c r="E987" s="26">
        <v>0.81899999999999995</v>
      </c>
      <c r="F987" s="26" t="s">
        <v>40</v>
      </c>
    </row>
    <row r="988" spans="1:6" x14ac:dyDescent="0.35">
      <c r="A988" s="25" t="s">
        <v>1524</v>
      </c>
      <c r="B988" s="26" t="s">
        <v>295</v>
      </c>
      <c r="C988" s="26">
        <v>1100</v>
      </c>
      <c r="D988" s="26">
        <v>329.815</v>
      </c>
      <c r="E988" s="26">
        <v>0.82</v>
      </c>
      <c r="F988" s="26" t="s">
        <v>40</v>
      </c>
    </row>
    <row r="989" spans="1:6" x14ac:dyDescent="0.35">
      <c r="A989" s="25" t="s">
        <v>1582</v>
      </c>
      <c r="B989" s="26" t="s">
        <v>295</v>
      </c>
      <c r="C989" s="26">
        <v>3100</v>
      </c>
      <c r="D989" s="26">
        <v>478.02199999999999</v>
      </c>
      <c r="E989" s="26">
        <v>0.82</v>
      </c>
      <c r="F989" s="26" t="s">
        <v>40</v>
      </c>
    </row>
    <row r="990" spans="1:6" x14ac:dyDescent="0.35">
      <c r="A990" s="25" t="s">
        <v>1421</v>
      </c>
      <c r="B990" s="26" t="s">
        <v>295</v>
      </c>
      <c r="C990" s="26">
        <v>2410</v>
      </c>
      <c r="D990" s="26">
        <v>878.04899999999998</v>
      </c>
      <c r="E990" s="26">
        <v>0.82</v>
      </c>
      <c r="F990" s="26" t="s">
        <v>40</v>
      </c>
    </row>
    <row r="991" spans="1:6" x14ac:dyDescent="0.35">
      <c r="A991" s="25" t="s">
        <v>1848</v>
      </c>
      <c r="B991" s="26" t="s">
        <v>295</v>
      </c>
      <c r="C991" s="26">
        <v>3478</v>
      </c>
      <c r="D991" s="26">
        <v>794.52099999999996</v>
      </c>
      <c r="E991" s="26">
        <v>0.82</v>
      </c>
      <c r="F991" s="26" t="s">
        <v>40</v>
      </c>
    </row>
    <row r="992" spans="1:6" x14ac:dyDescent="0.35">
      <c r="A992" s="25" t="s">
        <v>1227</v>
      </c>
      <c r="B992" s="26" t="s">
        <v>295</v>
      </c>
      <c r="C992" s="26">
        <v>2771</v>
      </c>
      <c r="D992" s="26">
        <v>600</v>
      </c>
      <c r="E992" s="26">
        <v>0.82099999999999995</v>
      </c>
      <c r="F992" s="26" t="s">
        <v>40</v>
      </c>
    </row>
    <row r="993" spans="1:6" x14ac:dyDescent="0.35">
      <c r="A993" s="25" t="s">
        <v>1227</v>
      </c>
      <c r="B993" s="26" t="s">
        <v>295</v>
      </c>
      <c r="C993" s="26">
        <v>2771</v>
      </c>
      <c r="D993" s="26">
        <v>600</v>
      </c>
      <c r="E993" s="26">
        <v>0.82099999999999995</v>
      </c>
      <c r="F993" s="26" t="s">
        <v>40</v>
      </c>
    </row>
    <row r="994" spans="1:6" x14ac:dyDescent="0.35">
      <c r="A994" s="25" t="s">
        <v>1745</v>
      </c>
      <c r="B994" s="26" t="s">
        <v>295</v>
      </c>
      <c r="C994" s="26">
        <v>2537</v>
      </c>
      <c r="D994" s="26">
        <v>164.89400000000001</v>
      </c>
      <c r="E994" s="26">
        <v>0.82099999999999995</v>
      </c>
      <c r="F994" s="26" t="s">
        <v>40</v>
      </c>
    </row>
    <row r="995" spans="1:6" x14ac:dyDescent="0.35">
      <c r="A995" s="25" t="s">
        <v>1749</v>
      </c>
      <c r="B995" s="26" t="s">
        <v>295</v>
      </c>
      <c r="C995" s="26">
        <v>2352</v>
      </c>
      <c r="D995" s="26">
        <v>1625.81</v>
      </c>
      <c r="E995" s="26">
        <v>0.82099999999999995</v>
      </c>
      <c r="F995" s="26" t="s">
        <v>40</v>
      </c>
    </row>
    <row r="996" spans="1:6" x14ac:dyDescent="0.35">
      <c r="A996" s="25" t="s">
        <v>162</v>
      </c>
      <c r="B996" s="26" t="s">
        <v>295</v>
      </c>
      <c r="C996" s="26">
        <v>5699</v>
      </c>
      <c r="D996" s="26">
        <v>826.08699999999999</v>
      </c>
      <c r="E996" s="26">
        <v>0.82099999999999995</v>
      </c>
      <c r="F996" s="26" t="s">
        <v>40</v>
      </c>
    </row>
    <row r="997" spans="1:6" x14ac:dyDescent="0.35">
      <c r="A997" s="25" t="s">
        <v>187</v>
      </c>
      <c r="B997" s="26" t="s">
        <v>295</v>
      </c>
      <c r="C997" s="26">
        <v>1672</v>
      </c>
      <c r="D997" s="26">
        <v>302.15800000000002</v>
      </c>
      <c r="E997" s="26">
        <v>0.82099999999999995</v>
      </c>
      <c r="F997" s="26" t="s">
        <v>40</v>
      </c>
    </row>
    <row r="998" spans="1:6" x14ac:dyDescent="0.35">
      <c r="A998" s="25" t="s">
        <v>1665</v>
      </c>
      <c r="B998" s="26" t="s">
        <v>295</v>
      </c>
      <c r="C998" s="26">
        <v>4690</v>
      </c>
      <c r="D998" s="26">
        <v>764.25900000000001</v>
      </c>
      <c r="E998" s="26">
        <v>0.82199999999999995</v>
      </c>
      <c r="F998" s="26" t="s">
        <v>40</v>
      </c>
    </row>
    <row r="999" spans="1:6" x14ac:dyDescent="0.35">
      <c r="A999" s="25" t="s">
        <v>1075</v>
      </c>
      <c r="B999" s="26" t="s">
        <v>295</v>
      </c>
      <c r="C999" s="26">
        <v>3786</v>
      </c>
      <c r="D999" s="26">
        <v>818.81500000000005</v>
      </c>
      <c r="E999" s="26">
        <v>0.82199999999999995</v>
      </c>
      <c r="F999" s="26" t="s">
        <v>40</v>
      </c>
    </row>
    <row r="1000" spans="1:6" x14ac:dyDescent="0.35">
      <c r="A1000" s="25" t="s">
        <v>1713</v>
      </c>
      <c r="B1000" s="26" t="s">
        <v>295</v>
      </c>
      <c r="C1000" s="26">
        <v>4477</v>
      </c>
      <c r="D1000" s="26">
        <v>813.69899999999996</v>
      </c>
      <c r="E1000" s="26">
        <v>0.82199999999999995</v>
      </c>
      <c r="F1000" s="26" t="s">
        <v>40</v>
      </c>
    </row>
    <row r="1001" spans="1:6" x14ac:dyDescent="0.35">
      <c r="A1001" s="25" t="s">
        <v>1205</v>
      </c>
      <c r="B1001" s="26" t="s">
        <v>295</v>
      </c>
      <c r="C1001" s="26">
        <v>1621</v>
      </c>
      <c r="D1001" s="26">
        <v>607.59500000000003</v>
      </c>
      <c r="E1001" s="26">
        <v>0.82299999999999995</v>
      </c>
      <c r="F1001" s="26" t="s">
        <v>40</v>
      </c>
    </row>
    <row r="1002" spans="1:6" x14ac:dyDescent="0.35">
      <c r="A1002" s="25" t="s">
        <v>1538</v>
      </c>
      <c r="B1002" s="26" t="s">
        <v>295</v>
      </c>
      <c r="C1002" s="26">
        <v>3335</v>
      </c>
      <c r="D1002" s="26">
        <v>946.42899999999997</v>
      </c>
      <c r="E1002" s="26">
        <v>0.82399999999999995</v>
      </c>
      <c r="F1002" s="26" t="s">
        <v>40</v>
      </c>
    </row>
    <row r="1003" spans="1:6" x14ac:dyDescent="0.35">
      <c r="A1003" s="25" t="s">
        <v>1534</v>
      </c>
      <c r="B1003" s="26" t="s">
        <v>295</v>
      </c>
      <c r="C1003" s="26">
        <v>2982</v>
      </c>
      <c r="D1003" s="26">
        <v>714.28599999999994</v>
      </c>
      <c r="E1003" s="26">
        <v>0.82399999999999995</v>
      </c>
      <c r="F1003" s="26" t="s">
        <v>40</v>
      </c>
    </row>
    <row r="1004" spans="1:6" x14ac:dyDescent="0.35">
      <c r="A1004" s="25" t="s">
        <v>1628</v>
      </c>
      <c r="B1004" s="26" t="s">
        <v>295</v>
      </c>
      <c r="C1004" s="26">
        <v>3565</v>
      </c>
      <c r="D1004" s="26">
        <v>699.18700000000001</v>
      </c>
      <c r="E1004" s="26">
        <v>0.82399999999999995</v>
      </c>
      <c r="F1004" s="26" t="s">
        <v>40</v>
      </c>
    </row>
    <row r="1005" spans="1:6" x14ac:dyDescent="0.35">
      <c r="A1005" s="25" t="s">
        <v>1972</v>
      </c>
      <c r="B1005" s="26" t="s">
        <v>295</v>
      </c>
      <c r="C1005" s="26">
        <v>2479</v>
      </c>
      <c r="D1005" s="26">
        <v>709.154</v>
      </c>
      <c r="E1005" s="26">
        <v>0.82399999999999995</v>
      </c>
      <c r="F1005" s="26" t="s">
        <v>40</v>
      </c>
    </row>
    <row r="1006" spans="1:6" x14ac:dyDescent="0.35">
      <c r="A1006" s="25" t="s">
        <v>1186</v>
      </c>
      <c r="B1006" s="26" t="s">
        <v>295</v>
      </c>
      <c r="C1006" s="26">
        <v>1762</v>
      </c>
      <c r="D1006" s="26">
        <v>348.214</v>
      </c>
      <c r="E1006" s="26">
        <v>0.82399999999999995</v>
      </c>
      <c r="F1006" s="26" t="s">
        <v>40</v>
      </c>
    </row>
    <row r="1007" spans="1:6" x14ac:dyDescent="0.35">
      <c r="A1007" s="25" t="s">
        <v>1158</v>
      </c>
      <c r="B1007" s="26" t="s">
        <v>295</v>
      </c>
      <c r="C1007" s="26">
        <v>754</v>
      </c>
      <c r="D1007" s="26">
        <v>0</v>
      </c>
      <c r="E1007" s="26">
        <v>0.82399999999999995</v>
      </c>
      <c r="F1007" s="26" t="s">
        <v>64</v>
      </c>
    </row>
    <row r="1008" spans="1:6" x14ac:dyDescent="0.35">
      <c r="A1008" s="25" t="s">
        <v>134</v>
      </c>
      <c r="B1008" s="26" t="s">
        <v>295</v>
      </c>
      <c r="C1008" s="26">
        <v>4690</v>
      </c>
      <c r="D1008" s="26">
        <v>864.65</v>
      </c>
      <c r="E1008" s="26">
        <v>0.82399999999999995</v>
      </c>
      <c r="F1008" s="26" t="s">
        <v>40</v>
      </c>
    </row>
    <row r="1009" spans="1:6" x14ac:dyDescent="0.35">
      <c r="A1009" s="25" t="s">
        <v>1659</v>
      </c>
      <c r="B1009" s="26" t="s">
        <v>295</v>
      </c>
      <c r="C1009" s="26">
        <v>6394</v>
      </c>
      <c r="D1009" s="26">
        <v>2071.4290000000001</v>
      </c>
      <c r="E1009" s="26">
        <v>0.82399999999999995</v>
      </c>
      <c r="F1009" s="26" t="s">
        <v>40</v>
      </c>
    </row>
    <row r="1010" spans="1:6" x14ac:dyDescent="0.35">
      <c r="A1010" s="25" t="s">
        <v>131</v>
      </c>
      <c r="B1010" s="26" t="s">
        <v>295</v>
      </c>
      <c r="C1010" s="26">
        <v>3527</v>
      </c>
      <c r="D1010" s="26">
        <v>157.233</v>
      </c>
      <c r="E1010" s="26">
        <v>0.82399999999999995</v>
      </c>
      <c r="F1010" s="26" t="s">
        <v>40</v>
      </c>
    </row>
    <row r="1011" spans="1:6" x14ac:dyDescent="0.35">
      <c r="A1011" s="25" t="s">
        <v>2076</v>
      </c>
      <c r="B1011" s="26" t="s">
        <v>295</v>
      </c>
      <c r="C1011" s="26">
        <v>471</v>
      </c>
      <c r="D1011" s="26">
        <v>162.16200000000001</v>
      </c>
      <c r="E1011" s="26">
        <v>0.82499999999999996</v>
      </c>
      <c r="F1011" s="26" t="s">
        <v>40</v>
      </c>
    </row>
    <row r="1012" spans="1:6" x14ac:dyDescent="0.35">
      <c r="A1012" s="25" t="s">
        <v>111</v>
      </c>
      <c r="B1012" s="26" t="s">
        <v>295</v>
      </c>
      <c r="C1012" s="26">
        <v>2434</v>
      </c>
      <c r="D1012" s="26">
        <v>317.64699999999999</v>
      </c>
      <c r="E1012" s="26">
        <v>0.82499999999999996</v>
      </c>
      <c r="F1012" s="26" t="s">
        <v>40</v>
      </c>
    </row>
    <row r="1013" spans="1:6" x14ac:dyDescent="0.35">
      <c r="A1013" s="25" t="s">
        <v>1838</v>
      </c>
      <c r="B1013" s="26" t="s">
        <v>295</v>
      </c>
      <c r="C1013" s="26">
        <v>2731</v>
      </c>
      <c r="D1013" s="26">
        <v>684.21100000000001</v>
      </c>
      <c r="E1013" s="26">
        <v>0.82599999999999996</v>
      </c>
      <c r="F1013" s="26" t="s">
        <v>40</v>
      </c>
    </row>
    <row r="1014" spans="1:6" x14ac:dyDescent="0.35">
      <c r="A1014" s="25" t="s">
        <v>1708</v>
      </c>
      <c r="B1014" s="26" t="s">
        <v>295</v>
      </c>
      <c r="C1014" s="26">
        <v>2420</v>
      </c>
      <c r="D1014" s="26">
        <v>587.35199999999998</v>
      </c>
      <c r="E1014" s="26">
        <v>0.82599999999999996</v>
      </c>
      <c r="F1014" s="26" t="s">
        <v>40</v>
      </c>
    </row>
    <row r="1015" spans="1:6" x14ac:dyDescent="0.35">
      <c r="A1015" s="25" t="s">
        <v>68</v>
      </c>
      <c r="B1015" s="26" t="s">
        <v>295</v>
      </c>
      <c r="C1015" s="26">
        <v>4138</v>
      </c>
      <c r="D1015" s="26">
        <v>152.86600000000001</v>
      </c>
      <c r="E1015" s="26">
        <v>0.82599999999999996</v>
      </c>
      <c r="F1015" s="26" t="s">
        <v>40</v>
      </c>
    </row>
    <row r="1016" spans="1:6" x14ac:dyDescent="0.35">
      <c r="A1016" s="25" t="s">
        <v>117</v>
      </c>
      <c r="B1016" s="26" t="s">
        <v>295</v>
      </c>
      <c r="C1016" s="26">
        <v>4820</v>
      </c>
      <c r="D1016" s="26">
        <v>315.08699999999999</v>
      </c>
      <c r="E1016" s="26">
        <v>0.82599999999999996</v>
      </c>
      <c r="F1016" s="26" t="s">
        <v>40</v>
      </c>
    </row>
    <row r="1017" spans="1:6" x14ac:dyDescent="0.35">
      <c r="A1017" s="25" t="s">
        <v>1984</v>
      </c>
      <c r="B1017" s="26" t="s">
        <v>295</v>
      </c>
      <c r="C1017" s="26">
        <v>829</v>
      </c>
      <c r="D1017" s="26">
        <v>116.279</v>
      </c>
      <c r="E1017" s="26">
        <v>0.82699999999999996</v>
      </c>
      <c r="F1017" s="26" t="s">
        <v>40</v>
      </c>
    </row>
    <row r="1018" spans="1:6" x14ac:dyDescent="0.35">
      <c r="A1018" s="25" t="s">
        <v>207</v>
      </c>
      <c r="B1018" s="26" t="s">
        <v>295</v>
      </c>
      <c r="C1018" s="26">
        <v>819</v>
      </c>
      <c r="D1018" s="26">
        <v>186.81299999999999</v>
      </c>
      <c r="E1018" s="26">
        <v>0.82699999999999996</v>
      </c>
      <c r="F1018" s="26" t="s">
        <v>40</v>
      </c>
    </row>
    <row r="1019" spans="1:6" x14ac:dyDescent="0.35">
      <c r="A1019" s="25" t="s">
        <v>1269</v>
      </c>
      <c r="B1019" s="26" t="s">
        <v>295</v>
      </c>
      <c r="C1019" s="26">
        <v>5280</v>
      </c>
      <c r="D1019" s="26">
        <v>745.13300000000004</v>
      </c>
      <c r="E1019" s="26">
        <v>0.82699999999999996</v>
      </c>
      <c r="F1019" s="26" t="s">
        <v>40</v>
      </c>
    </row>
    <row r="1020" spans="1:6" x14ac:dyDescent="0.35">
      <c r="A1020" s="25" t="s">
        <v>1305</v>
      </c>
      <c r="B1020" s="26" t="s">
        <v>295</v>
      </c>
      <c r="C1020" s="26">
        <v>2980</v>
      </c>
      <c r="D1020" s="26">
        <v>560.49400000000003</v>
      </c>
      <c r="E1020" s="26">
        <v>0.82799999999999996</v>
      </c>
      <c r="F1020" s="26" t="s">
        <v>40</v>
      </c>
    </row>
    <row r="1021" spans="1:6" x14ac:dyDescent="0.35">
      <c r="A1021" s="25" t="s">
        <v>1709</v>
      </c>
      <c r="B1021" s="26" t="s">
        <v>295</v>
      </c>
      <c r="C1021" s="26">
        <v>1409</v>
      </c>
      <c r="D1021" s="26">
        <v>666.66700000000003</v>
      </c>
      <c r="E1021" s="26">
        <v>0.82799999999999996</v>
      </c>
      <c r="F1021" s="26" t="s">
        <v>40</v>
      </c>
    </row>
    <row r="1022" spans="1:6" x14ac:dyDescent="0.35">
      <c r="A1022" s="25" t="s">
        <v>1183</v>
      </c>
      <c r="B1022" s="26" t="s">
        <v>295</v>
      </c>
      <c r="C1022" s="26">
        <v>3606</v>
      </c>
      <c r="D1022" s="26">
        <v>291.66699999999997</v>
      </c>
      <c r="E1022" s="26">
        <v>0.82799999999999996</v>
      </c>
      <c r="F1022" s="26" t="s">
        <v>40</v>
      </c>
    </row>
    <row r="1023" spans="1:6" x14ac:dyDescent="0.35">
      <c r="A1023" s="25" t="s">
        <v>72</v>
      </c>
      <c r="B1023" s="26" t="s">
        <v>295</v>
      </c>
      <c r="C1023" s="26">
        <v>2434</v>
      </c>
      <c r="D1023" s="26">
        <v>378.54899999999998</v>
      </c>
      <c r="E1023" s="26">
        <v>0.82799999999999996</v>
      </c>
      <c r="F1023" s="26" t="s">
        <v>40</v>
      </c>
    </row>
    <row r="1024" spans="1:6" x14ac:dyDescent="0.35">
      <c r="A1024" s="25" t="s">
        <v>1055</v>
      </c>
      <c r="B1024" s="26" t="s">
        <v>295</v>
      </c>
      <c r="C1024" s="26">
        <v>4606</v>
      </c>
      <c r="D1024" s="26">
        <v>521.30100000000004</v>
      </c>
      <c r="E1024" s="26">
        <v>0.82799999999999996</v>
      </c>
      <c r="F1024" s="26" t="s">
        <v>40</v>
      </c>
    </row>
    <row r="1025" spans="1:6" x14ac:dyDescent="0.35">
      <c r="A1025" s="25" t="s">
        <v>1487</v>
      </c>
      <c r="B1025" s="26" t="s">
        <v>295</v>
      </c>
      <c r="C1025" s="26">
        <v>6973</v>
      </c>
      <c r="D1025" s="26">
        <v>1041.6669999999999</v>
      </c>
      <c r="E1025" s="26">
        <v>0.82799999999999996</v>
      </c>
      <c r="F1025" s="26" t="s">
        <v>40</v>
      </c>
    </row>
    <row r="1026" spans="1:6" x14ac:dyDescent="0.35">
      <c r="A1026" s="25" t="s">
        <v>1585</v>
      </c>
      <c r="B1026" s="26" t="s">
        <v>295</v>
      </c>
      <c r="C1026" s="26">
        <v>2436</v>
      </c>
      <c r="D1026" s="26">
        <v>581.81200000000001</v>
      </c>
      <c r="E1026" s="26">
        <v>0.82799999999999996</v>
      </c>
      <c r="F1026" s="26" t="s">
        <v>40</v>
      </c>
    </row>
    <row r="1027" spans="1:6" x14ac:dyDescent="0.35">
      <c r="A1027" s="25" t="s">
        <v>1288</v>
      </c>
      <c r="B1027" s="26" t="s">
        <v>295</v>
      </c>
      <c r="C1027" s="26">
        <v>2865</v>
      </c>
      <c r="D1027" s="26">
        <v>360</v>
      </c>
      <c r="E1027" s="26">
        <v>0.82899999999999996</v>
      </c>
      <c r="F1027" s="26" t="s">
        <v>40</v>
      </c>
    </row>
    <row r="1028" spans="1:6" x14ac:dyDescent="0.35">
      <c r="A1028" s="25" t="s">
        <v>1271</v>
      </c>
      <c r="B1028" s="26" t="s">
        <v>295</v>
      </c>
      <c r="C1028" s="26">
        <v>2910</v>
      </c>
      <c r="D1028" s="26">
        <v>563.25300000000004</v>
      </c>
      <c r="E1028" s="26">
        <v>0.83</v>
      </c>
      <c r="F1028" s="26" t="s">
        <v>40</v>
      </c>
    </row>
    <row r="1029" spans="1:6" x14ac:dyDescent="0.35">
      <c r="A1029" s="25" t="s">
        <v>1608</v>
      </c>
      <c r="B1029" s="26" t="s">
        <v>295</v>
      </c>
      <c r="C1029" s="26">
        <v>1142</v>
      </c>
      <c r="D1029" s="26">
        <v>261.04399999999998</v>
      </c>
      <c r="E1029" s="26">
        <v>0.83</v>
      </c>
      <c r="F1029" s="26" t="s">
        <v>40</v>
      </c>
    </row>
    <row r="1030" spans="1:6" x14ac:dyDescent="0.35">
      <c r="A1030" s="25" t="s">
        <v>1608</v>
      </c>
      <c r="B1030" s="26" t="s">
        <v>295</v>
      </c>
      <c r="C1030" s="26">
        <v>1142</v>
      </c>
      <c r="D1030" s="26">
        <v>261.04399999999998</v>
      </c>
      <c r="E1030" s="26">
        <v>0.83</v>
      </c>
      <c r="F1030" s="26" t="s">
        <v>40</v>
      </c>
    </row>
    <row r="1031" spans="1:6" x14ac:dyDescent="0.35">
      <c r="A1031" s="25" t="s">
        <v>1613</v>
      </c>
      <c r="B1031" s="26" t="s">
        <v>295</v>
      </c>
      <c r="C1031" s="26">
        <v>1844</v>
      </c>
      <c r="D1031" s="26">
        <v>282.44299999999998</v>
      </c>
      <c r="E1031" s="26">
        <v>0.83</v>
      </c>
      <c r="F1031" s="26" t="s">
        <v>40</v>
      </c>
    </row>
    <row r="1032" spans="1:6" x14ac:dyDescent="0.35">
      <c r="A1032" s="25" t="s">
        <v>1688</v>
      </c>
      <c r="B1032" s="26" t="s">
        <v>295</v>
      </c>
      <c r="C1032" s="26">
        <v>3177</v>
      </c>
      <c r="D1032" s="26">
        <v>265.15199999999999</v>
      </c>
      <c r="E1032" s="26">
        <v>0.83</v>
      </c>
      <c r="F1032" s="26" t="s">
        <v>40</v>
      </c>
    </row>
    <row r="1033" spans="1:6" x14ac:dyDescent="0.35">
      <c r="A1033" s="25" t="s">
        <v>1154</v>
      </c>
      <c r="B1033" s="26" t="s">
        <v>295</v>
      </c>
      <c r="C1033" s="26">
        <v>2044</v>
      </c>
      <c r="D1033" s="26">
        <v>238.36500000000001</v>
      </c>
      <c r="E1033" s="26">
        <v>0.83099999999999996</v>
      </c>
      <c r="F1033" s="26" t="s">
        <v>40</v>
      </c>
    </row>
    <row r="1034" spans="1:6" x14ac:dyDescent="0.35">
      <c r="A1034" s="25" t="s">
        <v>1254</v>
      </c>
      <c r="B1034" s="26" t="s">
        <v>295</v>
      </c>
      <c r="C1034" s="26">
        <v>2253</v>
      </c>
      <c r="D1034" s="26">
        <v>506.57900000000001</v>
      </c>
      <c r="E1034" s="26">
        <v>0.83099999999999996</v>
      </c>
      <c r="F1034" s="26" t="s">
        <v>40</v>
      </c>
    </row>
    <row r="1035" spans="1:6" x14ac:dyDescent="0.35">
      <c r="A1035" s="25" t="s">
        <v>1514</v>
      </c>
      <c r="B1035" s="26" t="s">
        <v>295</v>
      </c>
      <c r="C1035" s="26">
        <v>1513</v>
      </c>
      <c r="D1035" s="26">
        <v>416.66699999999997</v>
      </c>
      <c r="E1035" s="26">
        <v>0.83099999999999996</v>
      </c>
      <c r="F1035" s="26" t="s">
        <v>40</v>
      </c>
    </row>
    <row r="1036" spans="1:6" x14ac:dyDescent="0.35">
      <c r="A1036" s="25" t="s">
        <v>1715</v>
      </c>
      <c r="B1036" s="26" t="s">
        <v>295</v>
      </c>
      <c r="C1036" s="26">
        <v>5997</v>
      </c>
      <c r="D1036" s="26">
        <v>1224.49</v>
      </c>
      <c r="E1036" s="26">
        <v>0.83099999999999996</v>
      </c>
      <c r="F1036" s="26" t="s">
        <v>40</v>
      </c>
    </row>
    <row r="1037" spans="1:6" x14ac:dyDescent="0.35">
      <c r="A1037" s="25" t="s">
        <v>1502</v>
      </c>
      <c r="B1037" s="26" t="s">
        <v>295</v>
      </c>
      <c r="C1037" s="26">
        <v>1458</v>
      </c>
      <c r="D1037" s="26">
        <v>325.39699999999999</v>
      </c>
      <c r="E1037" s="26">
        <v>0.83199999999999996</v>
      </c>
      <c r="F1037" s="26" t="s">
        <v>40</v>
      </c>
    </row>
    <row r="1038" spans="1:6" x14ac:dyDescent="0.35">
      <c r="A1038" s="25" t="s">
        <v>214</v>
      </c>
      <c r="B1038" s="26" t="s">
        <v>295</v>
      </c>
      <c r="C1038" s="26">
        <v>5449</v>
      </c>
      <c r="D1038" s="26">
        <v>1119.048</v>
      </c>
      <c r="E1038" s="26">
        <v>0.83199999999999996</v>
      </c>
      <c r="F1038" s="26" t="s">
        <v>40</v>
      </c>
    </row>
    <row r="1039" spans="1:6" x14ac:dyDescent="0.35">
      <c r="A1039" s="25" t="s">
        <v>897</v>
      </c>
      <c r="B1039" s="26" t="s">
        <v>295</v>
      </c>
      <c r="C1039" s="26">
        <v>919</v>
      </c>
      <c r="D1039" s="26">
        <v>101.26600000000001</v>
      </c>
      <c r="E1039" s="26">
        <v>0.83199999999999996</v>
      </c>
      <c r="F1039" s="26" t="s">
        <v>40</v>
      </c>
    </row>
    <row r="1040" spans="1:6" x14ac:dyDescent="0.35">
      <c r="A1040" s="25" t="s">
        <v>1442</v>
      </c>
      <c r="B1040" s="26" t="s">
        <v>295</v>
      </c>
      <c r="C1040" s="26">
        <v>3068</v>
      </c>
      <c r="D1040" s="26">
        <v>1250</v>
      </c>
      <c r="E1040" s="26">
        <v>0.83299999999999996</v>
      </c>
      <c r="F1040" s="26" t="s">
        <v>40</v>
      </c>
    </row>
    <row r="1041" spans="1:6" x14ac:dyDescent="0.35">
      <c r="A1041" s="25" t="s">
        <v>1982</v>
      </c>
      <c r="B1041" s="26" t="s">
        <v>295</v>
      </c>
      <c r="C1041" s="26">
        <v>1806</v>
      </c>
      <c r="D1041" s="26">
        <v>271.76799999999997</v>
      </c>
      <c r="E1041" s="26">
        <v>0.83299999999999996</v>
      </c>
      <c r="F1041" s="26" t="s">
        <v>40</v>
      </c>
    </row>
    <row r="1042" spans="1:6" x14ac:dyDescent="0.35">
      <c r="A1042" s="25" t="s">
        <v>1148</v>
      </c>
      <c r="B1042" s="26" t="s">
        <v>295</v>
      </c>
      <c r="C1042" s="26">
        <v>4182</v>
      </c>
      <c r="D1042" s="26">
        <v>1485.7139999999999</v>
      </c>
      <c r="E1042" s="26">
        <v>0.83299999999999996</v>
      </c>
      <c r="F1042" s="26" t="s">
        <v>40</v>
      </c>
    </row>
    <row r="1043" spans="1:6" x14ac:dyDescent="0.35">
      <c r="A1043" s="25" t="s">
        <v>1094</v>
      </c>
      <c r="B1043" s="26" t="s">
        <v>295</v>
      </c>
      <c r="C1043" s="26">
        <v>778</v>
      </c>
      <c r="D1043" s="26">
        <v>81.42</v>
      </c>
      <c r="E1043" s="26">
        <v>0.83299999999999996</v>
      </c>
      <c r="F1043" s="26" t="s">
        <v>40</v>
      </c>
    </row>
    <row r="1044" spans="1:6" x14ac:dyDescent="0.35">
      <c r="A1044" s="25" t="s">
        <v>1219</v>
      </c>
      <c r="B1044" s="26" t="s">
        <v>295</v>
      </c>
      <c r="C1044" s="26">
        <v>4800</v>
      </c>
      <c r="D1044" s="26">
        <v>700</v>
      </c>
      <c r="E1044" s="26">
        <v>0.83299999999999996</v>
      </c>
      <c r="F1044" s="26" t="s">
        <v>40</v>
      </c>
    </row>
    <row r="1045" spans="1:6" x14ac:dyDescent="0.35">
      <c r="A1045" s="25" t="s">
        <v>1299</v>
      </c>
      <c r="B1045" s="26" t="s">
        <v>295</v>
      </c>
      <c r="C1045" s="26">
        <v>3063</v>
      </c>
      <c r="D1045" s="26">
        <v>258.12299999999999</v>
      </c>
      <c r="E1045" s="26">
        <v>0.83299999999999996</v>
      </c>
      <c r="F1045" s="26" t="s">
        <v>40</v>
      </c>
    </row>
    <row r="1046" spans="1:6" x14ac:dyDescent="0.35">
      <c r="A1046" s="25" t="s">
        <v>1364</v>
      </c>
      <c r="B1046" s="26" t="s">
        <v>295</v>
      </c>
      <c r="C1046" s="26">
        <v>4637</v>
      </c>
      <c r="D1046" s="26">
        <v>1000</v>
      </c>
      <c r="E1046" s="26">
        <v>0.83299999999999996</v>
      </c>
      <c r="F1046" s="26" t="s">
        <v>40</v>
      </c>
    </row>
    <row r="1047" spans="1:6" x14ac:dyDescent="0.35">
      <c r="A1047" s="25" t="s">
        <v>1551</v>
      </c>
      <c r="B1047" s="26" t="s">
        <v>295</v>
      </c>
      <c r="C1047" s="26">
        <v>3137</v>
      </c>
      <c r="D1047" s="26">
        <v>1200</v>
      </c>
      <c r="E1047" s="26">
        <v>0.83299999999999996</v>
      </c>
      <c r="F1047" s="26" t="s">
        <v>40</v>
      </c>
    </row>
    <row r="1048" spans="1:6" x14ac:dyDescent="0.35">
      <c r="A1048" s="25" t="s">
        <v>1606</v>
      </c>
      <c r="B1048" s="26" t="s">
        <v>295</v>
      </c>
      <c r="C1048" s="26">
        <v>5737</v>
      </c>
      <c r="D1048" s="26">
        <v>2466.6669999999999</v>
      </c>
      <c r="E1048" s="26">
        <v>0.83299999999999996</v>
      </c>
      <c r="F1048" s="26" t="s">
        <v>40</v>
      </c>
    </row>
    <row r="1049" spans="1:6" x14ac:dyDescent="0.35">
      <c r="A1049" s="25" t="s">
        <v>106</v>
      </c>
      <c r="B1049" s="26" t="s">
        <v>295</v>
      </c>
      <c r="C1049" s="26">
        <v>3548</v>
      </c>
      <c r="D1049" s="26">
        <v>547.82600000000002</v>
      </c>
      <c r="E1049" s="26">
        <v>0.83299999999999996</v>
      </c>
      <c r="F1049" s="26" t="s">
        <v>40</v>
      </c>
    </row>
    <row r="1050" spans="1:6" x14ac:dyDescent="0.35">
      <c r="A1050" s="25" t="s">
        <v>891</v>
      </c>
      <c r="B1050" s="26" t="s">
        <v>295</v>
      </c>
      <c r="C1050" s="26">
        <v>2205</v>
      </c>
      <c r="D1050" s="26">
        <v>292.97800000000001</v>
      </c>
      <c r="E1050" s="26">
        <v>0.83399999999999996</v>
      </c>
      <c r="F1050" s="26" t="s">
        <v>40</v>
      </c>
    </row>
    <row r="1051" spans="1:6" x14ac:dyDescent="0.35">
      <c r="A1051" s="25" t="s">
        <v>1154</v>
      </c>
      <c r="B1051" s="26" t="s">
        <v>295</v>
      </c>
      <c r="C1051" s="26">
        <v>2044</v>
      </c>
      <c r="D1051" s="26">
        <v>235.71100000000001</v>
      </c>
      <c r="E1051" s="26">
        <v>0.83399999999999996</v>
      </c>
      <c r="F1051" s="26" t="s">
        <v>40</v>
      </c>
    </row>
    <row r="1052" spans="1:6" x14ac:dyDescent="0.35">
      <c r="A1052" s="25" t="s">
        <v>1200</v>
      </c>
      <c r="B1052" s="26" t="s">
        <v>295</v>
      </c>
      <c r="C1052" s="26">
        <v>1333</v>
      </c>
      <c r="D1052" s="26">
        <v>268.39800000000002</v>
      </c>
      <c r="E1052" s="26">
        <v>0.83399999999999996</v>
      </c>
      <c r="F1052" s="26" t="s">
        <v>40</v>
      </c>
    </row>
    <row r="1053" spans="1:6" x14ac:dyDescent="0.35">
      <c r="A1053" s="25" t="s">
        <v>1326</v>
      </c>
      <c r="B1053" s="26" t="s">
        <v>295</v>
      </c>
      <c r="C1053" s="26">
        <v>1478</v>
      </c>
      <c r="D1053" s="26">
        <v>271.97800000000001</v>
      </c>
      <c r="E1053" s="26">
        <v>0.83399999999999996</v>
      </c>
      <c r="F1053" s="26" t="s">
        <v>40</v>
      </c>
    </row>
    <row r="1054" spans="1:6" x14ac:dyDescent="0.35">
      <c r="A1054" s="25" t="s">
        <v>1426</v>
      </c>
      <c r="B1054" s="26" t="s">
        <v>295</v>
      </c>
      <c r="C1054" s="26">
        <v>6375</v>
      </c>
      <c r="D1054" s="26">
        <v>703.83299999999997</v>
      </c>
      <c r="E1054" s="26">
        <v>0.83399999999999996</v>
      </c>
      <c r="F1054" s="26" t="s">
        <v>40</v>
      </c>
    </row>
    <row r="1055" spans="1:6" x14ac:dyDescent="0.35">
      <c r="A1055" s="25" t="s">
        <v>264</v>
      </c>
      <c r="B1055" s="26" t="s">
        <v>295</v>
      </c>
      <c r="C1055" s="26">
        <v>2957</v>
      </c>
      <c r="D1055" s="26">
        <v>727.03399999999999</v>
      </c>
      <c r="E1055" s="26">
        <v>0.83399999999999996</v>
      </c>
      <c r="F1055" s="26" t="s">
        <v>40</v>
      </c>
    </row>
    <row r="1056" spans="1:6" x14ac:dyDescent="0.35">
      <c r="A1056" s="25" t="s">
        <v>117</v>
      </c>
      <c r="B1056" s="26" t="s">
        <v>295</v>
      </c>
      <c r="C1056" s="26">
        <v>1155</v>
      </c>
      <c r="D1056" s="26">
        <v>282.517</v>
      </c>
      <c r="E1056" s="26">
        <v>0.83499999999999996</v>
      </c>
      <c r="F1056" s="26" t="s">
        <v>40</v>
      </c>
    </row>
    <row r="1057" spans="1:6" x14ac:dyDescent="0.35">
      <c r="A1057" s="25" t="s">
        <v>164</v>
      </c>
      <c r="B1057" s="26" t="s">
        <v>295</v>
      </c>
      <c r="C1057" s="26">
        <v>1224</v>
      </c>
      <c r="D1057" s="26">
        <v>188.964</v>
      </c>
      <c r="E1057" s="26">
        <v>0.83499999999999996</v>
      </c>
      <c r="F1057" s="26" t="s">
        <v>40</v>
      </c>
    </row>
    <row r="1058" spans="1:6" x14ac:dyDescent="0.35">
      <c r="A1058" s="25" t="s">
        <v>896</v>
      </c>
      <c r="B1058" s="26" t="s">
        <v>295</v>
      </c>
      <c r="C1058" s="26">
        <v>635</v>
      </c>
      <c r="D1058" s="26">
        <v>98.765000000000001</v>
      </c>
      <c r="E1058" s="26">
        <v>0.83499999999999996</v>
      </c>
      <c r="F1058" s="26" t="s">
        <v>40</v>
      </c>
    </row>
    <row r="1059" spans="1:6" x14ac:dyDescent="0.35">
      <c r="A1059" s="25" t="s">
        <v>217</v>
      </c>
      <c r="B1059" s="26" t="s">
        <v>295</v>
      </c>
      <c r="C1059" s="26">
        <v>2539</v>
      </c>
      <c r="D1059" s="26">
        <v>537.29700000000003</v>
      </c>
      <c r="E1059" s="26">
        <v>0.83499999999999996</v>
      </c>
      <c r="F1059" s="26" t="s">
        <v>40</v>
      </c>
    </row>
    <row r="1060" spans="1:6" x14ac:dyDescent="0.35">
      <c r="A1060" s="25" t="s">
        <v>1414</v>
      </c>
      <c r="B1060" s="26" t="s">
        <v>295</v>
      </c>
      <c r="C1060" s="26">
        <v>2635</v>
      </c>
      <c r="D1060" s="26">
        <v>369.048</v>
      </c>
      <c r="E1060" s="26">
        <v>0.83599999999999997</v>
      </c>
      <c r="F1060" s="26" t="s">
        <v>40</v>
      </c>
    </row>
    <row r="1061" spans="1:6" x14ac:dyDescent="0.35">
      <c r="A1061" s="25" t="s">
        <v>1689</v>
      </c>
      <c r="B1061" s="26" t="s">
        <v>295</v>
      </c>
      <c r="C1061" s="26">
        <v>496</v>
      </c>
      <c r="D1061" s="26">
        <v>152.749</v>
      </c>
      <c r="E1061" s="26">
        <v>0.83599999999999997</v>
      </c>
      <c r="F1061" s="26" t="s">
        <v>40</v>
      </c>
    </row>
    <row r="1062" spans="1:6" x14ac:dyDescent="0.35">
      <c r="A1062" s="25" t="s">
        <v>1208</v>
      </c>
      <c r="B1062" s="26" t="s">
        <v>295</v>
      </c>
      <c r="C1062" s="26">
        <v>1263</v>
      </c>
      <c r="D1062" s="26">
        <v>228.72300000000001</v>
      </c>
      <c r="E1062" s="26">
        <v>0.83599999999999997</v>
      </c>
      <c r="F1062" s="26" t="s">
        <v>40</v>
      </c>
    </row>
    <row r="1063" spans="1:6" x14ac:dyDescent="0.35">
      <c r="A1063" s="25" t="s">
        <v>1154</v>
      </c>
      <c r="B1063" s="26" t="s">
        <v>295</v>
      </c>
      <c r="C1063" s="26">
        <v>1439</v>
      </c>
      <c r="D1063" s="26">
        <v>218.32599999999999</v>
      </c>
      <c r="E1063" s="26">
        <v>0.83599999999999997</v>
      </c>
      <c r="F1063" s="26" t="s">
        <v>40</v>
      </c>
    </row>
    <row r="1064" spans="1:6" x14ac:dyDescent="0.35">
      <c r="A1064" s="25" t="s">
        <v>289</v>
      </c>
      <c r="B1064" s="26" t="s">
        <v>295</v>
      </c>
      <c r="C1064" s="26">
        <v>4937</v>
      </c>
      <c r="D1064" s="26">
        <v>803.92200000000003</v>
      </c>
      <c r="E1064" s="26">
        <v>0.83599999999999997</v>
      </c>
      <c r="F1064" s="26" t="s">
        <v>40</v>
      </c>
    </row>
    <row r="1065" spans="1:6" x14ac:dyDescent="0.35">
      <c r="A1065" s="25" t="s">
        <v>1414</v>
      </c>
      <c r="B1065" s="26" t="s">
        <v>295</v>
      </c>
      <c r="C1065" s="26">
        <v>2635</v>
      </c>
      <c r="D1065" s="26">
        <v>369.048</v>
      </c>
      <c r="E1065" s="26">
        <v>0.83599999999999997</v>
      </c>
      <c r="F1065" s="26" t="s">
        <v>40</v>
      </c>
    </row>
    <row r="1066" spans="1:6" x14ac:dyDescent="0.35">
      <c r="A1066" s="25" t="s">
        <v>1568</v>
      </c>
      <c r="B1066" s="26" t="s">
        <v>295</v>
      </c>
      <c r="C1066" s="26">
        <v>5426</v>
      </c>
      <c r="D1066" s="26">
        <v>981.96799999999996</v>
      </c>
      <c r="E1066" s="26">
        <v>0.83599999999999997</v>
      </c>
      <c r="F1066" s="26" t="s">
        <v>40</v>
      </c>
    </row>
    <row r="1067" spans="1:6" x14ac:dyDescent="0.35">
      <c r="A1067" s="25" t="s">
        <v>1089</v>
      </c>
      <c r="B1067" s="26" t="s">
        <v>295</v>
      </c>
      <c r="C1067" s="26">
        <v>4247</v>
      </c>
      <c r="D1067" s="26">
        <v>215.13900000000001</v>
      </c>
      <c r="E1067" s="26">
        <v>0.83699999999999997</v>
      </c>
      <c r="F1067" s="26" t="s">
        <v>40</v>
      </c>
    </row>
    <row r="1068" spans="1:6" x14ac:dyDescent="0.35">
      <c r="A1068" s="25" t="s">
        <v>117</v>
      </c>
      <c r="B1068" s="26" t="s">
        <v>295</v>
      </c>
      <c r="C1068" s="26">
        <v>4031</v>
      </c>
      <c r="D1068" s="26">
        <v>318.42099999999999</v>
      </c>
      <c r="E1068" s="26">
        <v>0.83699999999999997</v>
      </c>
      <c r="F1068" s="26" t="s">
        <v>40</v>
      </c>
    </row>
    <row r="1069" spans="1:6" x14ac:dyDescent="0.35">
      <c r="A1069" s="25" t="s">
        <v>1697</v>
      </c>
      <c r="B1069" s="26" t="s">
        <v>295</v>
      </c>
      <c r="C1069" s="26">
        <v>2905</v>
      </c>
      <c r="D1069" s="26">
        <v>487.80500000000001</v>
      </c>
      <c r="E1069" s="26">
        <v>0.83699999999999997</v>
      </c>
      <c r="F1069" s="26" t="s">
        <v>40</v>
      </c>
    </row>
    <row r="1070" spans="1:6" x14ac:dyDescent="0.35">
      <c r="A1070" s="25" t="s">
        <v>1390</v>
      </c>
      <c r="B1070" s="26" t="s">
        <v>295</v>
      </c>
      <c r="C1070" s="26">
        <v>2763</v>
      </c>
      <c r="D1070" s="26">
        <v>620.66399999999999</v>
      </c>
      <c r="E1070" s="26">
        <v>0.83799999999999997</v>
      </c>
      <c r="F1070" s="26" t="s">
        <v>40</v>
      </c>
    </row>
    <row r="1071" spans="1:6" x14ac:dyDescent="0.35">
      <c r="A1071" s="25" t="s">
        <v>1535</v>
      </c>
      <c r="B1071" s="26" t="s">
        <v>295</v>
      </c>
      <c r="C1071" s="26">
        <v>2535</v>
      </c>
      <c r="D1071" s="26">
        <v>903.226</v>
      </c>
      <c r="E1071" s="26">
        <v>0.83799999999999997</v>
      </c>
      <c r="F1071" s="26" t="s">
        <v>40</v>
      </c>
    </row>
    <row r="1072" spans="1:6" x14ac:dyDescent="0.35">
      <c r="A1072" s="25" t="s">
        <v>173</v>
      </c>
      <c r="B1072" s="26" t="s">
        <v>295</v>
      </c>
      <c r="C1072" s="26">
        <v>2002</v>
      </c>
      <c r="D1072" s="26">
        <v>470.149</v>
      </c>
      <c r="E1072" s="26">
        <v>0.83799999999999997</v>
      </c>
      <c r="F1072" s="26" t="s">
        <v>40</v>
      </c>
    </row>
    <row r="1073" spans="1:6" x14ac:dyDescent="0.35">
      <c r="A1073" s="25" t="s">
        <v>2027</v>
      </c>
      <c r="B1073" s="26" t="s">
        <v>295</v>
      </c>
      <c r="C1073" s="26">
        <v>2903</v>
      </c>
      <c r="D1073" s="26">
        <v>838.71</v>
      </c>
      <c r="E1073" s="26">
        <v>0.83799999999999997</v>
      </c>
      <c r="F1073" s="26" t="s">
        <v>40</v>
      </c>
    </row>
    <row r="1074" spans="1:6" x14ac:dyDescent="0.35">
      <c r="A1074" s="25" t="s">
        <v>880</v>
      </c>
      <c r="B1074" s="26" t="s">
        <v>295</v>
      </c>
      <c r="C1074" s="26">
        <v>2628</v>
      </c>
      <c r="D1074" s="26">
        <v>556.81799999999998</v>
      </c>
      <c r="E1074" s="26">
        <v>0.83799999999999997</v>
      </c>
      <c r="F1074" s="26" t="s">
        <v>40</v>
      </c>
    </row>
    <row r="1075" spans="1:6" x14ac:dyDescent="0.35">
      <c r="A1075" s="25" t="s">
        <v>67</v>
      </c>
      <c r="B1075" s="26" t="s">
        <v>295</v>
      </c>
      <c r="C1075" s="26">
        <v>1239</v>
      </c>
      <c r="D1075" s="26">
        <v>272.93599999999998</v>
      </c>
      <c r="E1075" s="26">
        <v>0.83799999999999997</v>
      </c>
      <c r="F1075" s="26" t="s">
        <v>40</v>
      </c>
    </row>
    <row r="1076" spans="1:6" x14ac:dyDescent="0.35">
      <c r="A1076" s="25" t="s">
        <v>241</v>
      </c>
      <c r="B1076" s="26" t="s">
        <v>295</v>
      </c>
      <c r="C1076" s="26">
        <v>1365</v>
      </c>
      <c r="D1076" s="26">
        <v>334.87299999999999</v>
      </c>
      <c r="E1076" s="26">
        <v>0.83799999999999997</v>
      </c>
      <c r="F1076" s="26" t="s">
        <v>40</v>
      </c>
    </row>
    <row r="1077" spans="1:6" x14ac:dyDescent="0.35">
      <c r="A1077" s="25" t="s">
        <v>1973</v>
      </c>
      <c r="B1077" s="26" t="s">
        <v>295</v>
      </c>
      <c r="C1077" s="26">
        <v>1258</v>
      </c>
      <c r="D1077" s="26">
        <v>182.25399999999999</v>
      </c>
      <c r="E1077" s="26">
        <v>0.83899999999999997</v>
      </c>
      <c r="F1077" s="26" t="s">
        <v>40</v>
      </c>
    </row>
    <row r="1078" spans="1:6" x14ac:dyDescent="0.35">
      <c r="A1078" s="25" t="s">
        <v>55</v>
      </c>
      <c r="B1078" s="26" t="s">
        <v>295</v>
      </c>
      <c r="C1078" s="26">
        <v>336</v>
      </c>
      <c r="D1078" s="26">
        <v>44.383000000000003</v>
      </c>
      <c r="E1078" s="26">
        <v>0.83899999999999997</v>
      </c>
      <c r="F1078" s="26" t="s">
        <v>40</v>
      </c>
    </row>
    <row r="1079" spans="1:6" x14ac:dyDescent="0.35">
      <c r="A1079" s="25" t="s">
        <v>157</v>
      </c>
      <c r="B1079" s="26" t="s">
        <v>295</v>
      </c>
      <c r="C1079" s="26">
        <v>3878</v>
      </c>
      <c r="D1079" s="26">
        <v>261.084</v>
      </c>
      <c r="E1079" s="26">
        <v>0.83899999999999997</v>
      </c>
      <c r="F1079" s="26" t="s">
        <v>40</v>
      </c>
    </row>
    <row r="1080" spans="1:6" x14ac:dyDescent="0.35">
      <c r="A1080" s="25" t="s">
        <v>207</v>
      </c>
      <c r="B1080" s="26" t="s">
        <v>295</v>
      </c>
      <c r="C1080" s="26">
        <v>4599</v>
      </c>
      <c r="D1080" s="26">
        <v>216.667</v>
      </c>
      <c r="E1080" s="26">
        <v>0.83899999999999997</v>
      </c>
      <c r="F1080" s="26" t="s">
        <v>40</v>
      </c>
    </row>
    <row r="1081" spans="1:6" x14ac:dyDescent="0.35">
      <c r="A1081" s="25" t="s">
        <v>1172</v>
      </c>
      <c r="B1081" s="26" t="s">
        <v>295</v>
      </c>
      <c r="C1081" s="26">
        <v>1922</v>
      </c>
      <c r="D1081" s="26">
        <v>390.476</v>
      </c>
      <c r="E1081" s="26">
        <v>0.84</v>
      </c>
      <c r="F1081" s="26" t="s">
        <v>40</v>
      </c>
    </row>
    <row r="1082" spans="1:6" x14ac:dyDescent="0.35">
      <c r="A1082" s="25" t="s">
        <v>879</v>
      </c>
      <c r="B1082" s="26" t="s">
        <v>295</v>
      </c>
      <c r="C1082" s="26">
        <v>1860</v>
      </c>
      <c r="D1082" s="26">
        <v>409.81</v>
      </c>
      <c r="E1082" s="26">
        <v>0.84</v>
      </c>
      <c r="F1082" s="26" t="s">
        <v>40</v>
      </c>
    </row>
    <row r="1083" spans="1:6" x14ac:dyDescent="0.35">
      <c r="A1083" s="25" t="s">
        <v>1159</v>
      </c>
      <c r="B1083" s="26" t="s">
        <v>295</v>
      </c>
      <c r="C1083" s="26">
        <v>5661</v>
      </c>
      <c r="D1083" s="26">
        <v>516.66700000000003</v>
      </c>
      <c r="E1083" s="26">
        <v>0.84</v>
      </c>
      <c r="F1083" s="26" t="s">
        <v>40</v>
      </c>
    </row>
    <row r="1084" spans="1:6" x14ac:dyDescent="0.35">
      <c r="A1084" s="25" t="s">
        <v>89</v>
      </c>
      <c r="B1084" s="26" t="s">
        <v>295</v>
      </c>
      <c r="C1084" s="26">
        <v>1344</v>
      </c>
      <c r="D1084" s="26">
        <v>261.63200000000001</v>
      </c>
      <c r="E1084" s="26">
        <v>0.84</v>
      </c>
      <c r="F1084" s="26" t="s">
        <v>40</v>
      </c>
    </row>
    <row r="1085" spans="1:6" x14ac:dyDescent="0.35">
      <c r="A1085" s="25" t="s">
        <v>1385</v>
      </c>
      <c r="B1085" s="26" t="s">
        <v>295</v>
      </c>
      <c r="C1085" s="26">
        <v>2794</v>
      </c>
      <c r="D1085" s="26">
        <v>396.82499999999999</v>
      </c>
      <c r="E1085" s="26">
        <v>0.84</v>
      </c>
      <c r="F1085" s="26" t="s">
        <v>40</v>
      </c>
    </row>
    <row r="1086" spans="1:6" x14ac:dyDescent="0.35">
      <c r="A1086" s="25" t="s">
        <v>173</v>
      </c>
      <c r="B1086" s="26" t="s">
        <v>295</v>
      </c>
      <c r="C1086" s="26">
        <v>5972</v>
      </c>
      <c r="D1086" s="26">
        <v>719.101</v>
      </c>
      <c r="E1086" s="26">
        <v>0.84</v>
      </c>
      <c r="F1086" s="26" t="s">
        <v>40</v>
      </c>
    </row>
    <row r="1087" spans="1:6" x14ac:dyDescent="0.35">
      <c r="A1087" s="25" t="s">
        <v>1386</v>
      </c>
      <c r="B1087" s="26" t="s">
        <v>295</v>
      </c>
      <c r="C1087" s="26">
        <v>1150</v>
      </c>
      <c r="D1087" s="26">
        <v>176.101</v>
      </c>
      <c r="E1087" s="26">
        <v>0.84099999999999997</v>
      </c>
      <c r="F1087" s="26" t="s">
        <v>40</v>
      </c>
    </row>
    <row r="1088" spans="1:6" x14ac:dyDescent="0.35">
      <c r="A1088" s="25" t="s">
        <v>1434</v>
      </c>
      <c r="B1088" s="26" t="s">
        <v>295</v>
      </c>
      <c r="C1088" s="26">
        <v>2982</v>
      </c>
      <c r="D1088" s="26">
        <v>567.56799999999998</v>
      </c>
      <c r="E1088" s="26">
        <v>0.84099999999999997</v>
      </c>
      <c r="F1088" s="26" t="s">
        <v>40</v>
      </c>
    </row>
    <row r="1089" spans="1:6" x14ac:dyDescent="0.35">
      <c r="A1089" s="25" t="s">
        <v>1161</v>
      </c>
      <c r="B1089" s="26" t="s">
        <v>295</v>
      </c>
      <c r="C1089" s="26">
        <v>1054</v>
      </c>
      <c r="D1089" s="26">
        <v>113.208</v>
      </c>
      <c r="E1089" s="26">
        <v>0.84099999999999997</v>
      </c>
      <c r="F1089" s="26" t="s">
        <v>40</v>
      </c>
    </row>
    <row r="1090" spans="1:6" x14ac:dyDescent="0.35">
      <c r="A1090" s="25" t="s">
        <v>1386</v>
      </c>
      <c r="B1090" s="26" t="s">
        <v>295</v>
      </c>
      <c r="C1090" s="26">
        <v>1150</v>
      </c>
      <c r="D1090" s="26">
        <v>176.101</v>
      </c>
      <c r="E1090" s="26">
        <v>0.84099999999999997</v>
      </c>
      <c r="F1090" s="26" t="s">
        <v>40</v>
      </c>
    </row>
    <row r="1091" spans="1:6" x14ac:dyDescent="0.35">
      <c r="A1091" s="25" t="s">
        <v>1562</v>
      </c>
      <c r="B1091" s="26" t="s">
        <v>295</v>
      </c>
      <c r="C1091" s="26">
        <v>614</v>
      </c>
      <c r="D1091" s="26">
        <v>134.40899999999999</v>
      </c>
      <c r="E1091" s="26">
        <v>0.84199999999999997</v>
      </c>
      <c r="F1091" s="26" t="s">
        <v>40</v>
      </c>
    </row>
    <row r="1092" spans="1:6" x14ac:dyDescent="0.35">
      <c r="A1092" s="25" t="s">
        <v>1881</v>
      </c>
      <c r="B1092" s="26" t="s">
        <v>295</v>
      </c>
      <c r="C1092" s="26">
        <v>2752</v>
      </c>
      <c r="D1092" s="26">
        <v>937.5</v>
      </c>
      <c r="E1092" s="26">
        <v>0.84199999999999997</v>
      </c>
      <c r="F1092" s="26" t="s">
        <v>40</v>
      </c>
    </row>
    <row r="1093" spans="1:6" x14ac:dyDescent="0.35">
      <c r="A1093" s="25" t="s">
        <v>1562</v>
      </c>
      <c r="B1093" s="26" t="s">
        <v>295</v>
      </c>
      <c r="C1093" s="26">
        <v>614</v>
      </c>
      <c r="D1093" s="26">
        <v>134.40899999999999</v>
      </c>
      <c r="E1093" s="26">
        <v>0.84199999999999997</v>
      </c>
      <c r="F1093" s="26" t="s">
        <v>40</v>
      </c>
    </row>
    <row r="1094" spans="1:6" x14ac:dyDescent="0.35">
      <c r="A1094" s="25" t="s">
        <v>267</v>
      </c>
      <c r="B1094" s="26" t="s">
        <v>295</v>
      </c>
      <c r="C1094" s="26">
        <v>4633</v>
      </c>
      <c r="D1094" s="26">
        <v>641.71100000000001</v>
      </c>
      <c r="E1094" s="26">
        <v>0.84199999999999997</v>
      </c>
      <c r="F1094" s="26" t="s">
        <v>40</v>
      </c>
    </row>
    <row r="1095" spans="1:6" x14ac:dyDescent="0.35">
      <c r="A1095" s="25" t="s">
        <v>289</v>
      </c>
      <c r="B1095" s="26" t="s">
        <v>295</v>
      </c>
      <c r="C1095" s="26">
        <v>5992</v>
      </c>
      <c r="D1095" s="26">
        <v>1062.5</v>
      </c>
      <c r="E1095" s="26">
        <v>0.84199999999999997</v>
      </c>
      <c r="F1095" s="26" t="s">
        <v>40</v>
      </c>
    </row>
    <row r="1096" spans="1:6" x14ac:dyDescent="0.35">
      <c r="A1096" s="25" t="s">
        <v>1779</v>
      </c>
      <c r="B1096" s="26" t="s">
        <v>295</v>
      </c>
      <c r="C1096" s="26">
        <v>2194</v>
      </c>
      <c r="D1096" s="26">
        <v>494.14699999999999</v>
      </c>
      <c r="E1096" s="26">
        <v>0.84299999999999997</v>
      </c>
      <c r="F1096" s="26" t="s">
        <v>40</v>
      </c>
    </row>
    <row r="1097" spans="1:6" x14ac:dyDescent="0.35">
      <c r="A1097" s="25" t="s">
        <v>1022</v>
      </c>
      <c r="B1097" s="26" t="s">
        <v>295</v>
      </c>
      <c r="C1097" s="26">
        <v>1067</v>
      </c>
      <c r="D1097" s="26">
        <v>69.766999999999996</v>
      </c>
      <c r="E1097" s="26">
        <v>0.84299999999999997</v>
      </c>
      <c r="F1097" s="26" t="s">
        <v>40</v>
      </c>
    </row>
    <row r="1098" spans="1:6" x14ac:dyDescent="0.35">
      <c r="A1098" s="25" t="s">
        <v>1674</v>
      </c>
      <c r="B1098" s="26" t="s">
        <v>295</v>
      </c>
      <c r="C1098" s="26">
        <v>3907</v>
      </c>
      <c r="D1098" s="26">
        <v>768.36199999999997</v>
      </c>
      <c r="E1098" s="26">
        <v>0.84299999999999997</v>
      </c>
      <c r="F1098" s="26" t="s">
        <v>40</v>
      </c>
    </row>
    <row r="1099" spans="1:6" x14ac:dyDescent="0.35">
      <c r="A1099" s="25" t="s">
        <v>1992</v>
      </c>
      <c r="B1099" s="26" t="s">
        <v>295</v>
      </c>
      <c r="C1099" s="26">
        <v>784</v>
      </c>
      <c r="D1099" s="26">
        <v>126.214</v>
      </c>
      <c r="E1099" s="26">
        <v>0.84399999999999997</v>
      </c>
      <c r="F1099" s="26" t="s">
        <v>40</v>
      </c>
    </row>
    <row r="1100" spans="1:6" x14ac:dyDescent="0.35">
      <c r="A1100" s="25" t="s">
        <v>156</v>
      </c>
      <c r="B1100" s="26" t="s">
        <v>295</v>
      </c>
      <c r="C1100" s="26">
        <v>1392</v>
      </c>
      <c r="D1100" s="26">
        <v>415.38499999999999</v>
      </c>
      <c r="E1100" s="26">
        <v>0.84399999999999997</v>
      </c>
      <c r="F1100" s="26" t="s">
        <v>40</v>
      </c>
    </row>
    <row r="1101" spans="1:6" x14ac:dyDescent="0.35">
      <c r="A1101" s="25" t="s">
        <v>288</v>
      </c>
      <c r="B1101" s="26" t="s">
        <v>295</v>
      </c>
      <c r="C1101" s="26">
        <v>1600</v>
      </c>
      <c r="D1101" s="26">
        <v>473.68400000000003</v>
      </c>
      <c r="E1101" s="26">
        <v>0.84399999999999997</v>
      </c>
      <c r="F1101" s="26" t="s">
        <v>40</v>
      </c>
    </row>
    <row r="1102" spans="1:6" x14ac:dyDescent="0.35">
      <c r="A1102" s="25" t="s">
        <v>1583</v>
      </c>
      <c r="B1102" s="26" t="s">
        <v>295</v>
      </c>
      <c r="C1102" s="26">
        <v>3537</v>
      </c>
      <c r="D1102" s="26">
        <v>535.505</v>
      </c>
      <c r="E1102" s="26">
        <v>0.84499999999999997</v>
      </c>
      <c r="F1102" s="26" t="s">
        <v>40</v>
      </c>
    </row>
    <row r="1103" spans="1:6" x14ac:dyDescent="0.35">
      <c r="A1103" s="25" t="s">
        <v>1327</v>
      </c>
      <c r="B1103" s="26" t="s">
        <v>295</v>
      </c>
      <c r="C1103" s="26">
        <v>3052</v>
      </c>
      <c r="D1103" s="26">
        <v>551.02</v>
      </c>
      <c r="E1103" s="26">
        <v>0.84499999999999997</v>
      </c>
      <c r="F1103" s="26" t="s">
        <v>40</v>
      </c>
    </row>
    <row r="1104" spans="1:6" x14ac:dyDescent="0.35">
      <c r="A1104" s="25" t="s">
        <v>1390</v>
      </c>
      <c r="B1104" s="26" t="s">
        <v>295</v>
      </c>
      <c r="C1104" s="26">
        <v>5708</v>
      </c>
      <c r="D1104" s="26">
        <v>1087.2729999999999</v>
      </c>
      <c r="E1104" s="26">
        <v>0.84499999999999997</v>
      </c>
      <c r="F1104" s="26" t="s">
        <v>40</v>
      </c>
    </row>
    <row r="1105" spans="1:6" x14ac:dyDescent="0.35">
      <c r="A1105" s="25" t="s">
        <v>1625</v>
      </c>
      <c r="B1105" s="26" t="s">
        <v>295</v>
      </c>
      <c r="C1105" s="26">
        <v>3232</v>
      </c>
      <c r="D1105" s="26">
        <v>551.447</v>
      </c>
      <c r="E1105" s="26">
        <v>0.84499999999999997</v>
      </c>
      <c r="F1105" s="26" t="s">
        <v>40</v>
      </c>
    </row>
    <row r="1106" spans="1:6" x14ac:dyDescent="0.35">
      <c r="A1106" s="25" t="s">
        <v>175</v>
      </c>
      <c r="B1106" s="26" t="s">
        <v>295</v>
      </c>
      <c r="C1106" s="26">
        <v>5117</v>
      </c>
      <c r="D1106" s="26">
        <v>816.66700000000003</v>
      </c>
      <c r="E1106" s="26">
        <v>0.84499999999999997</v>
      </c>
      <c r="F1106" s="26" t="s">
        <v>40</v>
      </c>
    </row>
    <row r="1107" spans="1:6" x14ac:dyDescent="0.35">
      <c r="A1107" s="25" t="s">
        <v>1457</v>
      </c>
      <c r="B1107" s="26" t="s">
        <v>295</v>
      </c>
      <c r="C1107" s="26">
        <v>2404</v>
      </c>
      <c r="D1107" s="26">
        <v>1000</v>
      </c>
      <c r="E1107" s="26">
        <v>0.84599999999999997</v>
      </c>
      <c r="F1107" s="26" t="s">
        <v>40</v>
      </c>
    </row>
    <row r="1108" spans="1:6" x14ac:dyDescent="0.35">
      <c r="A1108" s="25" t="s">
        <v>1262</v>
      </c>
      <c r="B1108" s="26" t="s">
        <v>295</v>
      </c>
      <c r="C1108" s="26">
        <v>5900</v>
      </c>
      <c r="D1108" s="26">
        <v>1090.9090000000001</v>
      </c>
      <c r="E1108" s="26">
        <v>0.84599999999999997</v>
      </c>
      <c r="F1108" s="26" t="s">
        <v>40</v>
      </c>
    </row>
    <row r="1109" spans="1:6" x14ac:dyDescent="0.35">
      <c r="A1109" s="25" t="s">
        <v>1664</v>
      </c>
      <c r="B1109" s="26" t="s">
        <v>295</v>
      </c>
      <c r="C1109" s="26">
        <v>3600</v>
      </c>
      <c r="D1109" s="26">
        <v>568.18200000000002</v>
      </c>
      <c r="E1109" s="26">
        <v>0.84599999999999997</v>
      </c>
      <c r="F1109" s="26" t="s">
        <v>40</v>
      </c>
    </row>
    <row r="1110" spans="1:6" x14ac:dyDescent="0.35">
      <c r="A1110" s="25" t="s">
        <v>107</v>
      </c>
      <c r="B1110" s="26" t="s">
        <v>295</v>
      </c>
      <c r="C1110" s="26">
        <v>3339</v>
      </c>
      <c r="D1110" s="26">
        <v>220.779</v>
      </c>
      <c r="E1110" s="26">
        <v>0.84599999999999997</v>
      </c>
      <c r="F1110" s="26" t="s">
        <v>40</v>
      </c>
    </row>
    <row r="1111" spans="1:6" x14ac:dyDescent="0.35">
      <c r="A1111" s="25" t="s">
        <v>1943</v>
      </c>
      <c r="B1111" s="26" t="s">
        <v>295</v>
      </c>
      <c r="C1111" s="26">
        <v>2940</v>
      </c>
      <c r="D1111" s="26">
        <v>552.94100000000003</v>
      </c>
      <c r="E1111" s="26">
        <v>0.84699999999999998</v>
      </c>
      <c r="F1111" s="26" t="s">
        <v>40</v>
      </c>
    </row>
    <row r="1112" spans="1:6" x14ac:dyDescent="0.35">
      <c r="A1112" s="25" t="s">
        <v>140</v>
      </c>
      <c r="B1112" s="26" t="s">
        <v>295</v>
      </c>
      <c r="C1112" s="26">
        <v>2074</v>
      </c>
      <c r="D1112" s="26">
        <v>147.541</v>
      </c>
      <c r="E1112" s="26">
        <v>0.84699999999999998</v>
      </c>
      <c r="F1112" s="26" t="s">
        <v>40</v>
      </c>
    </row>
    <row r="1113" spans="1:6" x14ac:dyDescent="0.35">
      <c r="A1113" s="25" t="s">
        <v>1086</v>
      </c>
      <c r="B1113" s="26" t="s">
        <v>295</v>
      </c>
      <c r="C1113" s="26">
        <v>1141</v>
      </c>
      <c r="D1113" s="26">
        <v>231.93</v>
      </c>
      <c r="E1113" s="26">
        <v>0.84699999999999998</v>
      </c>
      <c r="F1113" s="26" t="s">
        <v>40</v>
      </c>
    </row>
    <row r="1114" spans="1:6" x14ac:dyDescent="0.35">
      <c r="A1114" s="25" t="s">
        <v>1987</v>
      </c>
      <c r="B1114" s="26" t="s">
        <v>295</v>
      </c>
      <c r="C1114" s="26">
        <v>2255</v>
      </c>
      <c r="D1114" s="26">
        <v>250.429</v>
      </c>
      <c r="E1114" s="26">
        <v>0.84699999999999998</v>
      </c>
      <c r="F1114" s="26" t="s">
        <v>40</v>
      </c>
    </row>
    <row r="1115" spans="1:6" x14ac:dyDescent="0.35">
      <c r="A1115" s="25" t="s">
        <v>1133</v>
      </c>
      <c r="B1115" s="26" t="s">
        <v>295</v>
      </c>
      <c r="C1115" s="26">
        <v>4114</v>
      </c>
      <c r="D1115" s="26">
        <v>393.44299999999998</v>
      </c>
      <c r="E1115" s="26">
        <v>0.84699999999999998</v>
      </c>
      <c r="F1115" s="26" t="s">
        <v>40</v>
      </c>
    </row>
    <row r="1116" spans="1:6" x14ac:dyDescent="0.35">
      <c r="A1116" s="25" t="s">
        <v>942</v>
      </c>
      <c r="B1116" s="26" t="s">
        <v>295</v>
      </c>
      <c r="C1116" s="26">
        <v>4953</v>
      </c>
      <c r="D1116" s="26">
        <v>965.60199999999998</v>
      </c>
      <c r="E1116" s="26">
        <v>0.84699999999999998</v>
      </c>
      <c r="F1116" s="26" t="s">
        <v>40</v>
      </c>
    </row>
    <row r="1117" spans="1:6" x14ac:dyDescent="0.35">
      <c r="A1117" s="25" t="s">
        <v>1616</v>
      </c>
      <c r="B1117" s="26" t="s">
        <v>295</v>
      </c>
      <c r="C1117" s="26">
        <v>4331</v>
      </c>
      <c r="D1117" s="26">
        <v>597.22199999999998</v>
      </c>
      <c r="E1117" s="26">
        <v>0.84699999999999998</v>
      </c>
      <c r="F1117" s="26" t="s">
        <v>40</v>
      </c>
    </row>
    <row r="1118" spans="1:6" x14ac:dyDescent="0.35">
      <c r="A1118" s="25" t="s">
        <v>1670</v>
      </c>
      <c r="B1118" s="26" t="s">
        <v>295</v>
      </c>
      <c r="C1118" s="26">
        <v>3007</v>
      </c>
      <c r="D1118" s="26">
        <v>294.82100000000003</v>
      </c>
      <c r="E1118" s="26">
        <v>0.84799999999999998</v>
      </c>
      <c r="F1118" s="26" t="s">
        <v>40</v>
      </c>
    </row>
    <row r="1119" spans="1:6" x14ac:dyDescent="0.35">
      <c r="A1119" s="25" t="s">
        <v>1769</v>
      </c>
      <c r="B1119" s="26" t="s">
        <v>295</v>
      </c>
      <c r="C1119" s="26">
        <v>3703</v>
      </c>
      <c r="D1119" s="26">
        <v>754.66099999999994</v>
      </c>
      <c r="E1119" s="26">
        <v>0.84799999999999998</v>
      </c>
      <c r="F1119" s="26" t="s">
        <v>40</v>
      </c>
    </row>
    <row r="1120" spans="1:6" x14ac:dyDescent="0.35">
      <c r="A1120" s="25" t="s">
        <v>205</v>
      </c>
      <c r="B1120" s="26" t="s">
        <v>295</v>
      </c>
      <c r="C1120" s="26">
        <v>2402</v>
      </c>
      <c r="D1120" s="26">
        <v>421.613</v>
      </c>
      <c r="E1120" s="26">
        <v>0.84799999999999998</v>
      </c>
      <c r="F1120" s="26" t="s">
        <v>40</v>
      </c>
    </row>
    <row r="1121" spans="1:6" x14ac:dyDescent="0.35">
      <c r="A1121" s="25" t="s">
        <v>69</v>
      </c>
      <c r="B1121" s="26" t="s">
        <v>295</v>
      </c>
      <c r="C1121" s="26">
        <v>1824</v>
      </c>
      <c r="D1121" s="26">
        <v>31.745999999999999</v>
      </c>
      <c r="E1121" s="26">
        <v>0.84799999999999998</v>
      </c>
      <c r="F1121" s="26" t="s">
        <v>40</v>
      </c>
    </row>
    <row r="1122" spans="1:6" x14ac:dyDescent="0.35">
      <c r="A1122" s="25" t="s">
        <v>1057</v>
      </c>
      <c r="B1122" s="26" t="s">
        <v>295</v>
      </c>
      <c r="C1122" s="26">
        <v>4355</v>
      </c>
      <c r="D1122" s="26">
        <v>865.42899999999997</v>
      </c>
      <c r="E1122" s="26">
        <v>0.84799999999999998</v>
      </c>
      <c r="F1122" s="26" t="s">
        <v>40</v>
      </c>
    </row>
    <row r="1123" spans="1:6" x14ac:dyDescent="0.35">
      <c r="A1123" s="25" t="s">
        <v>1309</v>
      </c>
      <c r="B1123" s="26" t="s">
        <v>295</v>
      </c>
      <c r="C1123" s="26">
        <v>6019</v>
      </c>
      <c r="D1123" s="26">
        <v>182.83600000000001</v>
      </c>
      <c r="E1123" s="26">
        <v>0.84799999999999998</v>
      </c>
      <c r="F1123" s="26" t="s">
        <v>40</v>
      </c>
    </row>
    <row r="1124" spans="1:6" x14ac:dyDescent="0.35">
      <c r="A1124" s="25" t="s">
        <v>1529</v>
      </c>
      <c r="B1124" s="26" t="s">
        <v>295</v>
      </c>
      <c r="C1124" s="26">
        <v>3113</v>
      </c>
      <c r="D1124" s="26">
        <v>528.57100000000003</v>
      </c>
      <c r="E1124" s="26">
        <v>0.84799999999999998</v>
      </c>
      <c r="F1124" s="26" t="s">
        <v>40</v>
      </c>
    </row>
    <row r="1125" spans="1:6" x14ac:dyDescent="0.35">
      <c r="A1125" s="25" t="s">
        <v>1588</v>
      </c>
      <c r="B1125" s="26" t="s">
        <v>295</v>
      </c>
      <c r="C1125" s="26">
        <v>6360</v>
      </c>
      <c r="D1125" s="26">
        <v>1690.4760000000001</v>
      </c>
      <c r="E1125" s="26">
        <v>0.84799999999999998</v>
      </c>
      <c r="F1125" s="26" t="s">
        <v>40</v>
      </c>
    </row>
    <row r="1126" spans="1:6" x14ac:dyDescent="0.35">
      <c r="A1126" s="25" t="s">
        <v>926</v>
      </c>
      <c r="B1126" s="26" t="s">
        <v>295</v>
      </c>
      <c r="C1126" s="26">
        <v>4880</v>
      </c>
      <c r="D1126" s="26">
        <v>1257.249</v>
      </c>
      <c r="E1126" s="26">
        <v>0.84899999999999998</v>
      </c>
      <c r="F1126" s="26" t="s">
        <v>40</v>
      </c>
    </row>
    <row r="1127" spans="1:6" x14ac:dyDescent="0.35">
      <c r="A1127" s="25" t="s">
        <v>1494</v>
      </c>
      <c r="B1127" s="26" t="s">
        <v>295</v>
      </c>
      <c r="C1127" s="26">
        <v>7392</v>
      </c>
      <c r="D1127" s="26">
        <v>1455.4059999999999</v>
      </c>
      <c r="E1127" s="26">
        <v>0.84899999999999998</v>
      </c>
      <c r="F1127" s="26" t="s">
        <v>40</v>
      </c>
    </row>
    <row r="1128" spans="1:6" x14ac:dyDescent="0.35">
      <c r="A1128" s="25" t="s">
        <v>1231</v>
      </c>
      <c r="B1128" s="26" t="s">
        <v>295</v>
      </c>
      <c r="C1128" s="26">
        <v>4232</v>
      </c>
      <c r="D1128" s="26">
        <v>589.50599999999997</v>
      </c>
      <c r="E1128" s="26">
        <v>0.85</v>
      </c>
      <c r="F1128" s="26" t="s">
        <v>40</v>
      </c>
    </row>
    <row r="1129" spans="1:6" x14ac:dyDescent="0.35">
      <c r="A1129" s="25" t="s">
        <v>1231</v>
      </c>
      <c r="B1129" s="26" t="s">
        <v>295</v>
      </c>
      <c r="C1129" s="26">
        <v>4232</v>
      </c>
      <c r="D1129" s="26">
        <v>589.50599999999997</v>
      </c>
      <c r="E1129" s="26">
        <v>0.85</v>
      </c>
      <c r="F1129" s="26" t="s">
        <v>40</v>
      </c>
    </row>
    <row r="1130" spans="1:6" x14ac:dyDescent="0.35">
      <c r="A1130" s="25" t="s">
        <v>1193</v>
      </c>
      <c r="B1130" s="26" t="s">
        <v>295</v>
      </c>
      <c r="C1130" s="26">
        <v>3669</v>
      </c>
      <c r="D1130" s="26">
        <v>426.923</v>
      </c>
      <c r="E1130" s="26">
        <v>0.85</v>
      </c>
      <c r="F1130" s="26" t="s">
        <v>40</v>
      </c>
    </row>
    <row r="1131" spans="1:6" x14ac:dyDescent="0.35">
      <c r="A1131" s="25" t="s">
        <v>965</v>
      </c>
      <c r="B1131" s="26" t="s">
        <v>295</v>
      </c>
      <c r="C1131" s="26">
        <v>4036</v>
      </c>
      <c r="D1131" s="26">
        <v>560.44000000000005</v>
      </c>
      <c r="E1131" s="26">
        <v>0.85</v>
      </c>
      <c r="F1131" s="26" t="s">
        <v>40</v>
      </c>
    </row>
    <row r="1132" spans="1:6" x14ac:dyDescent="0.35">
      <c r="A1132" s="25" t="s">
        <v>1496</v>
      </c>
      <c r="B1132" s="26" t="s">
        <v>295</v>
      </c>
      <c r="C1132" s="26">
        <v>6381</v>
      </c>
      <c r="D1132" s="26">
        <v>333.33300000000003</v>
      </c>
      <c r="E1132" s="26">
        <v>0.85</v>
      </c>
      <c r="F1132" s="26" t="s">
        <v>40</v>
      </c>
    </row>
    <row r="1133" spans="1:6" x14ac:dyDescent="0.35">
      <c r="A1133" s="25" t="s">
        <v>1707</v>
      </c>
      <c r="B1133" s="26" t="s">
        <v>295</v>
      </c>
      <c r="C1133" s="26">
        <v>4639</v>
      </c>
      <c r="D1133" s="26">
        <v>176.471</v>
      </c>
      <c r="E1133" s="26">
        <v>0.85</v>
      </c>
      <c r="F1133" s="26" t="s">
        <v>40</v>
      </c>
    </row>
    <row r="1134" spans="1:6" x14ac:dyDescent="0.35">
      <c r="A1134" s="25" t="s">
        <v>1510</v>
      </c>
      <c r="B1134" s="26" t="s">
        <v>295</v>
      </c>
      <c r="C1134" s="26">
        <v>1690</v>
      </c>
      <c r="D1134" s="26">
        <v>277.39499999999998</v>
      </c>
      <c r="E1134" s="26">
        <v>0.85099999999999998</v>
      </c>
      <c r="F1134" s="26" t="s">
        <v>40</v>
      </c>
    </row>
    <row r="1135" spans="1:6" x14ac:dyDescent="0.35">
      <c r="A1135" s="25" t="s">
        <v>2043</v>
      </c>
      <c r="B1135" s="26" t="s">
        <v>295</v>
      </c>
      <c r="C1135" s="26">
        <v>3060</v>
      </c>
      <c r="D1135" s="26">
        <v>348.83699999999999</v>
      </c>
      <c r="E1135" s="26">
        <v>0.85099999999999998</v>
      </c>
      <c r="F1135" s="26" t="s">
        <v>40</v>
      </c>
    </row>
    <row r="1136" spans="1:6" x14ac:dyDescent="0.35">
      <c r="A1136" s="25" t="s">
        <v>2063</v>
      </c>
      <c r="B1136" s="26" t="s">
        <v>295</v>
      </c>
      <c r="C1136" s="26">
        <v>1239</v>
      </c>
      <c r="D1136" s="26">
        <v>75</v>
      </c>
      <c r="E1136" s="26">
        <v>0.85099999999999998</v>
      </c>
      <c r="F1136" s="26" t="s">
        <v>40</v>
      </c>
    </row>
    <row r="1137" spans="1:6" x14ac:dyDescent="0.35">
      <c r="A1137" s="25" t="s">
        <v>1155</v>
      </c>
      <c r="B1137" s="26" t="s">
        <v>295</v>
      </c>
      <c r="C1137" s="26">
        <v>2859</v>
      </c>
      <c r="D1137" s="26">
        <v>394.61900000000003</v>
      </c>
      <c r="E1137" s="26">
        <v>0.85099999999999998</v>
      </c>
      <c r="F1137" s="26" t="s">
        <v>40</v>
      </c>
    </row>
    <row r="1138" spans="1:6" x14ac:dyDescent="0.35">
      <c r="A1138" s="25" t="s">
        <v>1203</v>
      </c>
      <c r="B1138" s="26" t="s">
        <v>295</v>
      </c>
      <c r="C1138" s="26">
        <v>3690</v>
      </c>
      <c r="D1138" s="26">
        <v>559.45899999999995</v>
      </c>
      <c r="E1138" s="26">
        <v>0.85099999999999998</v>
      </c>
      <c r="F1138" s="26" t="s">
        <v>40</v>
      </c>
    </row>
    <row r="1139" spans="1:6" x14ac:dyDescent="0.35">
      <c r="A1139" s="25" t="s">
        <v>99</v>
      </c>
      <c r="B1139" s="26" t="s">
        <v>295</v>
      </c>
      <c r="C1139" s="26">
        <v>3734</v>
      </c>
      <c r="D1139" s="26">
        <v>523.25599999999997</v>
      </c>
      <c r="E1139" s="26">
        <v>0.85099999999999998</v>
      </c>
      <c r="F1139" s="26" t="s">
        <v>40</v>
      </c>
    </row>
    <row r="1140" spans="1:6" x14ac:dyDescent="0.35">
      <c r="A1140" s="25" t="s">
        <v>1258</v>
      </c>
      <c r="B1140" s="26" t="s">
        <v>295</v>
      </c>
      <c r="C1140" s="26">
        <v>3291</v>
      </c>
      <c r="D1140" s="26">
        <v>376.96300000000002</v>
      </c>
      <c r="E1140" s="26">
        <v>0.85099999999999998</v>
      </c>
      <c r="F1140" s="26" t="s">
        <v>40</v>
      </c>
    </row>
    <row r="1141" spans="1:6" x14ac:dyDescent="0.35">
      <c r="A1141" s="25" t="s">
        <v>1258</v>
      </c>
      <c r="B1141" s="26" t="s">
        <v>295</v>
      </c>
      <c r="C1141" s="26">
        <v>2855</v>
      </c>
      <c r="D1141" s="26">
        <v>375.48899999999998</v>
      </c>
      <c r="E1141" s="26">
        <v>0.85199999999999998</v>
      </c>
      <c r="F1141" s="26" t="s">
        <v>40</v>
      </c>
    </row>
    <row r="1142" spans="1:6" x14ac:dyDescent="0.35">
      <c r="A1142" s="25" t="s">
        <v>1865</v>
      </c>
      <c r="B1142" s="26" t="s">
        <v>295</v>
      </c>
      <c r="C1142" s="26">
        <v>3382</v>
      </c>
      <c r="D1142" s="26">
        <v>1.784</v>
      </c>
      <c r="E1142" s="26">
        <v>0.85199999999999998</v>
      </c>
      <c r="F1142" s="26" t="s">
        <v>64</v>
      </c>
    </row>
    <row r="1143" spans="1:6" x14ac:dyDescent="0.35">
      <c r="A1143" s="25" t="s">
        <v>1189</v>
      </c>
      <c r="B1143" s="26" t="s">
        <v>295</v>
      </c>
      <c r="C1143" s="26">
        <v>3182</v>
      </c>
      <c r="D1143" s="26">
        <v>529.05200000000002</v>
      </c>
      <c r="E1143" s="26">
        <v>0.85199999999999998</v>
      </c>
      <c r="F1143" s="26" t="s">
        <v>40</v>
      </c>
    </row>
    <row r="1144" spans="1:6" x14ac:dyDescent="0.35">
      <c r="A1144" s="25" t="s">
        <v>1042</v>
      </c>
      <c r="B1144" s="26" t="s">
        <v>295</v>
      </c>
      <c r="C1144" s="26">
        <v>4653</v>
      </c>
      <c r="D1144" s="26">
        <v>584.577</v>
      </c>
      <c r="E1144" s="26">
        <v>0.85199999999999998</v>
      </c>
      <c r="F1144" s="26" t="s">
        <v>40</v>
      </c>
    </row>
    <row r="1145" spans="1:6" x14ac:dyDescent="0.35">
      <c r="A1145" s="25" t="s">
        <v>1651</v>
      </c>
      <c r="B1145" s="26" t="s">
        <v>295</v>
      </c>
      <c r="C1145" s="26">
        <v>3133</v>
      </c>
      <c r="D1145" s="26">
        <v>392.71300000000002</v>
      </c>
      <c r="E1145" s="26">
        <v>0.85199999999999998</v>
      </c>
      <c r="F1145" s="26" t="s">
        <v>40</v>
      </c>
    </row>
    <row r="1146" spans="1:6" x14ac:dyDescent="0.35">
      <c r="A1146" s="25" t="s">
        <v>1398</v>
      </c>
      <c r="B1146" s="26" t="s">
        <v>295</v>
      </c>
      <c r="C1146" s="26">
        <v>1816</v>
      </c>
      <c r="D1146" s="26">
        <v>521.12699999999995</v>
      </c>
      <c r="E1146" s="26">
        <v>0.85299999999999998</v>
      </c>
      <c r="F1146" s="26" t="s">
        <v>40</v>
      </c>
    </row>
    <row r="1147" spans="1:6" x14ac:dyDescent="0.35">
      <c r="A1147" s="25" t="s">
        <v>175</v>
      </c>
      <c r="B1147" s="26" t="s">
        <v>295</v>
      </c>
      <c r="C1147" s="26">
        <v>4157</v>
      </c>
      <c r="D1147" s="26">
        <v>703.125</v>
      </c>
      <c r="E1147" s="26">
        <v>0.85299999999999998</v>
      </c>
      <c r="F1147" s="26" t="s">
        <v>40</v>
      </c>
    </row>
    <row r="1148" spans="1:6" x14ac:dyDescent="0.35">
      <c r="A1148" s="25" t="s">
        <v>1100</v>
      </c>
      <c r="B1148" s="26" t="s">
        <v>295</v>
      </c>
      <c r="C1148" s="26">
        <v>3934</v>
      </c>
      <c r="D1148" s="26">
        <v>68.965999999999994</v>
      </c>
      <c r="E1148" s="26">
        <v>0.85299999999999998</v>
      </c>
      <c r="F1148" s="26" t="s">
        <v>40</v>
      </c>
    </row>
    <row r="1149" spans="1:6" x14ac:dyDescent="0.35">
      <c r="A1149" s="25" t="s">
        <v>1276</v>
      </c>
      <c r="B1149" s="26" t="s">
        <v>295</v>
      </c>
      <c r="C1149" s="26">
        <v>4988</v>
      </c>
      <c r="D1149" s="26">
        <v>904.93</v>
      </c>
      <c r="E1149" s="26">
        <v>0.85299999999999998</v>
      </c>
      <c r="F1149" s="26" t="s">
        <v>40</v>
      </c>
    </row>
    <row r="1150" spans="1:6" x14ac:dyDescent="0.35">
      <c r="A1150" s="25" t="s">
        <v>1670</v>
      </c>
      <c r="B1150" s="26" t="s">
        <v>295</v>
      </c>
      <c r="C1150" s="26">
        <v>3254</v>
      </c>
      <c r="D1150" s="26">
        <v>294.82100000000003</v>
      </c>
      <c r="E1150" s="26">
        <v>0.85399999999999998</v>
      </c>
      <c r="F1150" s="26" t="s">
        <v>40</v>
      </c>
    </row>
    <row r="1151" spans="1:6" x14ac:dyDescent="0.35">
      <c r="A1151" s="25" t="s">
        <v>167</v>
      </c>
      <c r="B1151" s="26" t="s">
        <v>295</v>
      </c>
      <c r="C1151" s="26">
        <v>2099</v>
      </c>
      <c r="D1151" s="26">
        <v>216.08799999999999</v>
      </c>
      <c r="E1151" s="26">
        <v>0.85399999999999998</v>
      </c>
      <c r="F1151" s="26" t="s">
        <v>40</v>
      </c>
    </row>
    <row r="1152" spans="1:6" x14ac:dyDescent="0.35">
      <c r="A1152" s="25" t="s">
        <v>2037</v>
      </c>
      <c r="B1152" s="26" t="s">
        <v>295</v>
      </c>
      <c r="C1152" s="26">
        <v>988</v>
      </c>
      <c r="D1152" s="26">
        <v>119.255</v>
      </c>
      <c r="E1152" s="26">
        <v>0.85499999999999998</v>
      </c>
      <c r="F1152" s="26" t="s">
        <v>40</v>
      </c>
    </row>
    <row r="1153" spans="1:6" x14ac:dyDescent="0.35">
      <c r="A1153" s="25" t="s">
        <v>1184</v>
      </c>
      <c r="B1153" s="26" t="s">
        <v>295</v>
      </c>
      <c r="C1153" s="26">
        <v>2616</v>
      </c>
      <c r="D1153" s="26">
        <v>76.923000000000002</v>
      </c>
      <c r="E1153" s="26">
        <v>0.85499999999999998</v>
      </c>
      <c r="F1153" s="26" t="s">
        <v>40</v>
      </c>
    </row>
    <row r="1154" spans="1:6" x14ac:dyDescent="0.35">
      <c r="A1154" s="25" t="s">
        <v>284</v>
      </c>
      <c r="B1154" s="26" t="s">
        <v>295</v>
      </c>
      <c r="C1154" s="26">
        <v>5969</v>
      </c>
      <c r="D1154" s="26">
        <v>471.69799999999998</v>
      </c>
      <c r="E1154" s="26">
        <v>0.85499999999999998</v>
      </c>
      <c r="F1154" s="26" t="s">
        <v>40</v>
      </c>
    </row>
    <row r="1155" spans="1:6" x14ac:dyDescent="0.35">
      <c r="A1155" s="25" t="s">
        <v>146</v>
      </c>
      <c r="B1155" s="26" t="s">
        <v>295</v>
      </c>
      <c r="C1155" s="26">
        <v>5229</v>
      </c>
      <c r="D1155" s="26">
        <v>492.95800000000003</v>
      </c>
      <c r="E1155" s="26">
        <v>0.85499999999999998</v>
      </c>
      <c r="F1155" s="26" t="s">
        <v>40</v>
      </c>
    </row>
    <row r="1156" spans="1:6" x14ac:dyDescent="0.35">
      <c r="A1156" s="25" t="s">
        <v>77</v>
      </c>
      <c r="B1156" s="26" t="s">
        <v>295</v>
      </c>
      <c r="C1156" s="26">
        <v>1431</v>
      </c>
      <c r="D1156" s="26">
        <v>367.15</v>
      </c>
      <c r="E1156" s="26">
        <v>0.85499999999999998</v>
      </c>
      <c r="F1156" s="26" t="s">
        <v>40</v>
      </c>
    </row>
    <row r="1157" spans="1:6" x14ac:dyDescent="0.35">
      <c r="A1157" s="25" t="s">
        <v>125</v>
      </c>
      <c r="B1157" s="26" t="s">
        <v>295</v>
      </c>
      <c r="C1157" s="26">
        <v>879</v>
      </c>
      <c r="D1157" s="26">
        <v>0</v>
      </c>
      <c r="E1157" s="26">
        <v>0.85499999999999998</v>
      </c>
      <c r="F1157" s="26" t="s">
        <v>64</v>
      </c>
    </row>
    <row r="1158" spans="1:6" x14ac:dyDescent="0.35">
      <c r="A1158" s="25" t="s">
        <v>218</v>
      </c>
      <c r="B1158" s="26" t="s">
        <v>295</v>
      </c>
      <c r="C1158" s="26">
        <v>1380</v>
      </c>
      <c r="D1158" s="26">
        <v>254.71700000000001</v>
      </c>
      <c r="E1158" s="26">
        <v>0.85499999999999998</v>
      </c>
      <c r="F1158" s="26" t="s">
        <v>40</v>
      </c>
    </row>
    <row r="1159" spans="1:6" x14ac:dyDescent="0.35">
      <c r="A1159" s="25" t="s">
        <v>1377</v>
      </c>
      <c r="B1159" s="26" t="s">
        <v>295</v>
      </c>
      <c r="C1159" s="26">
        <v>1097</v>
      </c>
      <c r="D1159" s="26">
        <v>275.79399999999998</v>
      </c>
      <c r="E1159" s="26">
        <v>0.85599999999999998</v>
      </c>
      <c r="F1159" s="26" t="s">
        <v>40</v>
      </c>
    </row>
    <row r="1160" spans="1:6" x14ac:dyDescent="0.35">
      <c r="A1160" s="25" t="s">
        <v>1575</v>
      </c>
      <c r="B1160" s="26" t="s">
        <v>295</v>
      </c>
      <c r="C1160" s="26">
        <v>6677</v>
      </c>
      <c r="D1160" s="26">
        <v>1164.107</v>
      </c>
      <c r="E1160" s="26">
        <v>0.85599999999999998</v>
      </c>
      <c r="F1160" s="26" t="s">
        <v>40</v>
      </c>
    </row>
    <row r="1161" spans="1:6" x14ac:dyDescent="0.35">
      <c r="A1161" s="25" t="s">
        <v>1636</v>
      </c>
      <c r="B1161" s="26" t="s">
        <v>295</v>
      </c>
      <c r="C1161" s="26">
        <v>3607</v>
      </c>
      <c r="D1161" s="26">
        <v>131.33600000000001</v>
      </c>
      <c r="E1161" s="26">
        <v>0.85599999999999998</v>
      </c>
      <c r="F1161" s="26" t="s">
        <v>40</v>
      </c>
    </row>
    <row r="1162" spans="1:6" x14ac:dyDescent="0.35">
      <c r="A1162" s="25" t="s">
        <v>116</v>
      </c>
      <c r="B1162" s="26" t="s">
        <v>295</v>
      </c>
      <c r="C1162" s="26">
        <v>640</v>
      </c>
      <c r="D1162" s="26">
        <v>167.74199999999999</v>
      </c>
      <c r="E1162" s="26">
        <v>0.85599999999999998</v>
      </c>
      <c r="F1162" s="26" t="s">
        <v>40</v>
      </c>
    </row>
    <row r="1163" spans="1:6" x14ac:dyDescent="0.35">
      <c r="A1163" s="25" t="s">
        <v>220</v>
      </c>
      <c r="B1163" s="26" t="s">
        <v>295</v>
      </c>
      <c r="C1163" s="26">
        <v>915</v>
      </c>
      <c r="D1163" s="26">
        <v>134.565</v>
      </c>
      <c r="E1163" s="26">
        <v>0.85599999999999998</v>
      </c>
      <c r="F1163" s="26" t="s">
        <v>40</v>
      </c>
    </row>
    <row r="1164" spans="1:6" x14ac:dyDescent="0.35">
      <c r="A1164" s="25" t="s">
        <v>1458</v>
      </c>
      <c r="B1164" s="26" t="s">
        <v>295</v>
      </c>
      <c r="C1164" s="26">
        <v>1397</v>
      </c>
      <c r="D1164" s="26">
        <v>300</v>
      </c>
      <c r="E1164" s="26">
        <v>0.85699999999999998</v>
      </c>
      <c r="F1164" s="26" t="s">
        <v>40</v>
      </c>
    </row>
    <row r="1165" spans="1:6" x14ac:dyDescent="0.35">
      <c r="A1165" s="25" t="s">
        <v>1797</v>
      </c>
      <c r="B1165" s="26" t="s">
        <v>295</v>
      </c>
      <c r="C1165" s="26">
        <v>2587</v>
      </c>
      <c r="D1165" s="26">
        <v>375</v>
      </c>
      <c r="E1165" s="26">
        <v>0.85699999999999998</v>
      </c>
      <c r="F1165" s="26" t="s">
        <v>40</v>
      </c>
    </row>
    <row r="1166" spans="1:6" x14ac:dyDescent="0.35">
      <c r="A1166" s="25" t="s">
        <v>1102</v>
      </c>
      <c r="B1166" s="26" t="s">
        <v>295</v>
      </c>
      <c r="C1166" s="26">
        <v>4548</v>
      </c>
      <c r="D1166" s="26">
        <v>583.33299999999997</v>
      </c>
      <c r="E1166" s="26">
        <v>0.85699999999999998</v>
      </c>
      <c r="F1166" s="26" t="s">
        <v>40</v>
      </c>
    </row>
    <row r="1167" spans="1:6" x14ac:dyDescent="0.35">
      <c r="A1167" s="25" t="s">
        <v>947</v>
      </c>
      <c r="B1167" s="26" t="s">
        <v>295</v>
      </c>
      <c r="C1167" s="26">
        <v>4474</v>
      </c>
      <c r="D1167" s="26">
        <v>833.33299999999997</v>
      </c>
      <c r="E1167" s="26">
        <v>0.85699999999999998</v>
      </c>
      <c r="F1167" s="26" t="s">
        <v>40</v>
      </c>
    </row>
    <row r="1168" spans="1:6" x14ac:dyDescent="0.35">
      <c r="A1168" s="25" t="s">
        <v>1458</v>
      </c>
      <c r="B1168" s="26" t="s">
        <v>295</v>
      </c>
      <c r="C1168" s="26">
        <v>1397</v>
      </c>
      <c r="D1168" s="26">
        <v>300</v>
      </c>
      <c r="E1168" s="26">
        <v>0.85699999999999998</v>
      </c>
      <c r="F1168" s="26" t="s">
        <v>40</v>
      </c>
    </row>
    <row r="1169" spans="1:6" x14ac:dyDescent="0.35">
      <c r="A1169" s="25" t="s">
        <v>1527</v>
      </c>
      <c r="B1169" s="26" t="s">
        <v>295</v>
      </c>
      <c r="C1169" s="26">
        <v>4454</v>
      </c>
      <c r="D1169" s="26">
        <v>833.33299999999997</v>
      </c>
      <c r="E1169" s="26">
        <v>0.85699999999999998</v>
      </c>
      <c r="F1169" s="26" t="s">
        <v>40</v>
      </c>
    </row>
    <row r="1170" spans="1:6" x14ac:dyDescent="0.35">
      <c r="A1170" s="25" t="s">
        <v>1712</v>
      </c>
      <c r="B1170" s="26" t="s">
        <v>295</v>
      </c>
      <c r="C1170" s="26">
        <v>2150</v>
      </c>
      <c r="D1170" s="26">
        <v>358.64800000000002</v>
      </c>
      <c r="E1170" s="26">
        <v>0.85699999999999998</v>
      </c>
      <c r="F1170" s="26" t="s">
        <v>40</v>
      </c>
    </row>
    <row r="1171" spans="1:6" x14ac:dyDescent="0.35">
      <c r="A1171" s="25" t="s">
        <v>58</v>
      </c>
      <c r="B1171" s="26" t="s">
        <v>295</v>
      </c>
      <c r="C1171" s="26">
        <v>2218</v>
      </c>
      <c r="D1171" s="26">
        <v>333.33300000000003</v>
      </c>
      <c r="E1171" s="26">
        <v>0.85699999999999998</v>
      </c>
      <c r="F1171" s="26" t="s">
        <v>40</v>
      </c>
    </row>
    <row r="1172" spans="1:6" x14ac:dyDescent="0.35">
      <c r="A1172" s="25" t="s">
        <v>99</v>
      </c>
      <c r="B1172" s="26" t="s">
        <v>295</v>
      </c>
      <c r="C1172" s="26">
        <v>4767</v>
      </c>
      <c r="D1172" s="26">
        <v>619.048</v>
      </c>
      <c r="E1172" s="26">
        <v>0.85699999999999998</v>
      </c>
      <c r="F1172" s="26" t="s">
        <v>40</v>
      </c>
    </row>
    <row r="1173" spans="1:6" x14ac:dyDescent="0.35">
      <c r="A1173" s="25" t="s">
        <v>145</v>
      </c>
      <c r="B1173" s="26" t="s">
        <v>295</v>
      </c>
      <c r="C1173" s="26">
        <v>5639</v>
      </c>
      <c r="D1173" s="26">
        <v>600</v>
      </c>
      <c r="E1173" s="26">
        <v>0.85699999999999998</v>
      </c>
      <c r="F1173" s="26" t="s">
        <v>40</v>
      </c>
    </row>
    <row r="1174" spans="1:6" x14ac:dyDescent="0.35">
      <c r="A1174" s="25" t="s">
        <v>1636</v>
      </c>
      <c r="B1174" s="26" t="s">
        <v>295</v>
      </c>
      <c r="C1174" s="26">
        <v>734</v>
      </c>
      <c r="D1174" s="26">
        <v>142.857</v>
      </c>
      <c r="E1174" s="26">
        <v>0.85799999999999998</v>
      </c>
      <c r="F1174" s="26" t="s">
        <v>40</v>
      </c>
    </row>
    <row r="1175" spans="1:6" x14ac:dyDescent="0.35">
      <c r="A1175" s="25" t="s">
        <v>1742</v>
      </c>
      <c r="B1175" s="26" t="s">
        <v>295</v>
      </c>
      <c r="C1175" s="26">
        <v>3457</v>
      </c>
      <c r="D1175" s="26">
        <v>336.23899999999998</v>
      </c>
      <c r="E1175" s="26">
        <v>0.85799999999999998</v>
      </c>
      <c r="F1175" s="26" t="s">
        <v>40</v>
      </c>
    </row>
    <row r="1176" spans="1:6" x14ac:dyDescent="0.35">
      <c r="A1176" s="25" t="s">
        <v>1599</v>
      </c>
      <c r="B1176" s="26" t="s">
        <v>295</v>
      </c>
      <c r="C1176" s="26">
        <v>6007</v>
      </c>
      <c r="D1176" s="26">
        <v>762.91800000000001</v>
      </c>
      <c r="E1176" s="26">
        <v>0.85799999999999998</v>
      </c>
      <c r="F1176" s="26" t="s">
        <v>40</v>
      </c>
    </row>
    <row r="1177" spans="1:6" x14ac:dyDescent="0.35">
      <c r="A1177" s="25" t="s">
        <v>1357</v>
      </c>
      <c r="B1177" s="26" t="s">
        <v>295</v>
      </c>
      <c r="C1177" s="26">
        <v>3516</v>
      </c>
      <c r="D1177" s="26">
        <v>254.54499999999999</v>
      </c>
      <c r="E1177" s="26">
        <v>0.85899999999999999</v>
      </c>
      <c r="F1177" s="26" t="s">
        <v>40</v>
      </c>
    </row>
    <row r="1178" spans="1:6" x14ac:dyDescent="0.35">
      <c r="A1178" s="25" t="s">
        <v>1396</v>
      </c>
      <c r="B1178" s="26" t="s">
        <v>295</v>
      </c>
      <c r="C1178" s="26">
        <v>6171</v>
      </c>
      <c r="D1178" s="26">
        <v>826.625</v>
      </c>
      <c r="E1178" s="26">
        <v>0.85899999999999999</v>
      </c>
      <c r="F1178" s="26" t="s">
        <v>40</v>
      </c>
    </row>
    <row r="1179" spans="1:6" x14ac:dyDescent="0.35">
      <c r="A1179" s="25" t="s">
        <v>131</v>
      </c>
      <c r="B1179" s="26" t="s">
        <v>295</v>
      </c>
      <c r="C1179" s="26">
        <v>2948</v>
      </c>
      <c r="D1179" s="26">
        <v>264.04500000000002</v>
      </c>
      <c r="E1179" s="26">
        <v>0.86</v>
      </c>
      <c r="F1179" s="26" t="s">
        <v>40</v>
      </c>
    </row>
    <row r="1180" spans="1:6" x14ac:dyDescent="0.35">
      <c r="A1180" s="25" t="s">
        <v>1446</v>
      </c>
      <c r="B1180" s="26" t="s">
        <v>295</v>
      </c>
      <c r="C1180" s="26">
        <v>1250</v>
      </c>
      <c r="D1180" s="26">
        <v>54.054000000000002</v>
      </c>
      <c r="E1180" s="26">
        <v>0.86</v>
      </c>
      <c r="F1180" s="26" t="s">
        <v>40</v>
      </c>
    </row>
    <row r="1181" spans="1:6" x14ac:dyDescent="0.35">
      <c r="A1181" s="25" t="s">
        <v>60</v>
      </c>
      <c r="B1181" s="26" t="s">
        <v>295</v>
      </c>
      <c r="C1181" s="26">
        <v>3836</v>
      </c>
      <c r="D1181" s="26">
        <v>124.614</v>
      </c>
      <c r="E1181" s="26">
        <v>0.86</v>
      </c>
      <c r="F1181" s="26" t="s">
        <v>40</v>
      </c>
    </row>
    <row r="1182" spans="1:6" x14ac:dyDescent="0.35">
      <c r="A1182" s="25" t="s">
        <v>1599</v>
      </c>
      <c r="B1182" s="26" t="s">
        <v>295</v>
      </c>
      <c r="C1182" s="26">
        <v>3067</v>
      </c>
      <c r="D1182" s="26">
        <v>445.34699999999998</v>
      </c>
      <c r="E1182" s="26">
        <v>0.86099999999999999</v>
      </c>
      <c r="F1182" s="26" t="s">
        <v>40</v>
      </c>
    </row>
    <row r="1183" spans="1:6" x14ac:dyDescent="0.35">
      <c r="A1183" s="25" t="s">
        <v>1940</v>
      </c>
      <c r="B1183" s="26" t="s">
        <v>295</v>
      </c>
      <c r="C1183" s="26">
        <v>1275</v>
      </c>
      <c r="D1183" s="26">
        <v>205.072</v>
      </c>
      <c r="E1183" s="26">
        <v>0.86099999999999999</v>
      </c>
      <c r="F1183" s="26" t="s">
        <v>40</v>
      </c>
    </row>
    <row r="1184" spans="1:6" x14ac:dyDescent="0.35">
      <c r="A1184" s="25" t="s">
        <v>1189</v>
      </c>
      <c r="B1184" s="26" t="s">
        <v>295</v>
      </c>
      <c r="C1184" s="26">
        <v>4392</v>
      </c>
      <c r="D1184" s="26">
        <v>0</v>
      </c>
      <c r="E1184" s="26">
        <v>0.86099999999999999</v>
      </c>
      <c r="F1184" s="26" t="s">
        <v>64</v>
      </c>
    </row>
    <row r="1185" spans="1:6" x14ac:dyDescent="0.35">
      <c r="A1185" s="25" t="s">
        <v>1264</v>
      </c>
      <c r="B1185" s="26" t="s">
        <v>295</v>
      </c>
      <c r="C1185" s="26">
        <v>807</v>
      </c>
      <c r="D1185" s="26">
        <v>225.80600000000001</v>
      </c>
      <c r="E1185" s="26">
        <v>0.86099999999999999</v>
      </c>
      <c r="F1185" s="26" t="s">
        <v>40</v>
      </c>
    </row>
    <row r="1186" spans="1:6" x14ac:dyDescent="0.35">
      <c r="A1186" s="25" t="s">
        <v>1782</v>
      </c>
      <c r="B1186" s="26" t="s">
        <v>295</v>
      </c>
      <c r="C1186" s="26">
        <v>1916</v>
      </c>
      <c r="D1186" s="26">
        <v>212.476</v>
      </c>
      <c r="E1186" s="26">
        <v>0.86199999999999999</v>
      </c>
      <c r="F1186" s="26" t="s">
        <v>40</v>
      </c>
    </row>
    <row r="1187" spans="1:6" x14ac:dyDescent="0.35">
      <c r="A1187" s="25" t="s">
        <v>1207</v>
      </c>
      <c r="B1187" s="26" t="s">
        <v>295</v>
      </c>
      <c r="C1187" s="26">
        <v>1067</v>
      </c>
      <c r="D1187" s="26">
        <v>297.87200000000001</v>
      </c>
      <c r="E1187" s="26">
        <v>0.86199999999999999</v>
      </c>
      <c r="F1187" s="26" t="s">
        <v>40</v>
      </c>
    </row>
    <row r="1188" spans="1:6" x14ac:dyDescent="0.35">
      <c r="A1188" s="25" t="s">
        <v>278</v>
      </c>
      <c r="B1188" s="26" t="s">
        <v>295</v>
      </c>
      <c r="C1188" s="26">
        <v>1929</v>
      </c>
      <c r="D1188" s="26">
        <v>400</v>
      </c>
      <c r="E1188" s="26">
        <v>0.86199999999999999</v>
      </c>
      <c r="F1188" s="26" t="s">
        <v>40</v>
      </c>
    </row>
    <row r="1189" spans="1:6" x14ac:dyDescent="0.35">
      <c r="A1189" s="25" t="s">
        <v>974</v>
      </c>
      <c r="B1189" s="26" t="s">
        <v>295</v>
      </c>
      <c r="C1189" s="26">
        <v>3099</v>
      </c>
      <c r="D1189" s="26">
        <v>800</v>
      </c>
      <c r="E1189" s="26">
        <v>0.86199999999999999</v>
      </c>
      <c r="F1189" s="26" t="s">
        <v>40</v>
      </c>
    </row>
    <row r="1190" spans="1:6" x14ac:dyDescent="0.35">
      <c r="A1190" s="25" t="s">
        <v>134</v>
      </c>
      <c r="B1190" s="26" t="s">
        <v>295</v>
      </c>
      <c r="C1190" s="26">
        <v>5729</v>
      </c>
      <c r="D1190" s="26">
        <v>731.17200000000003</v>
      </c>
      <c r="E1190" s="26">
        <v>0.86199999999999999</v>
      </c>
      <c r="F1190" s="26" t="s">
        <v>40</v>
      </c>
    </row>
    <row r="1191" spans="1:6" x14ac:dyDescent="0.35">
      <c r="A1191" s="25" t="s">
        <v>172</v>
      </c>
      <c r="B1191" s="26" t="s">
        <v>295</v>
      </c>
      <c r="C1191" s="26">
        <v>1762</v>
      </c>
      <c r="D1191" s="26">
        <v>723.73500000000001</v>
      </c>
      <c r="E1191" s="26">
        <v>0.86199999999999999</v>
      </c>
      <c r="F1191" s="26" t="s">
        <v>40</v>
      </c>
    </row>
    <row r="1192" spans="1:6" x14ac:dyDescent="0.35">
      <c r="A1192" s="25" t="s">
        <v>284</v>
      </c>
      <c r="B1192" s="26" t="s">
        <v>295</v>
      </c>
      <c r="C1192" s="26">
        <v>7124</v>
      </c>
      <c r="D1192" s="26">
        <v>560</v>
      </c>
      <c r="E1192" s="26">
        <v>0.86199999999999999</v>
      </c>
      <c r="F1192" s="26" t="s">
        <v>40</v>
      </c>
    </row>
    <row r="1193" spans="1:6" x14ac:dyDescent="0.35">
      <c r="A1193" s="25" t="s">
        <v>244</v>
      </c>
      <c r="B1193" s="26" t="s">
        <v>295</v>
      </c>
      <c r="C1193" s="26">
        <v>2762</v>
      </c>
      <c r="D1193" s="26">
        <v>240.99100000000001</v>
      </c>
      <c r="E1193" s="26">
        <v>0.86199999999999999</v>
      </c>
      <c r="F1193" s="26" t="s">
        <v>40</v>
      </c>
    </row>
    <row r="1194" spans="1:6" x14ac:dyDescent="0.35">
      <c r="A1194" s="25" t="s">
        <v>1926</v>
      </c>
      <c r="B1194" s="26" t="s">
        <v>295</v>
      </c>
      <c r="C1194" s="26">
        <v>3160</v>
      </c>
      <c r="D1194" s="26">
        <v>1000</v>
      </c>
      <c r="E1194" s="26">
        <v>0.86299999999999999</v>
      </c>
      <c r="F1194" s="26" t="s">
        <v>40</v>
      </c>
    </row>
    <row r="1195" spans="1:6" x14ac:dyDescent="0.35">
      <c r="A1195" s="25" t="s">
        <v>1116</v>
      </c>
      <c r="B1195" s="26" t="s">
        <v>295</v>
      </c>
      <c r="C1195" s="26">
        <v>1546</v>
      </c>
      <c r="D1195" s="26">
        <v>252.19900000000001</v>
      </c>
      <c r="E1195" s="26">
        <v>0.86299999999999999</v>
      </c>
      <c r="F1195" s="26" t="s">
        <v>40</v>
      </c>
    </row>
    <row r="1196" spans="1:6" x14ac:dyDescent="0.35">
      <c r="A1196" s="25" t="s">
        <v>207</v>
      </c>
      <c r="B1196" s="26" t="s">
        <v>295</v>
      </c>
      <c r="C1196" s="26">
        <v>3642</v>
      </c>
      <c r="D1196" s="26">
        <v>225</v>
      </c>
      <c r="E1196" s="26">
        <v>0.86299999999999999</v>
      </c>
      <c r="F1196" s="26" t="s">
        <v>40</v>
      </c>
    </row>
    <row r="1197" spans="1:6" x14ac:dyDescent="0.35">
      <c r="A1197" s="25" t="s">
        <v>1039</v>
      </c>
      <c r="B1197" s="26" t="s">
        <v>295</v>
      </c>
      <c r="C1197" s="26">
        <v>4654</v>
      </c>
      <c r="D1197" s="26">
        <v>673.75599999999997</v>
      </c>
      <c r="E1197" s="26">
        <v>0.86299999999999999</v>
      </c>
      <c r="F1197" s="26" t="s">
        <v>40</v>
      </c>
    </row>
    <row r="1198" spans="1:6" x14ac:dyDescent="0.35">
      <c r="A1198" s="25" t="s">
        <v>1330</v>
      </c>
      <c r="B1198" s="26" t="s">
        <v>295</v>
      </c>
      <c r="C1198" s="26">
        <v>6626</v>
      </c>
      <c r="D1198" s="26">
        <v>1840.9090000000001</v>
      </c>
      <c r="E1198" s="26">
        <v>0.86299999999999999</v>
      </c>
      <c r="F1198" s="26" t="s">
        <v>40</v>
      </c>
    </row>
    <row r="1199" spans="1:6" x14ac:dyDescent="0.35">
      <c r="A1199" s="25" t="s">
        <v>44</v>
      </c>
      <c r="B1199" s="26" t="s">
        <v>295</v>
      </c>
      <c r="C1199" s="26">
        <v>1173</v>
      </c>
      <c r="D1199" s="26">
        <v>196.98599999999999</v>
      </c>
      <c r="E1199" s="26">
        <v>0.86299999999999999</v>
      </c>
      <c r="F1199" s="26" t="s">
        <v>40</v>
      </c>
    </row>
    <row r="1200" spans="1:6" x14ac:dyDescent="0.35">
      <c r="A1200" s="25" t="s">
        <v>1809</v>
      </c>
      <c r="B1200" s="26" t="s">
        <v>295</v>
      </c>
      <c r="C1200" s="26">
        <v>1990</v>
      </c>
      <c r="D1200" s="26">
        <v>298.24599999999998</v>
      </c>
      <c r="E1200" s="26">
        <v>0.86399999999999999</v>
      </c>
      <c r="F1200" s="26" t="s">
        <v>40</v>
      </c>
    </row>
    <row r="1201" spans="1:6" x14ac:dyDescent="0.35">
      <c r="A1201" s="25" t="s">
        <v>1174</v>
      </c>
      <c r="B1201" s="26" t="s">
        <v>295</v>
      </c>
      <c r="C1201" s="26">
        <v>2355</v>
      </c>
      <c r="D1201" s="26">
        <v>0</v>
      </c>
      <c r="E1201" s="26">
        <v>0.86399999999999999</v>
      </c>
      <c r="F1201" s="26" t="s">
        <v>64</v>
      </c>
    </row>
    <row r="1202" spans="1:6" x14ac:dyDescent="0.35">
      <c r="A1202" s="25" t="s">
        <v>1132</v>
      </c>
      <c r="B1202" s="26" t="s">
        <v>295</v>
      </c>
      <c r="C1202" s="26">
        <v>4494</v>
      </c>
      <c r="D1202" s="26">
        <v>488.88900000000001</v>
      </c>
      <c r="E1202" s="26">
        <v>0.86499999999999999</v>
      </c>
      <c r="F1202" s="26" t="s">
        <v>40</v>
      </c>
    </row>
    <row r="1203" spans="1:6" x14ac:dyDescent="0.35">
      <c r="A1203" s="25" t="s">
        <v>267</v>
      </c>
      <c r="B1203" s="26" t="s">
        <v>295</v>
      </c>
      <c r="C1203" s="26">
        <v>3591</v>
      </c>
      <c r="D1203" s="26">
        <v>417.24900000000002</v>
      </c>
      <c r="E1203" s="26">
        <v>0.86499999999999999</v>
      </c>
      <c r="F1203" s="26" t="s">
        <v>40</v>
      </c>
    </row>
    <row r="1204" spans="1:6" x14ac:dyDescent="0.35">
      <c r="A1204" s="25" t="s">
        <v>1365</v>
      </c>
      <c r="B1204" s="26" t="s">
        <v>295</v>
      </c>
      <c r="C1204" s="26">
        <v>126</v>
      </c>
      <c r="D1204" s="26">
        <v>29.16</v>
      </c>
      <c r="E1204" s="26">
        <v>0.86599999999999999</v>
      </c>
      <c r="F1204" s="26" t="s">
        <v>64</v>
      </c>
    </row>
    <row r="1205" spans="1:6" x14ac:dyDescent="0.35">
      <c r="A1205" s="25" t="s">
        <v>1396</v>
      </c>
      <c r="B1205" s="26" t="s">
        <v>295</v>
      </c>
      <c r="C1205" s="26">
        <v>3227</v>
      </c>
      <c r="D1205" s="26">
        <v>930.31399999999996</v>
      </c>
      <c r="E1205" s="26">
        <v>0.86699999999999999</v>
      </c>
      <c r="F1205" s="26" t="s">
        <v>40</v>
      </c>
    </row>
    <row r="1206" spans="1:6" x14ac:dyDescent="0.35">
      <c r="A1206" s="25" t="s">
        <v>144</v>
      </c>
      <c r="B1206" s="26" t="s">
        <v>295</v>
      </c>
      <c r="C1206" s="26">
        <v>5000</v>
      </c>
      <c r="D1206" s="26">
        <v>615.38499999999999</v>
      </c>
      <c r="E1206" s="26">
        <v>0.86699999999999999</v>
      </c>
      <c r="F1206" s="26" t="s">
        <v>40</v>
      </c>
    </row>
    <row r="1207" spans="1:6" x14ac:dyDescent="0.35">
      <c r="A1207" s="25" t="s">
        <v>1571</v>
      </c>
      <c r="B1207" s="26" t="s">
        <v>295</v>
      </c>
      <c r="C1207" s="26">
        <v>3985</v>
      </c>
      <c r="D1207" s="26">
        <v>482.45600000000002</v>
      </c>
      <c r="E1207" s="26">
        <v>0.86699999999999999</v>
      </c>
      <c r="F1207" s="26" t="s">
        <v>40</v>
      </c>
    </row>
    <row r="1208" spans="1:6" x14ac:dyDescent="0.35">
      <c r="A1208" s="25" t="s">
        <v>1251</v>
      </c>
      <c r="B1208" s="26" t="s">
        <v>295</v>
      </c>
      <c r="C1208" s="26">
        <v>1800</v>
      </c>
      <c r="D1208" s="26">
        <v>506.21100000000001</v>
      </c>
      <c r="E1208" s="26">
        <v>0.86799999999999999</v>
      </c>
      <c r="F1208" s="26" t="s">
        <v>40</v>
      </c>
    </row>
    <row r="1209" spans="1:6" x14ac:dyDescent="0.35">
      <c r="A1209" s="25" t="s">
        <v>1640</v>
      </c>
      <c r="B1209" s="26" t="s">
        <v>295</v>
      </c>
      <c r="C1209" s="26">
        <v>2402</v>
      </c>
      <c r="D1209" s="26">
        <v>242.42400000000001</v>
      </c>
      <c r="E1209" s="26">
        <v>0.86799999999999999</v>
      </c>
      <c r="F1209" s="26" t="s">
        <v>40</v>
      </c>
    </row>
    <row r="1210" spans="1:6" x14ac:dyDescent="0.35">
      <c r="A1210" s="25" t="s">
        <v>1089</v>
      </c>
      <c r="B1210" s="26" t="s">
        <v>295</v>
      </c>
      <c r="C1210" s="26">
        <v>1583</v>
      </c>
      <c r="D1210" s="26">
        <v>189.39400000000001</v>
      </c>
      <c r="E1210" s="26">
        <v>0.86799999999999999</v>
      </c>
      <c r="F1210" s="26" t="s">
        <v>40</v>
      </c>
    </row>
    <row r="1211" spans="1:6" x14ac:dyDescent="0.35">
      <c r="A1211" s="25" t="s">
        <v>1172</v>
      </c>
      <c r="B1211" s="26" t="s">
        <v>295</v>
      </c>
      <c r="C1211" s="26">
        <v>3142</v>
      </c>
      <c r="D1211" s="26">
        <v>28.571000000000002</v>
      </c>
      <c r="E1211" s="26">
        <v>0.86799999999999999</v>
      </c>
      <c r="F1211" s="26" t="s">
        <v>64</v>
      </c>
    </row>
    <row r="1212" spans="1:6" x14ac:dyDescent="0.35">
      <c r="A1212" s="25" t="s">
        <v>1730</v>
      </c>
      <c r="B1212" s="26" t="s">
        <v>295</v>
      </c>
      <c r="C1212" s="26">
        <v>3884</v>
      </c>
      <c r="D1212" s="26">
        <v>910.80600000000004</v>
      </c>
      <c r="E1212" s="26">
        <v>0.86799999999999999</v>
      </c>
      <c r="F1212" s="26" t="s">
        <v>40</v>
      </c>
    </row>
    <row r="1213" spans="1:6" x14ac:dyDescent="0.35">
      <c r="A1213" s="25" t="s">
        <v>1565</v>
      </c>
      <c r="B1213" s="26" t="s">
        <v>295</v>
      </c>
      <c r="C1213" s="26">
        <v>2809</v>
      </c>
      <c r="D1213" s="26">
        <v>1059.9280000000001</v>
      </c>
      <c r="E1213" s="26">
        <v>0.86899999999999999</v>
      </c>
      <c r="F1213" s="26" t="s">
        <v>40</v>
      </c>
    </row>
    <row r="1214" spans="1:6" x14ac:dyDescent="0.35">
      <c r="A1214" s="25" t="s">
        <v>1713</v>
      </c>
      <c r="B1214" s="26" t="s">
        <v>295</v>
      </c>
      <c r="C1214" s="26">
        <v>1535</v>
      </c>
      <c r="D1214" s="26">
        <v>397.41500000000002</v>
      </c>
      <c r="E1214" s="26">
        <v>0.86899999999999999</v>
      </c>
      <c r="F1214" s="26" t="s">
        <v>40</v>
      </c>
    </row>
    <row r="1215" spans="1:6" x14ac:dyDescent="0.35">
      <c r="A1215" s="25" t="s">
        <v>1443</v>
      </c>
      <c r="B1215" s="26" t="s">
        <v>295</v>
      </c>
      <c r="C1215" s="26">
        <v>3631</v>
      </c>
      <c r="D1215" s="26">
        <v>937.97500000000002</v>
      </c>
      <c r="E1215" s="26">
        <v>0.86899999999999999</v>
      </c>
      <c r="F1215" s="26" t="s">
        <v>40</v>
      </c>
    </row>
    <row r="1216" spans="1:6" x14ac:dyDescent="0.35">
      <c r="A1216" s="25" t="s">
        <v>104</v>
      </c>
      <c r="B1216" s="26" t="s">
        <v>295</v>
      </c>
      <c r="C1216" s="26">
        <v>1074</v>
      </c>
      <c r="D1216" s="26">
        <v>130.04900000000001</v>
      </c>
      <c r="E1216" s="26">
        <v>0.86899999999999999</v>
      </c>
      <c r="F1216" s="26" t="s">
        <v>40</v>
      </c>
    </row>
    <row r="1217" spans="1:6" x14ac:dyDescent="0.35">
      <c r="A1217" s="25" t="s">
        <v>205</v>
      </c>
      <c r="B1217" s="26" t="s">
        <v>295</v>
      </c>
      <c r="C1217" s="26">
        <v>5327</v>
      </c>
      <c r="D1217" s="26">
        <v>78.167000000000002</v>
      </c>
      <c r="E1217" s="26">
        <v>0.86899999999999999</v>
      </c>
      <c r="F1217" s="26" t="s">
        <v>40</v>
      </c>
    </row>
    <row r="1218" spans="1:6" x14ac:dyDescent="0.35">
      <c r="A1218" s="25" t="s">
        <v>127</v>
      </c>
      <c r="B1218" s="26" t="s">
        <v>295</v>
      </c>
      <c r="C1218" s="26">
        <v>749</v>
      </c>
      <c r="D1218" s="26">
        <v>201.20099999999999</v>
      </c>
      <c r="E1218" s="26">
        <v>0.86899999999999999</v>
      </c>
      <c r="F1218" s="26" t="s">
        <v>40</v>
      </c>
    </row>
    <row r="1219" spans="1:6" x14ac:dyDescent="0.35">
      <c r="A1219" s="25" t="s">
        <v>1289</v>
      </c>
      <c r="B1219" s="26" t="s">
        <v>295</v>
      </c>
      <c r="C1219" s="26">
        <v>6332</v>
      </c>
      <c r="D1219" s="26">
        <v>1514.451</v>
      </c>
      <c r="E1219" s="26">
        <v>0.86899999999999999</v>
      </c>
      <c r="F1219" s="26" t="s">
        <v>40</v>
      </c>
    </row>
    <row r="1220" spans="1:6" x14ac:dyDescent="0.35">
      <c r="A1220" s="25" t="s">
        <v>1101</v>
      </c>
      <c r="B1220" s="26" t="s">
        <v>295</v>
      </c>
      <c r="C1220" s="26">
        <v>161</v>
      </c>
      <c r="D1220" s="26">
        <v>62.551000000000002</v>
      </c>
      <c r="E1220" s="26">
        <v>0.87</v>
      </c>
      <c r="F1220" s="26" t="s">
        <v>40</v>
      </c>
    </row>
    <row r="1221" spans="1:6" x14ac:dyDescent="0.35">
      <c r="A1221" s="25" t="s">
        <v>1249</v>
      </c>
      <c r="B1221" s="26" t="s">
        <v>295</v>
      </c>
      <c r="C1221" s="26">
        <v>7160</v>
      </c>
      <c r="D1221" s="26">
        <v>350</v>
      </c>
      <c r="E1221" s="26">
        <v>0.87</v>
      </c>
      <c r="F1221" s="26" t="s">
        <v>40</v>
      </c>
    </row>
    <row r="1222" spans="1:6" x14ac:dyDescent="0.35">
      <c r="A1222" s="25" t="s">
        <v>1650</v>
      </c>
      <c r="B1222" s="26" t="s">
        <v>295</v>
      </c>
      <c r="C1222" s="26">
        <v>1851</v>
      </c>
      <c r="D1222" s="26">
        <v>425</v>
      </c>
      <c r="E1222" s="26">
        <v>0.87</v>
      </c>
      <c r="F1222" s="26" t="s">
        <v>40</v>
      </c>
    </row>
    <row r="1223" spans="1:6" x14ac:dyDescent="0.35">
      <c r="A1223" s="25" t="s">
        <v>108</v>
      </c>
      <c r="B1223" s="26" t="s">
        <v>295</v>
      </c>
      <c r="C1223" s="26">
        <v>2703</v>
      </c>
      <c r="D1223" s="26">
        <v>166.197</v>
      </c>
      <c r="E1223" s="26">
        <v>0.87</v>
      </c>
      <c r="F1223" s="26" t="s">
        <v>40</v>
      </c>
    </row>
    <row r="1224" spans="1:6" x14ac:dyDescent="0.35">
      <c r="A1224" s="25" t="s">
        <v>1300</v>
      </c>
      <c r="B1224" s="26" t="s">
        <v>295</v>
      </c>
      <c r="C1224" s="26">
        <v>1828</v>
      </c>
      <c r="D1224" s="26">
        <v>217.822</v>
      </c>
      <c r="E1224" s="26">
        <v>0.871</v>
      </c>
      <c r="F1224" s="26" t="s">
        <v>40</v>
      </c>
    </row>
    <row r="1225" spans="1:6" x14ac:dyDescent="0.35">
      <c r="A1225" s="25" t="s">
        <v>1437</v>
      </c>
      <c r="B1225" s="26" t="s">
        <v>295</v>
      </c>
      <c r="C1225" s="26">
        <v>2953</v>
      </c>
      <c r="D1225" s="26">
        <v>606.55700000000002</v>
      </c>
      <c r="E1225" s="26">
        <v>0.871</v>
      </c>
      <c r="F1225" s="26" t="s">
        <v>40</v>
      </c>
    </row>
    <row r="1226" spans="1:6" x14ac:dyDescent="0.35">
      <c r="A1226" s="25" t="s">
        <v>1346</v>
      </c>
      <c r="B1226" s="26" t="s">
        <v>295</v>
      </c>
      <c r="C1226" s="26">
        <v>2717</v>
      </c>
      <c r="D1226" s="26">
        <v>487.61099999999999</v>
      </c>
      <c r="E1226" s="26">
        <v>0.871</v>
      </c>
      <c r="F1226" s="26" t="s">
        <v>40</v>
      </c>
    </row>
    <row r="1227" spans="1:6" x14ac:dyDescent="0.35">
      <c r="A1227" s="25" t="s">
        <v>146</v>
      </c>
      <c r="B1227" s="26" t="s">
        <v>295</v>
      </c>
      <c r="C1227" s="26">
        <v>6292</v>
      </c>
      <c r="D1227" s="26">
        <v>351.85199999999998</v>
      </c>
      <c r="E1227" s="26">
        <v>0.871</v>
      </c>
      <c r="F1227" s="26" t="s">
        <v>40</v>
      </c>
    </row>
    <row r="1228" spans="1:6" x14ac:dyDescent="0.35">
      <c r="A1228" s="25" t="s">
        <v>179</v>
      </c>
      <c r="B1228" s="26" t="s">
        <v>295</v>
      </c>
      <c r="C1228" s="26">
        <v>887</v>
      </c>
      <c r="D1228" s="26">
        <v>138.64099999999999</v>
      </c>
      <c r="E1228" s="26">
        <v>0.871</v>
      </c>
      <c r="F1228" s="26" t="s">
        <v>40</v>
      </c>
    </row>
    <row r="1229" spans="1:6" x14ac:dyDescent="0.35">
      <c r="A1229" s="25" t="s">
        <v>1308</v>
      </c>
      <c r="B1229" s="26" t="s">
        <v>295</v>
      </c>
      <c r="C1229" s="26">
        <v>2269</v>
      </c>
      <c r="D1229" s="26">
        <v>172.196</v>
      </c>
      <c r="E1229" s="26">
        <v>0.872</v>
      </c>
      <c r="F1229" s="26" t="s">
        <v>40</v>
      </c>
    </row>
    <row r="1230" spans="1:6" x14ac:dyDescent="0.35">
      <c r="A1230" s="25" t="s">
        <v>1532</v>
      </c>
      <c r="B1230" s="26" t="s">
        <v>295</v>
      </c>
      <c r="C1230" s="26">
        <v>3367</v>
      </c>
      <c r="D1230" s="26">
        <v>539.71699999999998</v>
      </c>
      <c r="E1230" s="26">
        <v>0.872</v>
      </c>
      <c r="F1230" s="26" t="s">
        <v>40</v>
      </c>
    </row>
    <row r="1231" spans="1:6" x14ac:dyDescent="0.35">
      <c r="A1231" s="25" t="s">
        <v>280</v>
      </c>
      <c r="B1231" s="26" t="s">
        <v>295</v>
      </c>
      <c r="C1231" s="26">
        <v>1762</v>
      </c>
      <c r="D1231" s="26">
        <v>268.29300000000001</v>
      </c>
      <c r="E1231" s="26">
        <v>0.872</v>
      </c>
      <c r="F1231" s="26" t="s">
        <v>40</v>
      </c>
    </row>
    <row r="1232" spans="1:6" x14ac:dyDescent="0.35">
      <c r="A1232" s="25" t="s">
        <v>1284</v>
      </c>
      <c r="B1232" s="26" t="s">
        <v>295</v>
      </c>
      <c r="C1232" s="26">
        <v>2198</v>
      </c>
      <c r="D1232" s="26">
        <v>181.81800000000001</v>
      </c>
      <c r="E1232" s="26">
        <v>0.872</v>
      </c>
      <c r="F1232" s="26" t="s">
        <v>40</v>
      </c>
    </row>
    <row r="1233" spans="1:6" x14ac:dyDescent="0.35">
      <c r="A1233" s="25" t="s">
        <v>1395</v>
      </c>
      <c r="B1233" s="26" t="s">
        <v>295</v>
      </c>
      <c r="C1233" s="26">
        <v>647</v>
      </c>
      <c r="D1233" s="26">
        <v>114.51</v>
      </c>
      <c r="E1233" s="26">
        <v>0.873</v>
      </c>
      <c r="F1233" s="26" t="s">
        <v>40</v>
      </c>
    </row>
    <row r="1234" spans="1:6" x14ac:dyDescent="0.35">
      <c r="A1234" s="25" t="s">
        <v>1057</v>
      </c>
      <c r="B1234" s="26" t="s">
        <v>295</v>
      </c>
      <c r="C1234" s="26">
        <v>3775</v>
      </c>
      <c r="D1234" s="26">
        <v>596.55200000000002</v>
      </c>
      <c r="E1234" s="26">
        <v>0.873</v>
      </c>
      <c r="F1234" s="26" t="s">
        <v>40</v>
      </c>
    </row>
    <row r="1235" spans="1:6" x14ac:dyDescent="0.35">
      <c r="A1235" s="25" t="s">
        <v>991</v>
      </c>
      <c r="B1235" s="26" t="s">
        <v>295</v>
      </c>
      <c r="C1235" s="26">
        <v>683</v>
      </c>
      <c r="D1235" s="26">
        <v>54.795000000000002</v>
      </c>
      <c r="E1235" s="26">
        <v>0.873</v>
      </c>
      <c r="F1235" s="26" t="s">
        <v>40</v>
      </c>
    </row>
    <row r="1236" spans="1:6" x14ac:dyDescent="0.35">
      <c r="A1236" s="25" t="s">
        <v>926</v>
      </c>
      <c r="B1236" s="26" t="s">
        <v>295</v>
      </c>
      <c r="C1236" s="26">
        <v>5318</v>
      </c>
      <c r="D1236" s="26">
        <v>1543.779</v>
      </c>
      <c r="E1236" s="26">
        <v>0.873</v>
      </c>
      <c r="F1236" s="26" t="s">
        <v>40</v>
      </c>
    </row>
    <row r="1237" spans="1:6" x14ac:dyDescent="0.35">
      <c r="A1237" s="25" t="s">
        <v>1309</v>
      </c>
      <c r="B1237" s="26" t="s">
        <v>295</v>
      </c>
      <c r="C1237" s="26">
        <v>3051</v>
      </c>
      <c r="D1237" s="26">
        <v>70.814999999999998</v>
      </c>
      <c r="E1237" s="26">
        <v>0.874</v>
      </c>
      <c r="F1237" s="26" t="s">
        <v>40</v>
      </c>
    </row>
    <row r="1238" spans="1:6" x14ac:dyDescent="0.35">
      <c r="A1238" s="25" t="s">
        <v>1744</v>
      </c>
      <c r="B1238" s="26" t="s">
        <v>295</v>
      </c>
      <c r="C1238" s="26">
        <v>6754</v>
      </c>
      <c r="D1238" s="26">
        <v>2363.9789999999998</v>
      </c>
      <c r="E1238" s="26">
        <v>0.874</v>
      </c>
      <c r="F1238" s="26" t="s">
        <v>40</v>
      </c>
    </row>
    <row r="1239" spans="1:6" x14ac:dyDescent="0.35">
      <c r="A1239" s="25" t="s">
        <v>1160</v>
      </c>
      <c r="B1239" s="26" t="s">
        <v>295</v>
      </c>
      <c r="C1239" s="26">
        <v>5523</v>
      </c>
      <c r="D1239" s="26">
        <v>801.95899999999995</v>
      </c>
      <c r="E1239" s="26">
        <v>0.874</v>
      </c>
      <c r="F1239" s="26" t="s">
        <v>40</v>
      </c>
    </row>
    <row r="1240" spans="1:6" x14ac:dyDescent="0.35">
      <c r="A1240" s="25" t="s">
        <v>1862</v>
      </c>
      <c r="B1240" s="26" t="s">
        <v>295</v>
      </c>
      <c r="C1240" s="26">
        <v>1258</v>
      </c>
      <c r="D1240" s="26">
        <v>314.286</v>
      </c>
      <c r="E1240" s="26">
        <v>0.875</v>
      </c>
      <c r="F1240" s="26" t="s">
        <v>40</v>
      </c>
    </row>
    <row r="1241" spans="1:6" x14ac:dyDescent="0.35">
      <c r="A1241" s="25" t="s">
        <v>1260</v>
      </c>
      <c r="B1241" s="26" t="s">
        <v>295</v>
      </c>
      <c r="C1241" s="26">
        <v>2625</v>
      </c>
      <c r="D1241" s="26">
        <v>516.10500000000002</v>
      </c>
      <c r="E1241" s="26">
        <v>0.875</v>
      </c>
      <c r="F1241" s="26" t="s">
        <v>40</v>
      </c>
    </row>
    <row r="1242" spans="1:6" x14ac:dyDescent="0.35">
      <c r="A1242" s="25" t="s">
        <v>1433</v>
      </c>
      <c r="B1242" s="26" t="s">
        <v>295</v>
      </c>
      <c r="C1242" s="26">
        <v>3985</v>
      </c>
      <c r="D1242" s="26">
        <v>126.98399999999999</v>
      </c>
      <c r="E1242" s="26">
        <v>0.875</v>
      </c>
      <c r="F1242" s="26" t="s">
        <v>40</v>
      </c>
    </row>
    <row r="1243" spans="1:6" x14ac:dyDescent="0.35">
      <c r="A1243" s="25" t="s">
        <v>1582</v>
      </c>
      <c r="B1243" s="26" t="s">
        <v>295</v>
      </c>
      <c r="C1243" s="26">
        <v>4778</v>
      </c>
      <c r="D1243" s="26">
        <v>500</v>
      </c>
      <c r="E1243" s="26">
        <v>0.875</v>
      </c>
      <c r="F1243" s="26" t="s">
        <v>40</v>
      </c>
    </row>
    <row r="1244" spans="1:6" x14ac:dyDescent="0.35">
      <c r="A1244" s="25" t="s">
        <v>1635</v>
      </c>
      <c r="B1244" s="26" t="s">
        <v>295</v>
      </c>
      <c r="C1244" s="26">
        <v>6289</v>
      </c>
      <c r="D1244" s="26">
        <v>1188.837</v>
      </c>
      <c r="E1244" s="26">
        <v>0.875</v>
      </c>
      <c r="F1244" s="26" t="s">
        <v>40</v>
      </c>
    </row>
    <row r="1245" spans="1:6" x14ac:dyDescent="0.35">
      <c r="A1245" s="25" t="s">
        <v>144</v>
      </c>
      <c r="B1245" s="26" t="s">
        <v>295</v>
      </c>
      <c r="C1245" s="26">
        <v>5998</v>
      </c>
      <c r="D1245" s="26">
        <v>214.286</v>
      </c>
      <c r="E1245" s="26">
        <v>0.875</v>
      </c>
      <c r="F1245" s="26" t="s">
        <v>40</v>
      </c>
    </row>
    <row r="1246" spans="1:6" x14ac:dyDescent="0.35">
      <c r="A1246" s="25" t="s">
        <v>1629</v>
      </c>
      <c r="B1246" s="26" t="s">
        <v>295</v>
      </c>
      <c r="C1246" s="26">
        <v>6182</v>
      </c>
      <c r="D1246" s="26">
        <v>226.95</v>
      </c>
      <c r="E1246" s="26">
        <v>0.876</v>
      </c>
      <c r="F1246" s="26" t="s">
        <v>40</v>
      </c>
    </row>
    <row r="1247" spans="1:6" x14ac:dyDescent="0.35">
      <c r="A1247" s="25" t="s">
        <v>1571</v>
      </c>
      <c r="B1247" s="26" t="s">
        <v>295</v>
      </c>
      <c r="C1247" s="26">
        <v>2026</v>
      </c>
      <c r="D1247" s="26">
        <v>353.19099999999997</v>
      </c>
      <c r="E1247" s="26">
        <v>0.877</v>
      </c>
      <c r="F1247" s="26" t="s">
        <v>40</v>
      </c>
    </row>
    <row r="1248" spans="1:6" x14ac:dyDescent="0.35">
      <c r="A1248" s="25" t="s">
        <v>1306</v>
      </c>
      <c r="B1248" s="26" t="s">
        <v>295</v>
      </c>
      <c r="C1248" s="26">
        <v>2272</v>
      </c>
      <c r="D1248" s="26">
        <v>240</v>
      </c>
      <c r="E1248" s="26">
        <v>0.877</v>
      </c>
      <c r="F1248" s="26" t="s">
        <v>40</v>
      </c>
    </row>
    <row r="1249" spans="1:6" x14ac:dyDescent="0.35">
      <c r="A1249" s="25" t="s">
        <v>1357</v>
      </c>
      <c r="B1249" s="26" t="s">
        <v>295</v>
      </c>
      <c r="C1249" s="26">
        <v>2004</v>
      </c>
      <c r="D1249" s="26">
        <v>296.875</v>
      </c>
      <c r="E1249" s="26">
        <v>0.877</v>
      </c>
      <c r="F1249" s="26" t="s">
        <v>40</v>
      </c>
    </row>
    <row r="1250" spans="1:6" x14ac:dyDescent="0.35">
      <c r="A1250" s="25" t="s">
        <v>1716</v>
      </c>
      <c r="B1250" s="26" t="s">
        <v>295</v>
      </c>
      <c r="C1250" s="26">
        <v>776</v>
      </c>
      <c r="D1250" s="26">
        <v>223.14</v>
      </c>
      <c r="E1250" s="26">
        <v>0.877</v>
      </c>
      <c r="F1250" s="26" t="s">
        <v>40</v>
      </c>
    </row>
    <row r="1251" spans="1:6" x14ac:dyDescent="0.35">
      <c r="A1251" s="25" t="s">
        <v>879</v>
      </c>
      <c r="B1251" s="26" t="s">
        <v>295</v>
      </c>
      <c r="C1251" s="26">
        <v>2424</v>
      </c>
      <c r="D1251" s="26">
        <v>385.80500000000001</v>
      </c>
      <c r="E1251" s="26">
        <v>0.877</v>
      </c>
      <c r="F1251" s="26" t="s">
        <v>40</v>
      </c>
    </row>
    <row r="1252" spans="1:6" x14ac:dyDescent="0.35">
      <c r="A1252" s="25" t="s">
        <v>1155</v>
      </c>
      <c r="B1252" s="26" t="s">
        <v>295</v>
      </c>
      <c r="C1252" s="26">
        <v>5337</v>
      </c>
      <c r="D1252" s="26">
        <v>1048.951</v>
      </c>
      <c r="E1252" s="26">
        <v>0.877</v>
      </c>
      <c r="F1252" s="26" t="s">
        <v>40</v>
      </c>
    </row>
    <row r="1253" spans="1:6" x14ac:dyDescent="0.35">
      <c r="A1253" s="25" t="s">
        <v>137</v>
      </c>
      <c r="B1253" s="26" t="s">
        <v>295</v>
      </c>
      <c r="C1253" s="26">
        <v>2498</v>
      </c>
      <c r="D1253" s="26">
        <v>317.07299999999998</v>
      </c>
      <c r="E1253" s="26">
        <v>0.877</v>
      </c>
      <c r="F1253" s="26" t="s">
        <v>40</v>
      </c>
    </row>
    <row r="1254" spans="1:6" x14ac:dyDescent="0.35">
      <c r="A1254" s="25" t="s">
        <v>1121</v>
      </c>
      <c r="B1254" s="26" t="s">
        <v>295</v>
      </c>
      <c r="C1254" s="26">
        <v>2056</v>
      </c>
      <c r="D1254" s="26">
        <v>273.88499999999999</v>
      </c>
      <c r="E1254" s="26">
        <v>0.877</v>
      </c>
      <c r="F1254" s="26" t="s">
        <v>40</v>
      </c>
    </row>
    <row r="1255" spans="1:6" x14ac:dyDescent="0.35">
      <c r="A1255" s="25" t="s">
        <v>1306</v>
      </c>
      <c r="B1255" s="26" t="s">
        <v>295</v>
      </c>
      <c r="C1255" s="26">
        <v>2272</v>
      </c>
      <c r="D1255" s="26">
        <v>240</v>
      </c>
      <c r="E1255" s="26">
        <v>0.877</v>
      </c>
      <c r="F1255" s="26" t="s">
        <v>40</v>
      </c>
    </row>
    <row r="1256" spans="1:6" x14ac:dyDescent="0.35">
      <c r="A1256" s="25" t="s">
        <v>1716</v>
      </c>
      <c r="B1256" s="26" t="s">
        <v>295</v>
      </c>
      <c r="C1256" s="26">
        <v>776</v>
      </c>
      <c r="D1256" s="26">
        <v>223.14</v>
      </c>
      <c r="E1256" s="26">
        <v>0.877</v>
      </c>
      <c r="F1256" s="26" t="s">
        <v>40</v>
      </c>
    </row>
    <row r="1257" spans="1:6" x14ac:dyDescent="0.35">
      <c r="A1257" s="25" t="s">
        <v>1187</v>
      </c>
      <c r="B1257" s="26" t="s">
        <v>295</v>
      </c>
      <c r="C1257" s="26">
        <v>4962</v>
      </c>
      <c r="D1257" s="26">
        <v>139.51</v>
      </c>
      <c r="E1257" s="26">
        <v>0.878</v>
      </c>
      <c r="F1257" s="26" t="s">
        <v>40</v>
      </c>
    </row>
    <row r="1258" spans="1:6" x14ac:dyDescent="0.35">
      <c r="A1258" s="25" t="s">
        <v>1231</v>
      </c>
      <c r="B1258" s="26" t="s">
        <v>295</v>
      </c>
      <c r="C1258" s="26">
        <v>7173</v>
      </c>
      <c r="D1258" s="26">
        <v>609.02300000000002</v>
      </c>
      <c r="E1258" s="26">
        <v>0.878</v>
      </c>
      <c r="F1258" s="26" t="s">
        <v>40</v>
      </c>
    </row>
    <row r="1259" spans="1:6" x14ac:dyDescent="0.35">
      <c r="A1259" s="25" t="s">
        <v>1462</v>
      </c>
      <c r="B1259" s="26" t="s">
        <v>295</v>
      </c>
      <c r="C1259" s="26">
        <v>5770</v>
      </c>
      <c r="D1259" s="26">
        <v>604.65099999999995</v>
      </c>
      <c r="E1259" s="26">
        <v>0.878</v>
      </c>
      <c r="F1259" s="26" t="s">
        <v>40</v>
      </c>
    </row>
    <row r="1260" spans="1:6" x14ac:dyDescent="0.35">
      <c r="A1260" s="25" t="s">
        <v>1478</v>
      </c>
      <c r="B1260" s="26" t="s">
        <v>295</v>
      </c>
      <c r="C1260" s="26">
        <v>6005</v>
      </c>
      <c r="D1260" s="26">
        <v>762.37599999999998</v>
      </c>
      <c r="E1260" s="26">
        <v>0.878</v>
      </c>
      <c r="F1260" s="26" t="s">
        <v>40</v>
      </c>
    </row>
    <row r="1261" spans="1:6" x14ac:dyDescent="0.35">
      <c r="A1261" s="25" t="s">
        <v>1497</v>
      </c>
      <c r="B1261" s="26" t="s">
        <v>295</v>
      </c>
      <c r="C1261" s="26">
        <v>2335</v>
      </c>
      <c r="D1261" s="26">
        <v>356.322</v>
      </c>
      <c r="E1261" s="26">
        <v>0.879</v>
      </c>
      <c r="F1261" s="26" t="s">
        <v>40</v>
      </c>
    </row>
    <row r="1262" spans="1:6" x14ac:dyDescent="0.35">
      <c r="A1262" s="25" t="s">
        <v>1187</v>
      </c>
      <c r="B1262" s="26" t="s">
        <v>295</v>
      </c>
      <c r="C1262" s="26">
        <v>2220</v>
      </c>
      <c r="D1262" s="26">
        <v>273.76799999999997</v>
      </c>
      <c r="E1262" s="26">
        <v>0.879</v>
      </c>
      <c r="F1262" s="26" t="s">
        <v>40</v>
      </c>
    </row>
    <row r="1263" spans="1:6" x14ac:dyDescent="0.35">
      <c r="A1263" s="25" t="s">
        <v>1402</v>
      </c>
      <c r="B1263" s="26" t="s">
        <v>295</v>
      </c>
      <c r="C1263" s="26">
        <v>1336</v>
      </c>
      <c r="D1263" s="26">
        <v>586.20699999999999</v>
      </c>
      <c r="E1263" s="26">
        <v>0.879</v>
      </c>
      <c r="F1263" s="26" t="s">
        <v>40</v>
      </c>
    </row>
    <row r="1264" spans="1:6" x14ac:dyDescent="0.35">
      <c r="A1264" s="25" t="s">
        <v>219</v>
      </c>
      <c r="B1264" s="26" t="s">
        <v>295</v>
      </c>
      <c r="C1264" s="26">
        <v>5292</v>
      </c>
      <c r="D1264" s="26">
        <v>783.44299999999998</v>
      </c>
      <c r="E1264" s="26">
        <v>0.879</v>
      </c>
      <c r="F1264" s="26" t="s">
        <v>40</v>
      </c>
    </row>
    <row r="1265" spans="1:6" x14ac:dyDescent="0.35">
      <c r="A1265" s="25" t="s">
        <v>1600</v>
      </c>
      <c r="B1265" s="26" t="s">
        <v>295</v>
      </c>
      <c r="C1265" s="26">
        <v>556</v>
      </c>
      <c r="D1265" s="26">
        <v>135.922</v>
      </c>
      <c r="E1265" s="26">
        <v>0.88</v>
      </c>
      <c r="F1265" s="26" t="s">
        <v>40</v>
      </c>
    </row>
    <row r="1266" spans="1:6" x14ac:dyDescent="0.35">
      <c r="A1266" s="25" t="s">
        <v>1159</v>
      </c>
      <c r="B1266" s="26" t="s">
        <v>295</v>
      </c>
      <c r="C1266" s="26">
        <v>3390</v>
      </c>
      <c r="D1266" s="26">
        <v>506.38299999999998</v>
      </c>
      <c r="E1266" s="26">
        <v>0.88</v>
      </c>
      <c r="F1266" s="26" t="s">
        <v>40</v>
      </c>
    </row>
    <row r="1267" spans="1:6" x14ac:dyDescent="0.35">
      <c r="A1267" s="25" t="s">
        <v>1598</v>
      </c>
      <c r="B1267" s="26" t="s">
        <v>295</v>
      </c>
      <c r="C1267" s="26">
        <v>6986</v>
      </c>
      <c r="D1267" s="26">
        <v>1818.182</v>
      </c>
      <c r="E1267" s="26">
        <v>0.88</v>
      </c>
      <c r="F1267" s="26" t="s">
        <v>40</v>
      </c>
    </row>
    <row r="1268" spans="1:6" x14ac:dyDescent="0.35">
      <c r="A1268" s="25" t="s">
        <v>86</v>
      </c>
      <c r="B1268" s="26" t="s">
        <v>295</v>
      </c>
      <c r="C1268" s="26">
        <v>1750</v>
      </c>
      <c r="D1268" s="26">
        <v>441.69799999999998</v>
      </c>
      <c r="E1268" s="26">
        <v>0.88</v>
      </c>
      <c r="F1268" s="26" t="s">
        <v>40</v>
      </c>
    </row>
    <row r="1269" spans="1:6" x14ac:dyDescent="0.35">
      <c r="A1269" s="25" t="s">
        <v>1360</v>
      </c>
      <c r="B1269" s="26" t="s">
        <v>295</v>
      </c>
      <c r="C1269" s="26">
        <v>753</v>
      </c>
      <c r="D1269" s="26">
        <v>38.462000000000003</v>
      </c>
      <c r="E1269" s="26">
        <v>0.88100000000000001</v>
      </c>
      <c r="F1269" s="26" t="s">
        <v>40</v>
      </c>
    </row>
    <row r="1270" spans="1:6" x14ac:dyDescent="0.35">
      <c r="A1270" s="25" t="s">
        <v>1492</v>
      </c>
      <c r="B1270" s="26" t="s">
        <v>295</v>
      </c>
      <c r="C1270" s="26">
        <v>1894</v>
      </c>
      <c r="D1270" s="26">
        <v>151.261</v>
      </c>
      <c r="E1270" s="26">
        <v>0.88100000000000001</v>
      </c>
      <c r="F1270" s="26" t="s">
        <v>40</v>
      </c>
    </row>
    <row r="1271" spans="1:6" x14ac:dyDescent="0.35">
      <c r="A1271" s="25" t="s">
        <v>1484</v>
      </c>
      <c r="B1271" s="26" t="s">
        <v>295</v>
      </c>
      <c r="C1271" s="26">
        <v>3124</v>
      </c>
      <c r="D1271" s="26">
        <v>1192.308</v>
      </c>
      <c r="E1271" s="26">
        <v>0.88100000000000001</v>
      </c>
      <c r="F1271" s="26" t="s">
        <v>40</v>
      </c>
    </row>
    <row r="1272" spans="1:6" x14ac:dyDescent="0.35">
      <c r="A1272" s="25" t="s">
        <v>248</v>
      </c>
      <c r="B1272" s="26" t="s">
        <v>295</v>
      </c>
      <c r="C1272" s="26">
        <v>2661</v>
      </c>
      <c r="D1272" s="26">
        <v>432.43200000000002</v>
      </c>
      <c r="E1272" s="26">
        <v>0.88100000000000001</v>
      </c>
      <c r="F1272" s="26" t="s">
        <v>40</v>
      </c>
    </row>
    <row r="1273" spans="1:6" x14ac:dyDescent="0.35">
      <c r="A1273" s="25" t="s">
        <v>231</v>
      </c>
      <c r="B1273" s="26" t="s">
        <v>295</v>
      </c>
      <c r="C1273" s="26">
        <v>3483</v>
      </c>
      <c r="D1273" s="26">
        <v>447.87599999999998</v>
      </c>
      <c r="E1273" s="26">
        <v>0.88100000000000001</v>
      </c>
      <c r="F1273" s="26" t="s">
        <v>40</v>
      </c>
    </row>
    <row r="1274" spans="1:6" x14ac:dyDescent="0.35">
      <c r="A1274" s="25" t="s">
        <v>47</v>
      </c>
      <c r="B1274" s="26" t="s">
        <v>295</v>
      </c>
      <c r="C1274" s="26">
        <v>3080</v>
      </c>
      <c r="D1274" s="26">
        <v>105.88200000000001</v>
      </c>
      <c r="E1274" s="26">
        <v>0.88100000000000001</v>
      </c>
      <c r="F1274" s="26" t="s">
        <v>40</v>
      </c>
    </row>
    <row r="1275" spans="1:6" x14ac:dyDescent="0.35">
      <c r="A1275" s="25" t="s">
        <v>1447</v>
      </c>
      <c r="B1275" s="26" t="s">
        <v>295</v>
      </c>
      <c r="C1275" s="26">
        <v>6136</v>
      </c>
      <c r="D1275" s="26">
        <v>559.322</v>
      </c>
      <c r="E1275" s="26">
        <v>0.88100000000000001</v>
      </c>
      <c r="F1275" s="26" t="s">
        <v>40</v>
      </c>
    </row>
    <row r="1276" spans="1:6" x14ac:dyDescent="0.35">
      <c r="A1276" s="25" t="s">
        <v>1474</v>
      </c>
      <c r="B1276" s="26" t="s">
        <v>295</v>
      </c>
      <c r="C1276" s="26">
        <v>5943</v>
      </c>
      <c r="D1276" s="26">
        <v>538.46199999999999</v>
      </c>
      <c r="E1276" s="26">
        <v>0.88100000000000001</v>
      </c>
      <c r="F1276" s="26" t="s">
        <v>40</v>
      </c>
    </row>
    <row r="1277" spans="1:6" x14ac:dyDescent="0.35">
      <c r="A1277" s="25" t="s">
        <v>1488</v>
      </c>
      <c r="B1277" s="26" t="s">
        <v>295</v>
      </c>
      <c r="C1277" s="26">
        <v>5265</v>
      </c>
      <c r="D1277" s="26">
        <v>527.02700000000004</v>
      </c>
      <c r="E1277" s="26">
        <v>0.88100000000000001</v>
      </c>
      <c r="F1277" s="26" t="s">
        <v>40</v>
      </c>
    </row>
    <row r="1278" spans="1:6" x14ac:dyDescent="0.35">
      <c r="A1278" s="25" t="s">
        <v>103</v>
      </c>
      <c r="B1278" s="26" t="s">
        <v>295</v>
      </c>
      <c r="C1278" s="26">
        <v>4816</v>
      </c>
      <c r="D1278" s="26">
        <v>569.06100000000004</v>
      </c>
      <c r="E1278" s="26">
        <v>0.88100000000000001</v>
      </c>
      <c r="F1278" s="26" t="s">
        <v>40</v>
      </c>
    </row>
    <row r="1279" spans="1:6" x14ac:dyDescent="0.35">
      <c r="A1279" s="25" t="s">
        <v>1570</v>
      </c>
      <c r="B1279" s="26" t="s">
        <v>295</v>
      </c>
      <c r="C1279" s="26">
        <v>2324</v>
      </c>
      <c r="D1279" s="26">
        <v>265.55099999999999</v>
      </c>
      <c r="E1279" s="26">
        <v>0.88200000000000001</v>
      </c>
      <c r="F1279" s="26" t="s">
        <v>40</v>
      </c>
    </row>
    <row r="1280" spans="1:6" x14ac:dyDescent="0.35">
      <c r="A1280" s="25" t="s">
        <v>1629</v>
      </c>
      <c r="B1280" s="26" t="s">
        <v>295</v>
      </c>
      <c r="C1280" s="26">
        <v>3223</v>
      </c>
      <c r="D1280" s="26">
        <v>642.24099999999999</v>
      </c>
      <c r="E1280" s="26">
        <v>0.88200000000000001</v>
      </c>
      <c r="F1280" s="26" t="s">
        <v>40</v>
      </c>
    </row>
    <row r="1281" spans="1:6" x14ac:dyDescent="0.35">
      <c r="A1281" s="25" t="s">
        <v>1843</v>
      </c>
      <c r="B1281" s="26" t="s">
        <v>295</v>
      </c>
      <c r="C1281" s="26">
        <v>1392</v>
      </c>
      <c r="D1281" s="26">
        <v>533.33299999999997</v>
      </c>
      <c r="E1281" s="26">
        <v>0.88200000000000001</v>
      </c>
      <c r="F1281" s="26" t="s">
        <v>40</v>
      </c>
    </row>
    <row r="1282" spans="1:6" x14ac:dyDescent="0.35">
      <c r="A1282" s="25" t="s">
        <v>1870</v>
      </c>
      <c r="B1282" s="26" t="s">
        <v>295</v>
      </c>
      <c r="C1282" s="26">
        <v>2765</v>
      </c>
      <c r="D1282" s="26">
        <v>666.66700000000003</v>
      </c>
      <c r="E1282" s="26">
        <v>0.88200000000000001</v>
      </c>
      <c r="F1282" s="26" t="s">
        <v>40</v>
      </c>
    </row>
    <row r="1283" spans="1:6" x14ac:dyDescent="0.35">
      <c r="A1283" s="25" t="s">
        <v>1451</v>
      </c>
      <c r="B1283" s="26" t="s">
        <v>295</v>
      </c>
      <c r="C1283" s="26">
        <v>5919</v>
      </c>
      <c r="D1283" s="26">
        <v>800</v>
      </c>
      <c r="E1283" s="26">
        <v>0.88200000000000001</v>
      </c>
      <c r="F1283" s="26" t="s">
        <v>40</v>
      </c>
    </row>
    <row r="1284" spans="1:6" x14ac:dyDescent="0.35">
      <c r="A1284" s="25" t="s">
        <v>1471</v>
      </c>
      <c r="B1284" s="26" t="s">
        <v>295</v>
      </c>
      <c r="C1284" s="26">
        <v>6351</v>
      </c>
      <c r="D1284" s="26">
        <v>2600</v>
      </c>
      <c r="E1284" s="26">
        <v>0.88200000000000001</v>
      </c>
      <c r="F1284" s="26" t="s">
        <v>40</v>
      </c>
    </row>
    <row r="1285" spans="1:6" x14ac:dyDescent="0.35">
      <c r="A1285" s="25" t="s">
        <v>1570</v>
      </c>
      <c r="B1285" s="26" t="s">
        <v>295</v>
      </c>
      <c r="C1285" s="26">
        <v>2324</v>
      </c>
      <c r="D1285" s="26">
        <v>265.55099999999999</v>
      </c>
      <c r="E1285" s="26">
        <v>0.88200000000000001</v>
      </c>
      <c r="F1285" s="26" t="s">
        <v>40</v>
      </c>
    </row>
    <row r="1286" spans="1:6" x14ac:dyDescent="0.35">
      <c r="A1286" s="25" t="s">
        <v>164</v>
      </c>
      <c r="B1286" s="26" t="s">
        <v>295</v>
      </c>
      <c r="C1286" s="26">
        <v>2249</v>
      </c>
      <c r="D1286" s="26">
        <v>68.492999999999995</v>
      </c>
      <c r="E1286" s="26">
        <v>0.88200000000000001</v>
      </c>
      <c r="F1286" s="26" t="s">
        <v>40</v>
      </c>
    </row>
    <row r="1287" spans="1:6" x14ac:dyDescent="0.35">
      <c r="A1287" s="25" t="s">
        <v>1287</v>
      </c>
      <c r="B1287" s="26" t="s">
        <v>295</v>
      </c>
      <c r="C1287" s="26">
        <v>658</v>
      </c>
      <c r="D1287" s="26">
        <v>82.569000000000003</v>
      </c>
      <c r="E1287" s="26">
        <v>0.88300000000000001</v>
      </c>
      <c r="F1287" s="26" t="s">
        <v>40</v>
      </c>
    </row>
    <row r="1288" spans="1:6" x14ac:dyDescent="0.35">
      <c r="A1288" s="25" t="s">
        <v>1651</v>
      </c>
      <c r="B1288" s="26" t="s">
        <v>295</v>
      </c>
      <c r="C1288" s="26">
        <v>524</v>
      </c>
      <c r="D1288" s="26">
        <v>53.719000000000001</v>
      </c>
      <c r="E1288" s="26">
        <v>0.88300000000000001</v>
      </c>
      <c r="F1288" s="26" t="s">
        <v>40</v>
      </c>
    </row>
    <row r="1289" spans="1:6" x14ac:dyDescent="0.35">
      <c r="A1289" s="25" t="s">
        <v>1419</v>
      </c>
      <c r="B1289" s="26" t="s">
        <v>295</v>
      </c>
      <c r="C1289" s="26">
        <v>3138</v>
      </c>
      <c r="D1289" s="26">
        <v>796.46</v>
      </c>
      <c r="E1289" s="26">
        <v>0.88300000000000001</v>
      </c>
      <c r="F1289" s="26" t="s">
        <v>40</v>
      </c>
    </row>
    <row r="1290" spans="1:6" x14ac:dyDescent="0.35">
      <c r="A1290" s="25" t="s">
        <v>250</v>
      </c>
      <c r="B1290" s="26" t="s">
        <v>295</v>
      </c>
      <c r="C1290" s="26">
        <v>1596</v>
      </c>
      <c r="D1290" s="26">
        <v>165.32300000000001</v>
      </c>
      <c r="E1290" s="26">
        <v>0.88300000000000001</v>
      </c>
      <c r="F1290" s="26" t="s">
        <v>40</v>
      </c>
    </row>
    <row r="1291" spans="1:6" x14ac:dyDescent="0.35">
      <c r="A1291" s="25" t="s">
        <v>1990</v>
      </c>
      <c r="B1291" s="26" t="s">
        <v>295</v>
      </c>
      <c r="C1291" s="26">
        <v>1494</v>
      </c>
      <c r="D1291" s="26">
        <v>421.68700000000001</v>
      </c>
      <c r="E1291" s="26">
        <v>0.88300000000000001</v>
      </c>
      <c r="F1291" s="26" t="s">
        <v>40</v>
      </c>
    </row>
    <row r="1292" spans="1:6" x14ac:dyDescent="0.35">
      <c r="A1292" s="25" t="s">
        <v>938</v>
      </c>
      <c r="B1292" s="26" t="s">
        <v>295</v>
      </c>
      <c r="C1292" s="26">
        <v>6243</v>
      </c>
      <c r="D1292" s="26">
        <v>2228.9290000000001</v>
      </c>
      <c r="E1292" s="26">
        <v>0.88300000000000001</v>
      </c>
      <c r="F1292" s="26" t="s">
        <v>40</v>
      </c>
    </row>
    <row r="1293" spans="1:6" x14ac:dyDescent="0.35">
      <c r="A1293" s="25" t="s">
        <v>1021</v>
      </c>
      <c r="B1293" s="26" t="s">
        <v>295</v>
      </c>
      <c r="C1293" s="26">
        <v>896</v>
      </c>
      <c r="D1293" s="26">
        <v>198.34700000000001</v>
      </c>
      <c r="E1293" s="26">
        <v>0.88300000000000001</v>
      </c>
      <c r="F1293" s="26" t="s">
        <v>40</v>
      </c>
    </row>
    <row r="1294" spans="1:6" x14ac:dyDescent="0.35">
      <c r="A1294" s="25" t="s">
        <v>886</v>
      </c>
      <c r="B1294" s="26" t="s">
        <v>295</v>
      </c>
      <c r="C1294" s="26">
        <v>2466</v>
      </c>
      <c r="D1294" s="26">
        <v>293.286</v>
      </c>
      <c r="E1294" s="26">
        <v>0.88400000000000001</v>
      </c>
      <c r="F1294" s="26" t="s">
        <v>40</v>
      </c>
    </row>
    <row r="1295" spans="1:6" x14ac:dyDescent="0.35">
      <c r="A1295" s="25" t="s">
        <v>1169</v>
      </c>
      <c r="B1295" s="26" t="s">
        <v>295</v>
      </c>
      <c r="C1295" s="26">
        <v>1252</v>
      </c>
      <c r="D1295" s="26">
        <v>192.30799999999999</v>
      </c>
      <c r="E1295" s="26">
        <v>0.88400000000000001</v>
      </c>
      <c r="F1295" s="26" t="s">
        <v>40</v>
      </c>
    </row>
    <row r="1296" spans="1:6" x14ac:dyDescent="0.35">
      <c r="A1296" s="25" t="s">
        <v>907</v>
      </c>
      <c r="B1296" s="26" t="s">
        <v>295</v>
      </c>
      <c r="C1296" s="26">
        <v>1577</v>
      </c>
      <c r="D1296" s="26">
        <v>52.631999999999998</v>
      </c>
      <c r="E1296" s="26">
        <v>0.88400000000000001</v>
      </c>
      <c r="F1296" s="26" t="s">
        <v>40</v>
      </c>
    </row>
    <row r="1297" spans="1:6" x14ac:dyDescent="0.35">
      <c r="A1297" s="25" t="s">
        <v>105</v>
      </c>
      <c r="B1297" s="26" t="s">
        <v>295</v>
      </c>
      <c r="C1297" s="26">
        <v>5028</v>
      </c>
      <c r="D1297" s="26">
        <v>545.53</v>
      </c>
      <c r="E1297" s="26">
        <v>0.88400000000000001</v>
      </c>
      <c r="F1297" s="26" t="s">
        <v>40</v>
      </c>
    </row>
    <row r="1298" spans="1:6" x14ac:dyDescent="0.35">
      <c r="A1298" s="25" t="s">
        <v>1879</v>
      </c>
      <c r="B1298" s="26" t="s">
        <v>295</v>
      </c>
      <c r="C1298" s="26">
        <v>1044</v>
      </c>
      <c r="D1298" s="26">
        <v>347.82600000000002</v>
      </c>
      <c r="E1298" s="26">
        <v>0.88500000000000001</v>
      </c>
      <c r="F1298" s="26" t="s">
        <v>40</v>
      </c>
    </row>
    <row r="1299" spans="1:6" x14ac:dyDescent="0.35">
      <c r="A1299" s="25" t="s">
        <v>175</v>
      </c>
      <c r="B1299" s="26" t="s">
        <v>295</v>
      </c>
      <c r="C1299" s="26">
        <v>1244</v>
      </c>
      <c r="D1299" s="26">
        <v>160</v>
      </c>
      <c r="E1299" s="26">
        <v>0.88500000000000001</v>
      </c>
      <c r="F1299" s="26" t="s">
        <v>40</v>
      </c>
    </row>
    <row r="1300" spans="1:6" x14ac:dyDescent="0.35">
      <c r="A1300" s="25" t="s">
        <v>112</v>
      </c>
      <c r="B1300" s="26" t="s">
        <v>295</v>
      </c>
      <c r="C1300" s="26">
        <v>1717</v>
      </c>
      <c r="D1300" s="26">
        <v>173.91300000000001</v>
      </c>
      <c r="E1300" s="26">
        <v>0.88500000000000001</v>
      </c>
      <c r="F1300" s="26" t="s">
        <v>40</v>
      </c>
    </row>
    <row r="1301" spans="1:6" x14ac:dyDescent="0.35">
      <c r="A1301" s="25" t="s">
        <v>966</v>
      </c>
      <c r="B1301" s="26" t="s">
        <v>295</v>
      </c>
      <c r="C1301" s="26">
        <v>6126</v>
      </c>
      <c r="D1301" s="26">
        <v>275.36200000000002</v>
      </c>
      <c r="E1301" s="26">
        <v>0.88500000000000001</v>
      </c>
      <c r="F1301" s="26" t="s">
        <v>40</v>
      </c>
    </row>
    <row r="1302" spans="1:6" x14ac:dyDescent="0.35">
      <c r="A1302" s="25" t="s">
        <v>1492</v>
      </c>
      <c r="B1302" s="26" t="s">
        <v>295</v>
      </c>
      <c r="C1302" s="26">
        <v>3508</v>
      </c>
      <c r="D1302" s="26">
        <v>217.39099999999999</v>
      </c>
      <c r="E1302" s="26">
        <v>0.88500000000000001</v>
      </c>
      <c r="F1302" s="26" t="s">
        <v>40</v>
      </c>
    </row>
    <row r="1303" spans="1:6" x14ac:dyDescent="0.35">
      <c r="A1303" s="25" t="s">
        <v>104</v>
      </c>
      <c r="B1303" s="26" t="s">
        <v>295</v>
      </c>
      <c r="C1303" s="26">
        <v>5004</v>
      </c>
      <c r="D1303" s="26">
        <v>8.9480000000000004</v>
      </c>
      <c r="E1303" s="26">
        <v>0.88500000000000001</v>
      </c>
      <c r="F1303" s="26" t="s">
        <v>64</v>
      </c>
    </row>
    <row r="1304" spans="1:6" x14ac:dyDescent="0.35">
      <c r="A1304" s="25" t="s">
        <v>1299</v>
      </c>
      <c r="B1304" s="26" t="s">
        <v>295</v>
      </c>
      <c r="C1304" s="26">
        <v>1116</v>
      </c>
      <c r="D1304" s="26">
        <v>218.82400000000001</v>
      </c>
      <c r="E1304" s="26">
        <v>0.88600000000000001</v>
      </c>
      <c r="F1304" s="26" t="s">
        <v>40</v>
      </c>
    </row>
    <row r="1305" spans="1:6" x14ac:dyDescent="0.35">
      <c r="A1305" s="25" t="s">
        <v>1423</v>
      </c>
      <c r="B1305" s="26" t="s">
        <v>295</v>
      </c>
      <c r="C1305" s="26">
        <v>990</v>
      </c>
      <c r="D1305" s="26">
        <v>122.995</v>
      </c>
      <c r="E1305" s="26">
        <v>0.88600000000000001</v>
      </c>
      <c r="F1305" s="26" t="s">
        <v>40</v>
      </c>
    </row>
    <row r="1306" spans="1:6" x14ac:dyDescent="0.35">
      <c r="A1306" s="25" t="s">
        <v>1041</v>
      </c>
      <c r="B1306" s="26" t="s">
        <v>295</v>
      </c>
      <c r="C1306" s="26">
        <v>4653</v>
      </c>
      <c r="D1306" s="26">
        <v>688.14400000000001</v>
      </c>
      <c r="E1306" s="26">
        <v>0.88600000000000001</v>
      </c>
      <c r="F1306" s="26" t="s">
        <v>40</v>
      </c>
    </row>
    <row r="1307" spans="1:6" x14ac:dyDescent="0.35">
      <c r="A1307" s="25" t="s">
        <v>1225</v>
      </c>
      <c r="B1307" s="26" t="s">
        <v>295</v>
      </c>
      <c r="C1307" s="26">
        <v>7626</v>
      </c>
      <c r="D1307" s="26">
        <v>1709.6769999999999</v>
      </c>
      <c r="E1307" s="26">
        <v>0.88600000000000001</v>
      </c>
      <c r="F1307" s="26" t="s">
        <v>40</v>
      </c>
    </row>
    <row r="1308" spans="1:6" x14ac:dyDescent="0.35">
      <c r="A1308" s="25" t="s">
        <v>265</v>
      </c>
      <c r="B1308" s="26" t="s">
        <v>295</v>
      </c>
      <c r="C1308" s="26">
        <v>2478</v>
      </c>
      <c r="D1308" s="26">
        <v>647.05899999999997</v>
      </c>
      <c r="E1308" s="26">
        <v>0.88600000000000001</v>
      </c>
      <c r="F1308" s="26" t="s">
        <v>40</v>
      </c>
    </row>
    <row r="1309" spans="1:6" x14ac:dyDescent="0.35">
      <c r="A1309" s="25" t="s">
        <v>1701</v>
      </c>
      <c r="B1309" s="26" t="s">
        <v>295</v>
      </c>
      <c r="C1309" s="26">
        <v>3460</v>
      </c>
      <c r="D1309" s="26">
        <v>400.375</v>
      </c>
      <c r="E1309" s="26">
        <v>0.88700000000000001</v>
      </c>
      <c r="F1309" s="26" t="s">
        <v>40</v>
      </c>
    </row>
    <row r="1310" spans="1:6" x14ac:dyDescent="0.35">
      <c r="A1310" s="25" t="s">
        <v>1787</v>
      </c>
      <c r="B1310" s="26" t="s">
        <v>295</v>
      </c>
      <c r="C1310" s="26">
        <v>3559</v>
      </c>
      <c r="D1310" s="26">
        <v>305.08499999999998</v>
      </c>
      <c r="E1310" s="26">
        <v>0.88700000000000001</v>
      </c>
      <c r="F1310" s="26" t="s">
        <v>40</v>
      </c>
    </row>
    <row r="1311" spans="1:6" x14ac:dyDescent="0.35">
      <c r="A1311" s="25" t="s">
        <v>2024</v>
      </c>
      <c r="B1311" s="26" t="s">
        <v>295</v>
      </c>
      <c r="C1311" s="26">
        <v>1436</v>
      </c>
      <c r="D1311" s="26">
        <v>436.36399999999998</v>
      </c>
      <c r="E1311" s="26">
        <v>0.88700000000000001</v>
      </c>
      <c r="F1311" s="26" t="s">
        <v>40</v>
      </c>
    </row>
    <row r="1312" spans="1:6" x14ac:dyDescent="0.35">
      <c r="A1312" s="25" t="s">
        <v>1355</v>
      </c>
      <c r="B1312" s="26" t="s">
        <v>295</v>
      </c>
      <c r="C1312" s="26">
        <v>3429</v>
      </c>
      <c r="D1312" s="26">
        <v>633.04300000000001</v>
      </c>
      <c r="E1312" s="26">
        <v>0.88700000000000001</v>
      </c>
      <c r="F1312" s="26" t="s">
        <v>40</v>
      </c>
    </row>
    <row r="1313" spans="1:6" x14ac:dyDescent="0.35">
      <c r="A1313" s="25" t="s">
        <v>1913</v>
      </c>
      <c r="B1313" s="26" t="s">
        <v>295</v>
      </c>
      <c r="C1313" s="26">
        <v>1034</v>
      </c>
      <c r="D1313" s="26">
        <v>140.845</v>
      </c>
      <c r="E1313" s="26">
        <v>0.88800000000000001</v>
      </c>
      <c r="F1313" s="26" t="s">
        <v>40</v>
      </c>
    </row>
    <row r="1314" spans="1:6" x14ac:dyDescent="0.35">
      <c r="A1314" s="25" t="s">
        <v>45</v>
      </c>
      <c r="B1314" s="26" t="s">
        <v>295</v>
      </c>
      <c r="C1314" s="26">
        <v>797</v>
      </c>
      <c r="D1314" s="26">
        <v>68.045000000000002</v>
      </c>
      <c r="E1314" s="26">
        <v>0.88800000000000001</v>
      </c>
      <c r="F1314" s="26" t="s">
        <v>40</v>
      </c>
    </row>
    <row r="1315" spans="1:6" x14ac:dyDescent="0.35">
      <c r="A1315" s="25" t="s">
        <v>148</v>
      </c>
      <c r="B1315" s="26" t="s">
        <v>295</v>
      </c>
      <c r="C1315" s="26">
        <v>2485</v>
      </c>
      <c r="D1315" s="26">
        <v>217.45599999999999</v>
      </c>
      <c r="E1315" s="26">
        <v>0.88800000000000001</v>
      </c>
      <c r="F1315" s="26" t="s">
        <v>40</v>
      </c>
    </row>
    <row r="1316" spans="1:6" x14ac:dyDescent="0.35">
      <c r="A1316" s="25" t="s">
        <v>2087</v>
      </c>
      <c r="B1316" s="26" t="s">
        <v>295</v>
      </c>
      <c r="C1316" s="26">
        <v>2165</v>
      </c>
      <c r="D1316" s="26">
        <v>22.222000000000001</v>
      </c>
      <c r="E1316" s="26">
        <v>0.88800000000000001</v>
      </c>
      <c r="F1316" s="26" t="s">
        <v>64</v>
      </c>
    </row>
    <row r="1317" spans="1:6" x14ac:dyDescent="0.35">
      <c r="A1317" s="25" t="s">
        <v>1746</v>
      </c>
      <c r="B1317" s="26" t="s">
        <v>295</v>
      </c>
      <c r="C1317" s="26">
        <v>6001</v>
      </c>
      <c r="D1317" s="26">
        <v>237.911</v>
      </c>
      <c r="E1317" s="26">
        <v>0.88800000000000001</v>
      </c>
      <c r="F1317" s="26" t="s">
        <v>40</v>
      </c>
    </row>
    <row r="1318" spans="1:6" x14ac:dyDescent="0.35">
      <c r="A1318" s="25" t="s">
        <v>60</v>
      </c>
      <c r="B1318" s="26" t="s">
        <v>295</v>
      </c>
      <c r="C1318" s="26">
        <v>2812</v>
      </c>
      <c r="D1318" s="26">
        <v>149.32599999999999</v>
      </c>
      <c r="E1318" s="26">
        <v>0.88800000000000001</v>
      </c>
      <c r="F1318" s="26" t="s">
        <v>40</v>
      </c>
    </row>
    <row r="1319" spans="1:6" x14ac:dyDescent="0.35">
      <c r="A1319" s="25" t="s">
        <v>1060</v>
      </c>
      <c r="B1319" s="26" t="s">
        <v>295</v>
      </c>
      <c r="C1319" s="26">
        <v>3923</v>
      </c>
      <c r="D1319" s="26">
        <v>622.61800000000005</v>
      </c>
      <c r="E1319" s="26">
        <v>0.88800000000000001</v>
      </c>
      <c r="F1319" s="26" t="s">
        <v>40</v>
      </c>
    </row>
    <row r="1320" spans="1:6" x14ac:dyDescent="0.35">
      <c r="A1320" s="25" t="s">
        <v>892</v>
      </c>
      <c r="B1320" s="26" t="s">
        <v>295</v>
      </c>
      <c r="C1320" s="26">
        <v>3361</v>
      </c>
      <c r="D1320" s="26">
        <v>1026.7260000000001</v>
      </c>
      <c r="E1320" s="26">
        <v>0.88800000000000001</v>
      </c>
      <c r="F1320" s="26" t="s">
        <v>40</v>
      </c>
    </row>
    <row r="1321" spans="1:6" x14ac:dyDescent="0.35">
      <c r="A1321" s="25" t="s">
        <v>194</v>
      </c>
      <c r="B1321" s="26" t="s">
        <v>295</v>
      </c>
      <c r="C1321" s="26">
        <v>1397</v>
      </c>
      <c r="D1321" s="26">
        <v>297.73899999999998</v>
      </c>
      <c r="E1321" s="26">
        <v>0.88800000000000001</v>
      </c>
      <c r="F1321" s="26" t="s">
        <v>40</v>
      </c>
    </row>
    <row r="1322" spans="1:6" x14ac:dyDescent="0.35">
      <c r="A1322" s="25" t="s">
        <v>287</v>
      </c>
      <c r="B1322" s="26" t="s">
        <v>295</v>
      </c>
      <c r="C1322" s="26">
        <v>1380</v>
      </c>
      <c r="D1322" s="26">
        <v>413.38600000000002</v>
      </c>
      <c r="E1322" s="26">
        <v>0.88800000000000001</v>
      </c>
      <c r="F1322" s="26" t="s">
        <v>40</v>
      </c>
    </row>
    <row r="1323" spans="1:6" x14ac:dyDescent="0.35">
      <c r="A1323" s="25" t="s">
        <v>1330</v>
      </c>
      <c r="B1323" s="26" t="s">
        <v>295</v>
      </c>
      <c r="C1323" s="26">
        <v>3755</v>
      </c>
      <c r="D1323" s="26">
        <v>1395.8330000000001</v>
      </c>
      <c r="E1323" s="26">
        <v>0.88900000000000001</v>
      </c>
      <c r="F1323" s="26" t="s">
        <v>40</v>
      </c>
    </row>
    <row r="1324" spans="1:6" x14ac:dyDescent="0.35">
      <c r="A1324" s="25" t="s">
        <v>1450</v>
      </c>
      <c r="B1324" s="26" t="s">
        <v>295</v>
      </c>
      <c r="C1324" s="26">
        <v>2629</v>
      </c>
      <c r="D1324" s="26">
        <v>395.83300000000003</v>
      </c>
      <c r="E1324" s="26">
        <v>0.88900000000000001</v>
      </c>
      <c r="F1324" s="26" t="s">
        <v>40</v>
      </c>
    </row>
    <row r="1325" spans="1:6" x14ac:dyDescent="0.35">
      <c r="A1325" s="25" t="s">
        <v>2028</v>
      </c>
      <c r="B1325" s="26" t="s">
        <v>295</v>
      </c>
      <c r="C1325" s="26">
        <v>3780</v>
      </c>
      <c r="D1325" s="26">
        <v>3.1219999999999999</v>
      </c>
      <c r="E1325" s="26">
        <v>0.88900000000000001</v>
      </c>
      <c r="F1325" s="26" t="s">
        <v>64</v>
      </c>
    </row>
    <row r="1326" spans="1:6" x14ac:dyDescent="0.35">
      <c r="A1326" s="25" t="s">
        <v>1469</v>
      </c>
      <c r="B1326" s="26" t="s">
        <v>295</v>
      </c>
      <c r="C1326" s="26">
        <v>5921</v>
      </c>
      <c r="D1326" s="26">
        <v>1437.5</v>
      </c>
      <c r="E1326" s="26">
        <v>0.88900000000000001</v>
      </c>
      <c r="F1326" s="26" t="s">
        <v>40</v>
      </c>
    </row>
    <row r="1327" spans="1:6" x14ac:dyDescent="0.35">
      <c r="A1327" s="25" t="s">
        <v>1507</v>
      </c>
      <c r="B1327" s="26" t="s">
        <v>295</v>
      </c>
      <c r="C1327" s="26">
        <v>2570</v>
      </c>
      <c r="D1327" s="26">
        <v>429.20699999999999</v>
      </c>
      <c r="E1327" s="26">
        <v>0.88900000000000001</v>
      </c>
      <c r="F1327" s="26" t="s">
        <v>40</v>
      </c>
    </row>
    <row r="1328" spans="1:6" x14ac:dyDescent="0.35">
      <c r="A1328" s="25" t="s">
        <v>1671</v>
      </c>
      <c r="B1328" s="26" t="s">
        <v>295</v>
      </c>
      <c r="C1328" s="26">
        <v>2494</v>
      </c>
      <c r="D1328" s="26">
        <v>307.47899999999998</v>
      </c>
      <c r="E1328" s="26">
        <v>0.88900000000000001</v>
      </c>
      <c r="F1328" s="26" t="s">
        <v>40</v>
      </c>
    </row>
    <row r="1329" spans="1:6" x14ac:dyDescent="0.35">
      <c r="A1329" s="25" t="s">
        <v>1709</v>
      </c>
      <c r="B1329" s="26" t="s">
        <v>295</v>
      </c>
      <c r="C1329" s="26">
        <v>2757</v>
      </c>
      <c r="D1329" s="26">
        <v>708.33299999999997</v>
      </c>
      <c r="E1329" s="26">
        <v>0.88900000000000001</v>
      </c>
      <c r="F1329" s="26" t="s">
        <v>40</v>
      </c>
    </row>
    <row r="1330" spans="1:6" x14ac:dyDescent="0.35">
      <c r="A1330" s="25" t="s">
        <v>1711</v>
      </c>
      <c r="B1330" s="26" t="s">
        <v>295</v>
      </c>
      <c r="C1330" s="26">
        <v>2629</v>
      </c>
      <c r="D1330" s="26">
        <v>326.08699999999999</v>
      </c>
      <c r="E1330" s="26">
        <v>0.88900000000000001</v>
      </c>
      <c r="F1330" s="26" t="s">
        <v>40</v>
      </c>
    </row>
    <row r="1331" spans="1:6" x14ac:dyDescent="0.35">
      <c r="A1331" s="25" t="s">
        <v>1246</v>
      </c>
      <c r="B1331" s="26" t="s">
        <v>295</v>
      </c>
      <c r="C1331" s="26">
        <v>2074</v>
      </c>
      <c r="D1331" s="26">
        <v>479.339</v>
      </c>
      <c r="E1331" s="26">
        <v>0.89</v>
      </c>
      <c r="F1331" s="26" t="s">
        <v>40</v>
      </c>
    </row>
    <row r="1332" spans="1:6" x14ac:dyDescent="0.35">
      <c r="A1332" s="25" t="s">
        <v>1124</v>
      </c>
      <c r="B1332" s="26" t="s">
        <v>295</v>
      </c>
      <c r="C1332" s="26">
        <v>1699</v>
      </c>
      <c r="D1332" s="26">
        <v>233.48</v>
      </c>
      <c r="E1332" s="26">
        <v>0.89</v>
      </c>
      <c r="F1332" s="26" t="s">
        <v>40</v>
      </c>
    </row>
    <row r="1333" spans="1:6" x14ac:dyDescent="0.35">
      <c r="A1333" s="25" t="s">
        <v>1387</v>
      </c>
      <c r="B1333" s="26" t="s">
        <v>295</v>
      </c>
      <c r="C1333" s="26">
        <v>3081</v>
      </c>
      <c r="D1333" s="26">
        <v>790.57600000000002</v>
      </c>
      <c r="E1333" s="26">
        <v>0.89</v>
      </c>
      <c r="F1333" s="26" t="s">
        <v>40</v>
      </c>
    </row>
    <row r="1334" spans="1:6" x14ac:dyDescent="0.35">
      <c r="A1334" s="25" t="s">
        <v>1316</v>
      </c>
      <c r="B1334" s="26" t="s">
        <v>295</v>
      </c>
      <c r="C1334" s="26">
        <v>2186</v>
      </c>
      <c r="D1334" s="26">
        <v>307.58600000000001</v>
      </c>
      <c r="E1334" s="26">
        <v>0.89100000000000001</v>
      </c>
      <c r="F1334" s="26" t="s">
        <v>40</v>
      </c>
    </row>
    <row r="1335" spans="1:6" x14ac:dyDescent="0.35">
      <c r="A1335" s="25" t="s">
        <v>277</v>
      </c>
      <c r="B1335" s="26" t="s">
        <v>295</v>
      </c>
      <c r="C1335" s="26">
        <v>2572</v>
      </c>
      <c r="D1335" s="26">
        <v>170.732</v>
      </c>
      <c r="E1335" s="26">
        <v>0.89100000000000001</v>
      </c>
      <c r="F1335" s="26" t="s">
        <v>40</v>
      </c>
    </row>
    <row r="1336" spans="1:6" x14ac:dyDescent="0.35">
      <c r="A1336" s="25" t="s">
        <v>968</v>
      </c>
      <c r="B1336" s="26" t="s">
        <v>295</v>
      </c>
      <c r="C1336" s="26">
        <v>3144</v>
      </c>
      <c r="D1336" s="26">
        <v>97.561000000000007</v>
      </c>
      <c r="E1336" s="26">
        <v>0.89100000000000001</v>
      </c>
      <c r="F1336" s="26" t="s">
        <v>40</v>
      </c>
    </row>
    <row r="1337" spans="1:6" x14ac:dyDescent="0.35">
      <c r="A1337" s="25" t="s">
        <v>1316</v>
      </c>
      <c r="B1337" s="26" t="s">
        <v>295</v>
      </c>
      <c r="C1337" s="26">
        <v>2774</v>
      </c>
      <c r="D1337" s="26">
        <v>309.24900000000002</v>
      </c>
      <c r="E1337" s="26">
        <v>0.89100000000000001</v>
      </c>
      <c r="F1337" s="26" t="s">
        <v>40</v>
      </c>
    </row>
    <row r="1338" spans="1:6" x14ac:dyDescent="0.35">
      <c r="A1338" s="25" t="s">
        <v>1526</v>
      </c>
      <c r="B1338" s="26" t="s">
        <v>295</v>
      </c>
      <c r="C1338" s="26">
        <v>6115</v>
      </c>
      <c r="D1338" s="26">
        <v>365.21699999999998</v>
      </c>
      <c r="E1338" s="26">
        <v>0.89100000000000001</v>
      </c>
      <c r="F1338" s="26" t="s">
        <v>40</v>
      </c>
    </row>
    <row r="1339" spans="1:6" x14ac:dyDescent="0.35">
      <c r="A1339" s="25" t="s">
        <v>1660</v>
      </c>
      <c r="B1339" s="26" t="s">
        <v>295</v>
      </c>
      <c r="C1339" s="26">
        <v>2425</v>
      </c>
      <c r="D1339" s="26">
        <v>463.41500000000002</v>
      </c>
      <c r="E1339" s="26">
        <v>0.89100000000000001</v>
      </c>
      <c r="F1339" s="26" t="s">
        <v>40</v>
      </c>
    </row>
    <row r="1340" spans="1:6" x14ac:dyDescent="0.35">
      <c r="A1340" s="25" t="s">
        <v>1107</v>
      </c>
      <c r="B1340" s="26" t="s">
        <v>295</v>
      </c>
      <c r="C1340" s="26">
        <v>3725</v>
      </c>
      <c r="D1340" s="26">
        <v>349.45100000000002</v>
      </c>
      <c r="E1340" s="26">
        <v>0.89200000000000002</v>
      </c>
      <c r="F1340" s="26" t="s">
        <v>40</v>
      </c>
    </row>
    <row r="1341" spans="1:6" x14ac:dyDescent="0.35">
      <c r="A1341" s="25" t="s">
        <v>1179</v>
      </c>
      <c r="B1341" s="26" t="s">
        <v>295</v>
      </c>
      <c r="C1341" s="26">
        <v>1676</v>
      </c>
      <c r="D1341" s="26">
        <v>228.87299999999999</v>
      </c>
      <c r="E1341" s="26">
        <v>0.89200000000000002</v>
      </c>
      <c r="F1341" s="26" t="s">
        <v>40</v>
      </c>
    </row>
    <row r="1342" spans="1:6" x14ac:dyDescent="0.35">
      <c r="A1342" s="25" t="s">
        <v>1318</v>
      </c>
      <c r="B1342" s="26" t="s">
        <v>295</v>
      </c>
      <c r="C1342" s="26">
        <v>5458</v>
      </c>
      <c r="D1342" s="26">
        <v>939.39400000000001</v>
      </c>
      <c r="E1342" s="26">
        <v>0.89200000000000002</v>
      </c>
      <c r="F1342" s="26" t="s">
        <v>40</v>
      </c>
    </row>
    <row r="1343" spans="1:6" x14ac:dyDescent="0.35">
      <c r="A1343" s="25" t="s">
        <v>142</v>
      </c>
      <c r="B1343" s="26" t="s">
        <v>295</v>
      </c>
      <c r="C1343" s="26">
        <v>7958</v>
      </c>
      <c r="D1343" s="26">
        <v>309.101</v>
      </c>
      <c r="E1343" s="26">
        <v>0.89200000000000002</v>
      </c>
      <c r="F1343" s="26" t="s">
        <v>40</v>
      </c>
    </row>
    <row r="1344" spans="1:6" x14ac:dyDescent="0.35">
      <c r="A1344" s="25" t="s">
        <v>1937</v>
      </c>
      <c r="B1344" s="26" t="s">
        <v>295</v>
      </c>
      <c r="C1344" s="26">
        <v>2148</v>
      </c>
      <c r="D1344" s="26">
        <v>360</v>
      </c>
      <c r="E1344" s="26">
        <v>0.89300000000000002</v>
      </c>
      <c r="F1344" s="26" t="s">
        <v>40</v>
      </c>
    </row>
    <row r="1345" spans="1:6" x14ac:dyDescent="0.35">
      <c r="A1345" s="25" t="s">
        <v>1798</v>
      </c>
      <c r="B1345" s="26" t="s">
        <v>295</v>
      </c>
      <c r="C1345" s="26">
        <v>2354</v>
      </c>
      <c r="D1345" s="26">
        <v>235.62700000000001</v>
      </c>
      <c r="E1345" s="26">
        <v>0.89400000000000002</v>
      </c>
      <c r="F1345" s="26" t="s">
        <v>40</v>
      </c>
    </row>
    <row r="1346" spans="1:6" x14ac:dyDescent="0.35">
      <c r="A1346" s="25" t="s">
        <v>1969</v>
      </c>
      <c r="B1346" s="26" t="s">
        <v>295</v>
      </c>
      <c r="C1346" s="26">
        <v>1266</v>
      </c>
      <c r="D1346" s="26">
        <v>176.96600000000001</v>
      </c>
      <c r="E1346" s="26">
        <v>0.89400000000000002</v>
      </c>
      <c r="F1346" s="26" t="s">
        <v>40</v>
      </c>
    </row>
    <row r="1347" spans="1:6" x14ac:dyDescent="0.35">
      <c r="A1347" s="25" t="s">
        <v>1168</v>
      </c>
      <c r="B1347" s="26" t="s">
        <v>295</v>
      </c>
      <c r="C1347" s="26">
        <v>3495</v>
      </c>
      <c r="D1347" s="26">
        <v>282.44299999999998</v>
      </c>
      <c r="E1347" s="26">
        <v>0.89400000000000002</v>
      </c>
      <c r="F1347" s="26" t="s">
        <v>40</v>
      </c>
    </row>
    <row r="1348" spans="1:6" x14ac:dyDescent="0.35">
      <c r="A1348" s="25" t="s">
        <v>973</v>
      </c>
      <c r="B1348" s="26" t="s">
        <v>295</v>
      </c>
      <c r="C1348" s="26">
        <v>3071</v>
      </c>
      <c r="D1348" s="26">
        <v>58.823999999999998</v>
      </c>
      <c r="E1348" s="26">
        <v>0.89500000000000002</v>
      </c>
      <c r="F1348" s="26" t="s">
        <v>40</v>
      </c>
    </row>
    <row r="1349" spans="1:6" x14ac:dyDescent="0.35">
      <c r="A1349" s="25" t="s">
        <v>1509</v>
      </c>
      <c r="B1349" s="26" t="s">
        <v>295</v>
      </c>
      <c r="C1349" s="26">
        <v>3207</v>
      </c>
      <c r="D1349" s="26">
        <v>500.86700000000002</v>
      </c>
      <c r="E1349" s="26">
        <v>0.89500000000000002</v>
      </c>
      <c r="F1349" s="26" t="s">
        <v>40</v>
      </c>
    </row>
    <row r="1350" spans="1:6" x14ac:dyDescent="0.35">
      <c r="A1350" s="25" t="s">
        <v>1310</v>
      </c>
      <c r="B1350" s="26" t="s">
        <v>295</v>
      </c>
      <c r="C1350" s="26">
        <v>2285</v>
      </c>
      <c r="D1350" s="26">
        <v>349.46199999999999</v>
      </c>
      <c r="E1350" s="26">
        <v>0.89600000000000002</v>
      </c>
      <c r="F1350" s="26" t="s">
        <v>40</v>
      </c>
    </row>
    <row r="1351" spans="1:6" x14ac:dyDescent="0.35">
      <c r="A1351" s="25" t="s">
        <v>224</v>
      </c>
      <c r="B1351" s="26" t="s">
        <v>295</v>
      </c>
      <c r="C1351" s="26">
        <v>3396</v>
      </c>
      <c r="D1351" s="26">
        <v>465.11599999999999</v>
      </c>
      <c r="E1351" s="26">
        <v>0.89600000000000002</v>
      </c>
      <c r="F1351" s="26" t="s">
        <v>40</v>
      </c>
    </row>
    <row r="1352" spans="1:6" x14ac:dyDescent="0.35">
      <c r="A1352" s="25" t="s">
        <v>203</v>
      </c>
      <c r="B1352" s="26" t="s">
        <v>295</v>
      </c>
      <c r="C1352" s="26">
        <v>1423</v>
      </c>
      <c r="D1352" s="26">
        <v>502.32600000000002</v>
      </c>
      <c r="E1352" s="26">
        <v>0.89600000000000002</v>
      </c>
      <c r="F1352" s="26" t="s">
        <v>40</v>
      </c>
    </row>
    <row r="1353" spans="1:6" x14ac:dyDescent="0.35">
      <c r="A1353" s="25" t="s">
        <v>1381</v>
      </c>
      <c r="B1353" s="26" t="s">
        <v>295</v>
      </c>
      <c r="C1353" s="26">
        <v>878</v>
      </c>
      <c r="D1353" s="26">
        <v>284.59699999999998</v>
      </c>
      <c r="E1353" s="26">
        <v>0.89700000000000002</v>
      </c>
      <c r="F1353" s="26" t="s">
        <v>40</v>
      </c>
    </row>
    <row r="1354" spans="1:6" x14ac:dyDescent="0.35">
      <c r="A1354" s="25" t="s">
        <v>1267</v>
      </c>
      <c r="B1354" s="26" t="s">
        <v>295</v>
      </c>
      <c r="C1354" s="26">
        <v>1669</v>
      </c>
      <c r="D1354" s="26">
        <v>232.857</v>
      </c>
      <c r="E1354" s="26">
        <v>0.89700000000000002</v>
      </c>
      <c r="F1354" s="26" t="s">
        <v>40</v>
      </c>
    </row>
    <row r="1355" spans="1:6" x14ac:dyDescent="0.35">
      <c r="A1355" s="25" t="s">
        <v>2042</v>
      </c>
      <c r="B1355" s="26" t="s">
        <v>295</v>
      </c>
      <c r="C1355" s="26">
        <v>711</v>
      </c>
      <c r="D1355" s="26">
        <v>0</v>
      </c>
      <c r="E1355" s="26">
        <v>0.89700000000000002</v>
      </c>
      <c r="F1355" s="26" t="s">
        <v>64</v>
      </c>
    </row>
    <row r="1356" spans="1:6" x14ac:dyDescent="0.35">
      <c r="A1356" s="25" t="s">
        <v>2070</v>
      </c>
      <c r="B1356" s="26" t="s">
        <v>295</v>
      </c>
      <c r="C1356" s="26">
        <v>1447</v>
      </c>
      <c r="D1356" s="26">
        <v>98.361000000000004</v>
      </c>
      <c r="E1356" s="26">
        <v>0.89700000000000002</v>
      </c>
      <c r="F1356" s="26" t="s">
        <v>40</v>
      </c>
    </row>
    <row r="1357" spans="1:6" x14ac:dyDescent="0.35">
      <c r="A1357" s="25" t="s">
        <v>1137</v>
      </c>
      <c r="B1357" s="26" t="s">
        <v>295</v>
      </c>
      <c r="C1357" s="26">
        <v>6312</v>
      </c>
      <c r="D1357" s="26">
        <v>981.47699999999998</v>
      </c>
      <c r="E1357" s="26">
        <v>0.89700000000000002</v>
      </c>
      <c r="F1357" s="26" t="s">
        <v>40</v>
      </c>
    </row>
    <row r="1358" spans="1:6" x14ac:dyDescent="0.35">
      <c r="A1358" s="25" t="s">
        <v>1405</v>
      </c>
      <c r="B1358" s="26" t="s">
        <v>295</v>
      </c>
      <c r="C1358" s="26">
        <v>1288</v>
      </c>
      <c r="D1358" s="26">
        <v>575.65800000000002</v>
      </c>
      <c r="E1358" s="26">
        <v>0.89700000000000002</v>
      </c>
      <c r="F1358" s="26" t="s">
        <v>40</v>
      </c>
    </row>
    <row r="1359" spans="1:6" x14ac:dyDescent="0.35">
      <c r="A1359" s="25" t="s">
        <v>1569</v>
      </c>
      <c r="B1359" s="26" t="s">
        <v>295</v>
      </c>
      <c r="C1359" s="26">
        <v>2298</v>
      </c>
      <c r="D1359" s="26">
        <v>404.05599999999998</v>
      </c>
      <c r="E1359" s="26">
        <v>0.89700000000000002</v>
      </c>
      <c r="F1359" s="26" t="s">
        <v>40</v>
      </c>
    </row>
    <row r="1360" spans="1:6" x14ac:dyDescent="0.35">
      <c r="A1360" s="25" t="s">
        <v>205</v>
      </c>
      <c r="B1360" s="26" t="s">
        <v>295</v>
      </c>
      <c r="C1360" s="26">
        <v>6182</v>
      </c>
      <c r="D1360" s="26">
        <v>5.4950000000000001</v>
      </c>
      <c r="E1360" s="26">
        <v>0.89700000000000002</v>
      </c>
      <c r="F1360" s="26" t="s">
        <v>64</v>
      </c>
    </row>
    <row r="1361" spans="1:6" x14ac:dyDescent="0.35">
      <c r="A1361" s="25" t="s">
        <v>1049</v>
      </c>
      <c r="B1361" s="26" t="s">
        <v>295</v>
      </c>
      <c r="C1361" s="26">
        <v>1096</v>
      </c>
      <c r="D1361" s="26">
        <v>270.142</v>
      </c>
      <c r="E1361" s="26">
        <v>0.89800000000000002</v>
      </c>
      <c r="F1361" s="26" t="s">
        <v>40</v>
      </c>
    </row>
    <row r="1362" spans="1:6" x14ac:dyDescent="0.35">
      <c r="A1362" s="25" t="s">
        <v>1013</v>
      </c>
      <c r="B1362" s="26" t="s">
        <v>295</v>
      </c>
      <c r="C1362" s="26">
        <v>2966</v>
      </c>
      <c r="D1362" s="26">
        <v>349.34500000000003</v>
      </c>
      <c r="E1362" s="26">
        <v>0.89800000000000002</v>
      </c>
      <c r="F1362" s="26" t="s">
        <v>40</v>
      </c>
    </row>
    <row r="1363" spans="1:6" x14ac:dyDescent="0.35">
      <c r="A1363" s="25" t="s">
        <v>1310</v>
      </c>
      <c r="B1363" s="26" t="s">
        <v>295</v>
      </c>
      <c r="C1363" s="26">
        <v>5230</v>
      </c>
      <c r="D1363" s="26">
        <v>608.721</v>
      </c>
      <c r="E1363" s="26">
        <v>0.89800000000000002</v>
      </c>
      <c r="F1363" s="26" t="s">
        <v>40</v>
      </c>
    </row>
    <row r="1364" spans="1:6" x14ac:dyDescent="0.35">
      <c r="A1364" s="25" t="s">
        <v>1594</v>
      </c>
      <c r="B1364" s="26" t="s">
        <v>295</v>
      </c>
      <c r="C1364" s="26">
        <v>1587</v>
      </c>
      <c r="D1364" s="26">
        <v>169.01400000000001</v>
      </c>
      <c r="E1364" s="26">
        <v>0.89900000000000002</v>
      </c>
      <c r="F1364" s="26" t="s">
        <v>40</v>
      </c>
    </row>
    <row r="1365" spans="1:6" x14ac:dyDescent="0.35">
      <c r="A1365" s="25" t="s">
        <v>1644</v>
      </c>
      <c r="B1365" s="26" t="s">
        <v>295</v>
      </c>
      <c r="C1365" s="26">
        <v>1588</v>
      </c>
      <c r="D1365" s="26">
        <v>134.40899999999999</v>
      </c>
      <c r="E1365" s="26">
        <v>0.89900000000000002</v>
      </c>
      <c r="F1365" s="26" t="s">
        <v>40</v>
      </c>
    </row>
    <row r="1366" spans="1:6" x14ac:dyDescent="0.35">
      <c r="A1366" s="25" t="s">
        <v>1841</v>
      </c>
      <c r="B1366" s="26" t="s">
        <v>295</v>
      </c>
      <c r="C1366" s="26">
        <v>2122</v>
      </c>
      <c r="D1366" s="26">
        <v>833.33299999999997</v>
      </c>
      <c r="E1366" s="26">
        <v>0.9</v>
      </c>
      <c r="F1366" s="26" t="s">
        <v>40</v>
      </c>
    </row>
    <row r="1367" spans="1:6" x14ac:dyDescent="0.35">
      <c r="A1367" s="25" t="s">
        <v>1447</v>
      </c>
      <c r="B1367" s="26" t="s">
        <v>295</v>
      </c>
      <c r="C1367" s="26">
        <v>3208</v>
      </c>
      <c r="D1367" s="26">
        <v>543.21</v>
      </c>
      <c r="E1367" s="26">
        <v>0.9</v>
      </c>
      <c r="F1367" s="26" t="s">
        <v>40</v>
      </c>
    </row>
    <row r="1368" spans="1:6" x14ac:dyDescent="0.35">
      <c r="A1368" s="25" t="s">
        <v>267</v>
      </c>
      <c r="B1368" s="26" t="s">
        <v>295</v>
      </c>
      <c r="C1368" s="26">
        <v>499</v>
      </c>
      <c r="D1368" s="26">
        <v>66.265000000000001</v>
      </c>
      <c r="E1368" s="26">
        <v>0.9</v>
      </c>
      <c r="F1368" s="26" t="s">
        <v>40</v>
      </c>
    </row>
    <row r="1369" spans="1:6" x14ac:dyDescent="0.35">
      <c r="A1369" s="25" t="s">
        <v>1139</v>
      </c>
      <c r="B1369" s="26" t="s">
        <v>295</v>
      </c>
      <c r="C1369" s="26">
        <v>4787</v>
      </c>
      <c r="D1369" s="26">
        <v>1000</v>
      </c>
      <c r="E1369" s="26">
        <v>0.9</v>
      </c>
      <c r="F1369" s="26" t="s">
        <v>40</v>
      </c>
    </row>
    <row r="1370" spans="1:6" x14ac:dyDescent="0.35">
      <c r="A1370" s="25" t="s">
        <v>1151</v>
      </c>
      <c r="B1370" s="26" t="s">
        <v>295</v>
      </c>
      <c r="C1370" s="26">
        <v>4190</v>
      </c>
      <c r="D1370" s="26">
        <v>629.63</v>
      </c>
      <c r="E1370" s="26">
        <v>0.9</v>
      </c>
      <c r="F1370" s="26" t="s">
        <v>40</v>
      </c>
    </row>
    <row r="1371" spans="1:6" x14ac:dyDescent="0.35">
      <c r="A1371" s="25" t="s">
        <v>269</v>
      </c>
      <c r="B1371" s="26" t="s">
        <v>295</v>
      </c>
      <c r="C1371" s="26">
        <v>1546</v>
      </c>
      <c r="D1371" s="26">
        <v>296.29599999999999</v>
      </c>
      <c r="E1371" s="26">
        <v>0.9</v>
      </c>
      <c r="F1371" s="26" t="s">
        <v>40</v>
      </c>
    </row>
    <row r="1372" spans="1:6" x14ac:dyDescent="0.35">
      <c r="A1372" s="25" t="s">
        <v>997</v>
      </c>
      <c r="B1372" s="26" t="s">
        <v>295</v>
      </c>
      <c r="C1372" s="26">
        <v>3761</v>
      </c>
      <c r="D1372" s="26">
        <v>268.36200000000002</v>
      </c>
      <c r="E1372" s="26">
        <v>0.9</v>
      </c>
      <c r="F1372" s="26" t="s">
        <v>40</v>
      </c>
    </row>
    <row r="1373" spans="1:6" x14ac:dyDescent="0.35">
      <c r="A1373" s="25" t="s">
        <v>938</v>
      </c>
      <c r="B1373" s="26" t="s">
        <v>295</v>
      </c>
      <c r="C1373" s="26">
        <v>6791</v>
      </c>
      <c r="D1373" s="26">
        <v>2489.6579999999999</v>
      </c>
      <c r="E1373" s="26">
        <v>0.9</v>
      </c>
      <c r="F1373" s="26" t="s">
        <v>40</v>
      </c>
    </row>
    <row r="1374" spans="1:6" x14ac:dyDescent="0.35">
      <c r="A1374" s="25" t="s">
        <v>1424</v>
      </c>
      <c r="B1374" s="26" t="s">
        <v>295</v>
      </c>
      <c r="C1374" s="26">
        <v>5419</v>
      </c>
      <c r="D1374" s="26">
        <v>500</v>
      </c>
      <c r="E1374" s="26">
        <v>0.9</v>
      </c>
      <c r="F1374" s="26" t="s">
        <v>40</v>
      </c>
    </row>
    <row r="1375" spans="1:6" x14ac:dyDescent="0.35">
      <c r="A1375" s="25" t="s">
        <v>1435</v>
      </c>
      <c r="B1375" s="26" t="s">
        <v>295</v>
      </c>
      <c r="C1375" s="26">
        <v>5174</v>
      </c>
      <c r="D1375" s="26">
        <v>666.66700000000003</v>
      </c>
      <c r="E1375" s="26">
        <v>0.9</v>
      </c>
      <c r="F1375" s="26" t="s">
        <v>40</v>
      </c>
    </row>
    <row r="1376" spans="1:6" x14ac:dyDescent="0.35">
      <c r="A1376" s="25" t="s">
        <v>1450</v>
      </c>
      <c r="B1376" s="26" t="s">
        <v>295</v>
      </c>
      <c r="C1376" s="26">
        <v>5554</v>
      </c>
      <c r="D1376" s="26">
        <v>472.22199999999998</v>
      </c>
      <c r="E1376" s="26">
        <v>0.9</v>
      </c>
      <c r="F1376" s="26" t="s">
        <v>40</v>
      </c>
    </row>
    <row r="1377" spans="1:6" x14ac:dyDescent="0.35">
      <c r="A1377" s="25" t="s">
        <v>1409</v>
      </c>
      <c r="B1377" s="26" t="s">
        <v>295</v>
      </c>
      <c r="C1377" s="26">
        <v>3325</v>
      </c>
      <c r="D1377" s="26">
        <v>403.846</v>
      </c>
      <c r="E1377" s="26">
        <v>0.90100000000000002</v>
      </c>
      <c r="F1377" s="26" t="s">
        <v>40</v>
      </c>
    </row>
    <row r="1378" spans="1:6" x14ac:dyDescent="0.35">
      <c r="A1378" s="25" t="s">
        <v>1039</v>
      </c>
      <c r="B1378" s="26" t="s">
        <v>295</v>
      </c>
      <c r="C1378" s="26">
        <v>4214</v>
      </c>
      <c r="D1378" s="26">
        <v>615.71199999999999</v>
      </c>
      <c r="E1378" s="26">
        <v>0.90100000000000002</v>
      </c>
      <c r="F1378" s="26" t="s">
        <v>40</v>
      </c>
    </row>
    <row r="1379" spans="1:6" x14ac:dyDescent="0.35">
      <c r="A1379" s="25" t="s">
        <v>1034</v>
      </c>
      <c r="B1379" s="26" t="s">
        <v>295</v>
      </c>
      <c r="C1379" s="26">
        <v>3625</v>
      </c>
      <c r="D1379" s="26">
        <v>421.42899999999997</v>
      </c>
      <c r="E1379" s="26">
        <v>0.90100000000000002</v>
      </c>
      <c r="F1379" s="26" t="s">
        <v>40</v>
      </c>
    </row>
    <row r="1380" spans="1:6" x14ac:dyDescent="0.35">
      <c r="A1380" s="25" t="s">
        <v>1059</v>
      </c>
      <c r="B1380" s="26" t="s">
        <v>295</v>
      </c>
      <c r="C1380" s="26">
        <v>2115</v>
      </c>
      <c r="D1380" s="26">
        <v>596.99800000000005</v>
      </c>
      <c r="E1380" s="26">
        <v>0.90100000000000002</v>
      </c>
      <c r="F1380" s="26" t="s">
        <v>40</v>
      </c>
    </row>
    <row r="1381" spans="1:6" x14ac:dyDescent="0.35">
      <c r="A1381" s="25" t="s">
        <v>1934</v>
      </c>
      <c r="B1381" s="26" t="s">
        <v>295</v>
      </c>
      <c r="C1381" s="26">
        <v>1676</v>
      </c>
      <c r="D1381" s="26">
        <v>200</v>
      </c>
      <c r="E1381" s="26">
        <v>0.90200000000000002</v>
      </c>
      <c r="F1381" s="26" t="s">
        <v>40</v>
      </c>
    </row>
    <row r="1382" spans="1:6" x14ac:dyDescent="0.35">
      <c r="A1382" s="25" t="s">
        <v>912</v>
      </c>
      <c r="B1382" s="26" t="s">
        <v>295</v>
      </c>
      <c r="C1382" s="26">
        <v>2082</v>
      </c>
      <c r="D1382" s="26">
        <v>263.274</v>
      </c>
      <c r="E1382" s="26">
        <v>0.90200000000000002</v>
      </c>
      <c r="F1382" s="26" t="s">
        <v>40</v>
      </c>
    </row>
    <row r="1383" spans="1:6" x14ac:dyDescent="0.35">
      <c r="A1383" s="25" t="s">
        <v>47</v>
      </c>
      <c r="B1383" s="26" t="s">
        <v>295</v>
      </c>
      <c r="C1383" s="26">
        <v>4083</v>
      </c>
      <c r="D1383" s="26">
        <v>115.152</v>
      </c>
      <c r="E1383" s="26">
        <v>0.90200000000000002</v>
      </c>
      <c r="F1383" s="26" t="s">
        <v>40</v>
      </c>
    </row>
    <row r="1384" spans="1:6" x14ac:dyDescent="0.35">
      <c r="A1384" s="25" t="s">
        <v>66</v>
      </c>
      <c r="B1384" s="26" t="s">
        <v>295</v>
      </c>
      <c r="C1384" s="26">
        <v>1306</v>
      </c>
      <c r="D1384" s="26">
        <v>83.756</v>
      </c>
      <c r="E1384" s="26">
        <v>0.90200000000000002</v>
      </c>
      <c r="F1384" s="26" t="s">
        <v>40</v>
      </c>
    </row>
    <row r="1385" spans="1:6" x14ac:dyDescent="0.35">
      <c r="A1385" s="25" t="s">
        <v>1352</v>
      </c>
      <c r="B1385" s="26" t="s">
        <v>295</v>
      </c>
      <c r="C1385" s="26">
        <v>2643</v>
      </c>
      <c r="D1385" s="26">
        <v>387.11900000000003</v>
      </c>
      <c r="E1385" s="26">
        <v>0.90300000000000002</v>
      </c>
      <c r="F1385" s="26" t="s">
        <v>40</v>
      </c>
    </row>
    <row r="1386" spans="1:6" x14ac:dyDescent="0.35">
      <c r="A1386" s="25" t="s">
        <v>1851</v>
      </c>
      <c r="B1386" s="26" t="s">
        <v>295</v>
      </c>
      <c r="C1386" s="26">
        <v>1498</v>
      </c>
      <c r="D1386" s="26">
        <v>178.571</v>
      </c>
      <c r="E1386" s="26">
        <v>0.90300000000000002</v>
      </c>
      <c r="F1386" s="26" t="s">
        <v>40</v>
      </c>
    </row>
    <row r="1387" spans="1:6" x14ac:dyDescent="0.35">
      <c r="A1387" s="25" t="s">
        <v>2061</v>
      </c>
      <c r="B1387" s="26" t="s">
        <v>295</v>
      </c>
      <c r="C1387" s="26">
        <v>626</v>
      </c>
      <c r="D1387" s="26">
        <v>94.076999999999998</v>
      </c>
      <c r="E1387" s="26">
        <v>0.90300000000000002</v>
      </c>
      <c r="F1387" s="26" t="s">
        <v>40</v>
      </c>
    </row>
    <row r="1388" spans="1:6" x14ac:dyDescent="0.35">
      <c r="A1388" s="25" t="s">
        <v>142</v>
      </c>
      <c r="B1388" s="26" t="s">
        <v>295</v>
      </c>
      <c r="C1388" s="26">
        <v>6908</v>
      </c>
      <c r="D1388" s="26">
        <v>316.86399999999998</v>
      </c>
      <c r="E1388" s="26">
        <v>0.90300000000000002</v>
      </c>
      <c r="F1388" s="26" t="s">
        <v>40</v>
      </c>
    </row>
    <row r="1389" spans="1:6" x14ac:dyDescent="0.35">
      <c r="A1389" s="25" t="s">
        <v>1411</v>
      </c>
      <c r="B1389" s="26" t="s">
        <v>295</v>
      </c>
      <c r="C1389" s="26">
        <v>1085</v>
      </c>
      <c r="D1389" s="26">
        <v>464.286</v>
      </c>
      <c r="E1389" s="26">
        <v>0.90300000000000002</v>
      </c>
      <c r="F1389" s="26" t="s">
        <v>40</v>
      </c>
    </row>
    <row r="1390" spans="1:6" x14ac:dyDescent="0.35">
      <c r="A1390" s="25" t="s">
        <v>1588</v>
      </c>
      <c r="B1390" s="26" t="s">
        <v>295</v>
      </c>
      <c r="C1390" s="26">
        <v>3405</v>
      </c>
      <c r="D1390" s="26">
        <v>688.74199999999996</v>
      </c>
      <c r="E1390" s="26">
        <v>0.90400000000000003</v>
      </c>
      <c r="F1390" s="26" t="s">
        <v>40</v>
      </c>
    </row>
    <row r="1391" spans="1:6" x14ac:dyDescent="0.35">
      <c r="A1391" s="25" t="s">
        <v>1717</v>
      </c>
      <c r="B1391" s="26" t="s">
        <v>295</v>
      </c>
      <c r="C1391" s="26">
        <v>1096</v>
      </c>
      <c r="D1391" s="26">
        <v>142.06100000000001</v>
      </c>
      <c r="E1391" s="26">
        <v>0.90400000000000003</v>
      </c>
      <c r="F1391" s="26" t="s">
        <v>40</v>
      </c>
    </row>
    <row r="1392" spans="1:6" x14ac:dyDescent="0.35">
      <c r="A1392" s="25" t="s">
        <v>1620</v>
      </c>
      <c r="B1392" s="26" t="s">
        <v>295</v>
      </c>
      <c r="C1392" s="26">
        <v>3148</v>
      </c>
      <c r="D1392" s="26">
        <v>610.61900000000003</v>
      </c>
      <c r="E1392" s="26">
        <v>0.90400000000000003</v>
      </c>
      <c r="F1392" s="26" t="s">
        <v>40</v>
      </c>
    </row>
    <row r="1393" spans="1:6" x14ac:dyDescent="0.35">
      <c r="A1393" s="25" t="s">
        <v>43</v>
      </c>
      <c r="B1393" s="26" t="s">
        <v>295</v>
      </c>
      <c r="C1393" s="26">
        <v>1380</v>
      </c>
      <c r="D1393" s="26">
        <v>252.696</v>
      </c>
      <c r="E1393" s="26">
        <v>0.90400000000000003</v>
      </c>
      <c r="F1393" s="26" t="s">
        <v>40</v>
      </c>
    </row>
    <row r="1394" spans="1:6" x14ac:dyDescent="0.35">
      <c r="A1394" s="25" t="s">
        <v>178</v>
      </c>
      <c r="B1394" s="26" t="s">
        <v>295</v>
      </c>
      <c r="C1394" s="26">
        <v>5184</v>
      </c>
      <c r="D1394" s="26">
        <v>170.21299999999999</v>
      </c>
      <c r="E1394" s="26">
        <v>0.90400000000000003</v>
      </c>
      <c r="F1394" s="26" t="s">
        <v>40</v>
      </c>
    </row>
    <row r="1395" spans="1:6" x14ac:dyDescent="0.35">
      <c r="A1395" s="25" t="s">
        <v>204</v>
      </c>
      <c r="B1395" s="26" t="s">
        <v>295</v>
      </c>
      <c r="C1395" s="26">
        <v>2065</v>
      </c>
      <c r="D1395" s="26">
        <v>422.65800000000002</v>
      </c>
      <c r="E1395" s="26">
        <v>0.90400000000000003</v>
      </c>
      <c r="F1395" s="26" t="s">
        <v>40</v>
      </c>
    </row>
    <row r="1396" spans="1:6" x14ac:dyDescent="0.35">
      <c r="A1396" s="25" t="s">
        <v>268</v>
      </c>
      <c r="B1396" s="26" t="s">
        <v>295</v>
      </c>
      <c r="C1396" s="26">
        <v>919</v>
      </c>
      <c r="D1396" s="26">
        <v>130.50800000000001</v>
      </c>
      <c r="E1396" s="26">
        <v>0.90400000000000003</v>
      </c>
      <c r="F1396" s="26" t="s">
        <v>40</v>
      </c>
    </row>
    <row r="1397" spans="1:6" x14ac:dyDescent="0.35">
      <c r="A1397" s="25" t="s">
        <v>1255</v>
      </c>
      <c r="B1397" s="26" t="s">
        <v>295</v>
      </c>
      <c r="C1397" s="26">
        <v>2589</v>
      </c>
      <c r="D1397" s="26">
        <v>354.87200000000001</v>
      </c>
      <c r="E1397" s="26">
        <v>0.90500000000000003</v>
      </c>
      <c r="F1397" s="26" t="s">
        <v>40</v>
      </c>
    </row>
    <row r="1398" spans="1:6" x14ac:dyDescent="0.35">
      <c r="A1398" s="25" t="s">
        <v>1878</v>
      </c>
      <c r="B1398" s="26" t="s">
        <v>295</v>
      </c>
      <c r="C1398" s="26">
        <v>2222</v>
      </c>
      <c r="D1398" s="26">
        <v>684.21100000000001</v>
      </c>
      <c r="E1398" s="26">
        <v>0.90500000000000003</v>
      </c>
      <c r="F1398" s="26" t="s">
        <v>40</v>
      </c>
    </row>
    <row r="1399" spans="1:6" x14ac:dyDescent="0.35">
      <c r="A1399" s="25" t="s">
        <v>123</v>
      </c>
      <c r="B1399" s="26" t="s">
        <v>295</v>
      </c>
      <c r="C1399" s="26">
        <v>1958</v>
      </c>
      <c r="D1399" s="26">
        <v>53.738</v>
      </c>
      <c r="E1399" s="26">
        <v>0.90500000000000003</v>
      </c>
      <c r="F1399" s="26" t="s">
        <v>40</v>
      </c>
    </row>
    <row r="1400" spans="1:6" x14ac:dyDescent="0.35">
      <c r="A1400" s="25" t="s">
        <v>1362</v>
      </c>
      <c r="B1400" s="26" t="s">
        <v>295</v>
      </c>
      <c r="C1400" s="26">
        <v>6664</v>
      </c>
      <c r="D1400" s="26">
        <v>186.047</v>
      </c>
      <c r="E1400" s="26">
        <v>0.90500000000000003</v>
      </c>
      <c r="F1400" s="26" t="s">
        <v>40</v>
      </c>
    </row>
    <row r="1401" spans="1:6" x14ac:dyDescent="0.35">
      <c r="A1401" s="25" t="s">
        <v>1225</v>
      </c>
      <c r="B1401" s="26" t="s">
        <v>295</v>
      </c>
      <c r="C1401" s="26">
        <v>4688</v>
      </c>
      <c r="D1401" s="26">
        <v>1039.604</v>
      </c>
      <c r="E1401" s="26">
        <v>0.90600000000000003</v>
      </c>
      <c r="F1401" s="26" t="s">
        <v>40</v>
      </c>
    </row>
    <row r="1402" spans="1:6" x14ac:dyDescent="0.35">
      <c r="A1402" s="25" t="s">
        <v>1255</v>
      </c>
      <c r="B1402" s="26" t="s">
        <v>295</v>
      </c>
      <c r="C1402" s="26">
        <v>5532</v>
      </c>
      <c r="D1402" s="26">
        <v>477.31400000000002</v>
      </c>
      <c r="E1402" s="26">
        <v>0.90700000000000003</v>
      </c>
      <c r="F1402" s="26" t="s">
        <v>40</v>
      </c>
    </row>
    <row r="1403" spans="1:6" x14ac:dyDescent="0.35">
      <c r="A1403" s="25" t="s">
        <v>1536</v>
      </c>
      <c r="B1403" s="26" t="s">
        <v>295</v>
      </c>
      <c r="C1403" s="26">
        <v>3567</v>
      </c>
      <c r="D1403" s="26">
        <v>595.50599999999997</v>
      </c>
      <c r="E1403" s="26">
        <v>0.90800000000000003</v>
      </c>
      <c r="F1403" s="26" t="s">
        <v>40</v>
      </c>
    </row>
    <row r="1404" spans="1:6" x14ac:dyDescent="0.35">
      <c r="A1404" s="25" t="s">
        <v>1399</v>
      </c>
      <c r="B1404" s="26" t="s">
        <v>295</v>
      </c>
      <c r="C1404" s="26">
        <v>658</v>
      </c>
      <c r="D1404" s="26">
        <v>112.554</v>
      </c>
      <c r="E1404" s="26">
        <v>0.90800000000000003</v>
      </c>
      <c r="F1404" s="26" t="s">
        <v>40</v>
      </c>
    </row>
    <row r="1405" spans="1:6" x14ac:dyDescent="0.35">
      <c r="A1405" s="25" t="s">
        <v>1510</v>
      </c>
      <c r="B1405" s="26" t="s">
        <v>295</v>
      </c>
      <c r="C1405" s="26">
        <v>4633</v>
      </c>
      <c r="D1405" s="26">
        <v>421.64400000000001</v>
      </c>
      <c r="E1405" s="26">
        <v>0.90800000000000003</v>
      </c>
      <c r="F1405" s="26" t="s">
        <v>40</v>
      </c>
    </row>
    <row r="1406" spans="1:6" x14ac:dyDescent="0.35">
      <c r="A1406" s="25" t="s">
        <v>138</v>
      </c>
      <c r="B1406" s="26" t="s">
        <v>295</v>
      </c>
      <c r="C1406" s="26">
        <v>6186</v>
      </c>
      <c r="D1406" s="26">
        <v>200.63200000000001</v>
      </c>
      <c r="E1406" s="26">
        <v>0.90800000000000003</v>
      </c>
      <c r="F1406" s="26" t="s">
        <v>40</v>
      </c>
    </row>
    <row r="1407" spans="1:6" x14ac:dyDescent="0.35">
      <c r="A1407" s="25" t="s">
        <v>1952</v>
      </c>
      <c r="B1407" s="26" t="s">
        <v>295</v>
      </c>
      <c r="C1407" s="26">
        <v>1194</v>
      </c>
      <c r="D1407" s="26">
        <v>1133.3330000000001</v>
      </c>
      <c r="E1407" s="26">
        <v>0.90900000000000003</v>
      </c>
      <c r="F1407" s="26" t="s">
        <v>40</v>
      </c>
    </row>
    <row r="1408" spans="1:6" x14ac:dyDescent="0.35">
      <c r="A1408" s="25" t="s">
        <v>1129</v>
      </c>
      <c r="B1408" s="26" t="s">
        <v>295</v>
      </c>
      <c r="C1408" s="26">
        <v>3979</v>
      </c>
      <c r="D1408" s="26">
        <v>650</v>
      </c>
      <c r="E1408" s="26">
        <v>0.90900000000000003</v>
      </c>
      <c r="F1408" s="26" t="s">
        <v>40</v>
      </c>
    </row>
    <row r="1409" spans="1:6" x14ac:dyDescent="0.35">
      <c r="A1409" s="25" t="s">
        <v>1030</v>
      </c>
      <c r="B1409" s="26" t="s">
        <v>295</v>
      </c>
      <c r="C1409" s="26">
        <v>3359</v>
      </c>
      <c r="D1409" s="26">
        <v>1035.826</v>
      </c>
      <c r="E1409" s="26">
        <v>0.90900000000000003</v>
      </c>
      <c r="F1409" s="26" t="s">
        <v>40</v>
      </c>
    </row>
    <row r="1410" spans="1:6" x14ac:dyDescent="0.35">
      <c r="A1410" s="25" t="s">
        <v>89</v>
      </c>
      <c r="B1410" s="26" t="s">
        <v>295</v>
      </c>
      <c r="C1410" s="26">
        <v>2388</v>
      </c>
      <c r="D1410" s="26">
        <v>236.69499999999999</v>
      </c>
      <c r="E1410" s="26">
        <v>0.90900000000000003</v>
      </c>
      <c r="F1410" s="26" t="s">
        <v>40</v>
      </c>
    </row>
    <row r="1411" spans="1:6" x14ac:dyDescent="0.35">
      <c r="A1411" s="25" t="s">
        <v>1602</v>
      </c>
      <c r="B1411" s="26" t="s">
        <v>295</v>
      </c>
      <c r="C1411" s="26">
        <v>1853</v>
      </c>
      <c r="D1411" s="26">
        <v>172.84</v>
      </c>
      <c r="E1411" s="26">
        <v>0.91</v>
      </c>
      <c r="F1411" s="26" t="s">
        <v>40</v>
      </c>
    </row>
    <row r="1412" spans="1:6" x14ac:dyDescent="0.35">
      <c r="A1412" s="25" t="s">
        <v>61</v>
      </c>
      <c r="B1412" s="26" t="s">
        <v>295</v>
      </c>
      <c r="C1412" s="26">
        <v>1633</v>
      </c>
      <c r="D1412" s="26">
        <v>160.30500000000001</v>
      </c>
      <c r="E1412" s="26">
        <v>0.91</v>
      </c>
      <c r="F1412" s="26" t="s">
        <v>40</v>
      </c>
    </row>
    <row r="1413" spans="1:6" x14ac:dyDescent="0.35">
      <c r="A1413" s="25" t="s">
        <v>1082</v>
      </c>
      <c r="B1413" s="26" t="s">
        <v>295</v>
      </c>
      <c r="C1413" s="26">
        <v>1995</v>
      </c>
      <c r="D1413" s="26">
        <v>0</v>
      </c>
      <c r="E1413" s="26">
        <v>0.91</v>
      </c>
      <c r="F1413" s="26" t="s">
        <v>64</v>
      </c>
    </row>
    <row r="1414" spans="1:6" x14ac:dyDescent="0.35">
      <c r="A1414" s="25" t="s">
        <v>1539</v>
      </c>
      <c r="B1414" s="26" t="s">
        <v>295</v>
      </c>
      <c r="C1414" s="26">
        <v>4113</v>
      </c>
      <c r="D1414" s="26">
        <v>437.81900000000002</v>
      </c>
      <c r="E1414" s="26">
        <v>0.91</v>
      </c>
      <c r="F1414" s="26" t="s">
        <v>40</v>
      </c>
    </row>
    <row r="1415" spans="1:6" x14ac:dyDescent="0.35">
      <c r="A1415" s="25" t="s">
        <v>1755</v>
      </c>
      <c r="B1415" s="26" t="s">
        <v>295</v>
      </c>
      <c r="C1415" s="26">
        <v>1422</v>
      </c>
      <c r="D1415" s="26">
        <v>419.64299999999997</v>
      </c>
      <c r="E1415" s="26">
        <v>0.91100000000000003</v>
      </c>
      <c r="F1415" s="26" t="s">
        <v>40</v>
      </c>
    </row>
    <row r="1416" spans="1:6" x14ac:dyDescent="0.35">
      <c r="A1416" s="25" t="s">
        <v>1575</v>
      </c>
      <c r="B1416" s="26" t="s">
        <v>295</v>
      </c>
      <c r="C1416" s="26">
        <v>3672</v>
      </c>
      <c r="D1416" s="26">
        <v>581.197</v>
      </c>
      <c r="E1416" s="26">
        <v>0.91100000000000003</v>
      </c>
      <c r="F1416" s="26" t="s">
        <v>40</v>
      </c>
    </row>
    <row r="1417" spans="1:6" x14ac:dyDescent="0.35">
      <c r="A1417" s="25" t="s">
        <v>1147</v>
      </c>
      <c r="B1417" s="26" t="s">
        <v>295</v>
      </c>
      <c r="C1417" s="26">
        <v>3458</v>
      </c>
      <c r="D1417" s="26">
        <v>538.46199999999999</v>
      </c>
      <c r="E1417" s="26">
        <v>0.91100000000000003</v>
      </c>
      <c r="F1417" s="26" t="s">
        <v>40</v>
      </c>
    </row>
    <row r="1418" spans="1:6" x14ac:dyDescent="0.35">
      <c r="A1418" s="25" t="s">
        <v>2052</v>
      </c>
      <c r="B1418" s="26" t="s">
        <v>295</v>
      </c>
      <c r="C1418" s="26">
        <v>3625</v>
      </c>
      <c r="D1418" s="26">
        <v>412.63900000000001</v>
      </c>
      <c r="E1418" s="26">
        <v>0.91200000000000003</v>
      </c>
      <c r="F1418" s="26" t="s">
        <v>40</v>
      </c>
    </row>
    <row r="1419" spans="1:6" x14ac:dyDescent="0.35">
      <c r="A1419" s="25" t="s">
        <v>1604</v>
      </c>
      <c r="B1419" s="26" t="s">
        <v>295</v>
      </c>
      <c r="C1419" s="26">
        <v>1752</v>
      </c>
      <c r="D1419" s="26">
        <v>26.922999999999998</v>
      </c>
      <c r="E1419" s="26">
        <v>0.91200000000000003</v>
      </c>
      <c r="F1419" s="26" t="s">
        <v>64</v>
      </c>
    </row>
    <row r="1420" spans="1:6" x14ac:dyDescent="0.35">
      <c r="A1420" s="25" t="s">
        <v>1233</v>
      </c>
      <c r="B1420" s="26" t="s">
        <v>295</v>
      </c>
      <c r="C1420" s="26">
        <v>1829</v>
      </c>
      <c r="D1420" s="26">
        <v>928.57100000000003</v>
      </c>
      <c r="E1420" s="26">
        <v>0.91300000000000003</v>
      </c>
      <c r="F1420" s="26" t="s">
        <v>40</v>
      </c>
    </row>
    <row r="1421" spans="1:6" x14ac:dyDescent="0.35">
      <c r="A1421" s="25" t="s">
        <v>1932</v>
      </c>
      <c r="B1421" s="26" t="s">
        <v>295</v>
      </c>
      <c r="C1421" s="26">
        <v>3408</v>
      </c>
      <c r="D1421" s="26">
        <v>182.51</v>
      </c>
      <c r="E1421" s="26">
        <v>0.91300000000000003</v>
      </c>
      <c r="F1421" s="26" t="s">
        <v>40</v>
      </c>
    </row>
    <row r="1422" spans="1:6" x14ac:dyDescent="0.35">
      <c r="A1422" s="25" t="s">
        <v>1079</v>
      </c>
      <c r="B1422" s="26" t="s">
        <v>295</v>
      </c>
      <c r="C1422" s="26">
        <v>4648</v>
      </c>
      <c r="D1422" s="26">
        <v>142.857</v>
      </c>
      <c r="E1422" s="26">
        <v>0.91300000000000003</v>
      </c>
      <c r="F1422" s="26" t="s">
        <v>40</v>
      </c>
    </row>
    <row r="1423" spans="1:6" x14ac:dyDescent="0.35">
      <c r="A1423" s="25" t="s">
        <v>177</v>
      </c>
      <c r="B1423" s="26" t="s">
        <v>295</v>
      </c>
      <c r="C1423" s="26">
        <v>5192</v>
      </c>
      <c r="D1423" s="26">
        <v>64.394000000000005</v>
      </c>
      <c r="E1423" s="26">
        <v>0.91300000000000003</v>
      </c>
      <c r="F1423" s="26" t="s">
        <v>40</v>
      </c>
    </row>
    <row r="1424" spans="1:6" x14ac:dyDescent="0.35">
      <c r="A1424" s="25" t="s">
        <v>1380</v>
      </c>
      <c r="B1424" s="26" t="s">
        <v>295</v>
      </c>
      <c r="C1424" s="26">
        <v>6322</v>
      </c>
      <c r="D1424" s="26">
        <v>674.79700000000003</v>
      </c>
      <c r="E1424" s="26">
        <v>0.91300000000000003</v>
      </c>
      <c r="F1424" s="26" t="s">
        <v>40</v>
      </c>
    </row>
    <row r="1425" spans="1:6" x14ac:dyDescent="0.35">
      <c r="A1425" s="25" t="s">
        <v>1444</v>
      </c>
      <c r="B1425" s="26" t="s">
        <v>295</v>
      </c>
      <c r="C1425" s="26">
        <v>2097</v>
      </c>
      <c r="D1425" s="26">
        <v>168.42099999999999</v>
      </c>
      <c r="E1425" s="26">
        <v>0.91300000000000003</v>
      </c>
      <c r="F1425" s="26" t="s">
        <v>40</v>
      </c>
    </row>
    <row r="1426" spans="1:6" x14ac:dyDescent="0.35">
      <c r="A1426" s="25" t="s">
        <v>1473</v>
      </c>
      <c r="B1426" s="26" t="s">
        <v>295</v>
      </c>
      <c r="C1426" s="26">
        <v>5983</v>
      </c>
      <c r="D1426" s="26">
        <v>714.28599999999994</v>
      </c>
      <c r="E1426" s="26">
        <v>0.91300000000000003</v>
      </c>
      <c r="F1426" s="26" t="s">
        <v>40</v>
      </c>
    </row>
    <row r="1427" spans="1:6" x14ac:dyDescent="0.35">
      <c r="A1427" s="25" t="s">
        <v>177</v>
      </c>
      <c r="B1427" s="26" t="s">
        <v>295</v>
      </c>
      <c r="C1427" s="26">
        <v>5192</v>
      </c>
      <c r="D1427" s="26">
        <v>64.394000000000005</v>
      </c>
      <c r="E1427" s="26">
        <v>0.91300000000000003</v>
      </c>
      <c r="F1427" s="26" t="s">
        <v>40</v>
      </c>
    </row>
    <row r="1428" spans="1:6" x14ac:dyDescent="0.35">
      <c r="A1428" s="25" t="s">
        <v>183</v>
      </c>
      <c r="B1428" s="26" t="s">
        <v>295</v>
      </c>
      <c r="C1428" s="26">
        <v>1291</v>
      </c>
      <c r="D1428" s="26">
        <v>179.35900000000001</v>
      </c>
      <c r="E1428" s="26">
        <v>0.91300000000000003</v>
      </c>
      <c r="F1428" s="26" t="s">
        <v>40</v>
      </c>
    </row>
    <row r="1429" spans="1:6" x14ac:dyDescent="0.35">
      <c r="A1429" s="25" t="s">
        <v>1455</v>
      </c>
      <c r="B1429" s="26" t="s">
        <v>295</v>
      </c>
      <c r="C1429" s="26">
        <v>2606</v>
      </c>
      <c r="D1429" s="26">
        <v>337.209</v>
      </c>
      <c r="E1429" s="26">
        <v>0.91500000000000004</v>
      </c>
      <c r="F1429" s="26" t="s">
        <v>40</v>
      </c>
    </row>
    <row r="1430" spans="1:6" x14ac:dyDescent="0.35">
      <c r="A1430" s="25" t="s">
        <v>138</v>
      </c>
      <c r="B1430" s="26" t="s">
        <v>295</v>
      </c>
      <c r="C1430" s="26">
        <v>5408</v>
      </c>
      <c r="D1430" s="26">
        <v>221.00299999999999</v>
      </c>
      <c r="E1430" s="26">
        <v>0.91500000000000004</v>
      </c>
      <c r="F1430" s="26" t="s">
        <v>40</v>
      </c>
    </row>
    <row r="1431" spans="1:6" x14ac:dyDescent="0.35">
      <c r="A1431" s="25" t="s">
        <v>92</v>
      </c>
      <c r="B1431" s="26" t="s">
        <v>295</v>
      </c>
      <c r="C1431" s="26">
        <v>243</v>
      </c>
      <c r="D1431" s="26">
        <v>34.412999999999997</v>
      </c>
      <c r="E1431" s="26">
        <v>0.91500000000000004</v>
      </c>
      <c r="F1431" s="26" t="s">
        <v>40</v>
      </c>
    </row>
    <row r="1432" spans="1:6" x14ac:dyDescent="0.35">
      <c r="A1432" s="25" t="s">
        <v>1600</v>
      </c>
      <c r="B1432" s="26" t="s">
        <v>295</v>
      </c>
      <c r="C1432" s="26">
        <v>3466</v>
      </c>
      <c r="D1432" s="26">
        <v>360</v>
      </c>
      <c r="E1432" s="26">
        <v>0.91500000000000004</v>
      </c>
      <c r="F1432" s="26" t="s">
        <v>40</v>
      </c>
    </row>
    <row r="1433" spans="1:6" x14ac:dyDescent="0.35">
      <c r="A1433" s="25" t="s">
        <v>1699</v>
      </c>
      <c r="B1433" s="26" t="s">
        <v>295</v>
      </c>
      <c r="C1433" s="26">
        <v>4495</v>
      </c>
      <c r="D1433" s="26">
        <v>258.721</v>
      </c>
      <c r="E1433" s="26">
        <v>0.91500000000000004</v>
      </c>
      <c r="F1433" s="26" t="s">
        <v>40</v>
      </c>
    </row>
    <row r="1434" spans="1:6" x14ac:dyDescent="0.35">
      <c r="A1434" s="25" t="s">
        <v>259</v>
      </c>
      <c r="B1434" s="26" t="s">
        <v>295</v>
      </c>
      <c r="C1434" s="26">
        <v>2122</v>
      </c>
      <c r="D1434" s="26">
        <v>3.21</v>
      </c>
      <c r="E1434" s="26">
        <v>0.91500000000000004</v>
      </c>
      <c r="F1434" s="26" t="s">
        <v>64</v>
      </c>
    </row>
    <row r="1435" spans="1:6" x14ac:dyDescent="0.35">
      <c r="A1435" s="25" t="s">
        <v>1912</v>
      </c>
      <c r="B1435" s="26" t="s">
        <v>295</v>
      </c>
      <c r="C1435" s="26">
        <v>2526</v>
      </c>
      <c r="D1435" s="26">
        <v>228.774</v>
      </c>
      <c r="E1435" s="26">
        <v>0.91600000000000004</v>
      </c>
      <c r="F1435" s="26" t="s">
        <v>40</v>
      </c>
    </row>
    <row r="1436" spans="1:6" x14ac:dyDescent="0.35">
      <c r="A1436" s="25" t="s">
        <v>1962</v>
      </c>
      <c r="B1436" s="26" t="s">
        <v>295</v>
      </c>
      <c r="C1436" s="26">
        <v>1570</v>
      </c>
      <c r="D1436" s="26">
        <v>169.33600000000001</v>
      </c>
      <c r="E1436" s="26">
        <v>0.91600000000000004</v>
      </c>
      <c r="F1436" s="26" t="s">
        <v>40</v>
      </c>
    </row>
    <row r="1437" spans="1:6" x14ac:dyDescent="0.35">
      <c r="A1437" s="25" t="s">
        <v>1536</v>
      </c>
      <c r="B1437" s="26" t="s">
        <v>295</v>
      </c>
      <c r="C1437" s="26">
        <v>7519</v>
      </c>
      <c r="D1437" s="26">
        <v>845.30399999999997</v>
      </c>
      <c r="E1437" s="26">
        <v>0.91600000000000004</v>
      </c>
      <c r="F1437" s="26" t="s">
        <v>40</v>
      </c>
    </row>
    <row r="1438" spans="1:6" x14ac:dyDescent="0.35">
      <c r="A1438" s="25" t="s">
        <v>1433</v>
      </c>
      <c r="B1438" s="26" t="s">
        <v>295</v>
      </c>
      <c r="C1438" s="26">
        <v>797</v>
      </c>
      <c r="D1438" s="26">
        <v>136.364</v>
      </c>
      <c r="E1438" s="26">
        <v>0.91700000000000004</v>
      </c>
      <c r="F1438" s="26" t="s">
        <v>40</v>
      </c>
    </row>
    <row r="1439" spans="1:6" x14ac:dyDescent="0.35">
      <c r="A1439" s="25" t="s">
        <v>1633</v>
      </c>
      <c r="B1439" s="26" t="s">
        <v>295</v>
      </c>
      <c r="C1439" s="26">
        <v>3515</v>
      </c>
      <c r="D1439" s="26">
        <v>606.06100000000004</v>
      </c>
      <c r="E1439" s="26">
        <v>0.91700000000000004</v>
      </c>
      <c r="F1439" s="26" t="s">
        <v>40</v>
      </c>
    </row>
    <row r="1440" spans="1:6" x14ac:dyDescent="0.35">
      <c r="A1440" s="25" t="s">
        <v>1761</v>
      </c>
      <c r="B1440" s="26" t="s">
        <v>295</v>
      </c>
      <c r="C1440" s="26">
        <v>2086</v>
      </c>
      <c r="D1440" s="26">
        <v>103.44799999999999</v>
      </c>
      <c r="E1440" s="26">
        <v>0.91700000000000004</v>
      </c>
      <c r="F1440" s="26" t="s">
        <v>40</v>
      </c>
    </row>
    <row r="1441" spans="1:6" x14ac:dyDescent="0.35">
      <c r="A1441" s="25" t="s">
        <v>270</v>
      </c>
      <c r="B1441" s="26" t="s">
        <v>295</v>
      </c>
      <c r="C1441" s="26">
        <v>2025</v>
      </c>
      <c r="D1441" s="26">
        <v>168.99</v>
      </c>
      <c r="E1441" s="26">
        <v>0.91700000000000004</v>
      </c>
      <c r="F1441" s="26" t="s">
        <v>40</v>
      </c>
    </row>
    <row r="1442" spans="1:6" x14ac:dyDescent="0.35">
      <c r="A1442" s="25" t="s">
        <v>94</v>
      </c>
      <c r="B1442" s="26" t="s">
        <v>295</v>
      </c>
      <c r="C1442" s="26">
        <v>2411</v>
      </c>
      <c r="D1442" s="26">
        <v>594.40599999999995</v>
      </c>
      <c r="E1442" s="26">
        <v>0.91700000000000004</v>
      </c>
      <c r="F1442" s="26" t="s">
        <v>40</v>
      </c>
    </row>
    <row r="1443" spans="1:6" x14ac:dyDescent="0.35">
      <c r="A1443" s="25" t="s">
        <v>1203</v>
      </c>
      <c r="B1443" s="26" t="s">
        <v>295</v>
      </c>
      <c r="C1443" s="26">
        <v>1120</v>
      </c>
      <c r="D1443" s="26">
        <v>99.688000000000002</v>
      </c>
      <c r="E1443" s="26">
        <v>0.91700000000000004</v>
      </c>
      <c r="F1443" s="26" t="s">
        <v>40</v>
      </c>
    </row>
    <row r="1444" spans="1:6" x14ac:dyDescent="0.35">
      <c r="A1444" s="25" t="s">
        <v>103</v>
      </c>
      <c r="B1444" s="26" t="s">
        <v>295</v>
      </c>
      <c r="C1444" s="26">
        <v>3777</v>
      </c>
      <c r="D1444" s="26">
        <v>366.154</v>
      </c>
      <c r="E1444" s="26">
        <v>0.91700000000000004</v>
      </c>
      <c r="F1444" s="26" t="s">
        <v>40</v>
      </c>
    </row>
    <row r="1445" spans="1:6" x14ac:dyDescent="0.35">
      <c r="A1445" s="25" t="s">
        <v>1290</v>
      </c>
      <c r="B1445" s="26" t="s">
        <v>295</v>
      </c>
      <c r="C1445" s="26">
        <v>1365</v>
      </c>
      <c r="D1445" s="26">
        <v>175.72499999999999</v>
      </c>
      <c r="E1445" s="26">
        <v>0.91700000000000004</v>
      </c>
      <c r="F1445" s="26" t="s">
        <v>40</v>
      </c>
    </row>
    <row r="1446" spans="1:6" x14ac:dyDescent="0.35">
      <c r="A1446" s="25" t="s">
        <v>1950</v>
      </c>
      <c r="B1446" s="26" t="s">
        <v>295</v>
      </c>
      <c r="C1446" s="26">
        <v>1451</v>
      </c>
      <c r="D1446" s="26">
        <v>0</v>
      </c>
      <c r="E1446" s="26">
        <v>0.91800000000000004</v>
      </c>
      <c r="F1446" s="26" t="s">
        <v>64</v>
      </c>
    </row>
    <row r="1447" spans="1:6" x14ac:dyDescent="0.35">
      <c r="A1447" s="25" t="s">
        <v>1177</v>
      </c>
      <c r="B1447" s="26" t="s">
        <v>295</v>
      </c>
      <c r="C1447" s="26">
        <v>3925</v>
      </c>
      <c r="D1447" s="26">
        <v>0</v>
      </c>
      <c r="E1447" s="26">
        <v>0.91800000000000004</v>
      </c>
      <c r="F1447" s="26" t="s">
        <v>64</v>
      </c>
    </row>
    <row r="1448" spans="1:6" x14ac:dyDescent="0.35">
      <c r="A1448" s="25" t="s">
        <v>259</v>
      </c>
      <c r="B1448" s="26" t="s">
        <v>295</v>
      </c>
      <c r="C1448" s="26">
        <v>1399</v>
      </c>
      <c r="D1448" s="26">
        <v>110.94199999999999</v>
      </c>
      <c r="E1448" s="26">
        <v>0.91800000000000004</v>
      </c>
      <c r="F1448" s="26" t="s">
        <v>40</v>
      </c>
    </row>
    <row r="1449" spans="1:6" x14ac:dyDescent="0.35">
      <c r="A1449" s="25" t="s">
        <v>1233</v>
      </c>
      <c r="B1449" s="26" t="s">
        <v>295</v>
      </c>
      <c r="C1449" s="26">
        <v>1876</v>
      </c>
      <c r="D1449" s="26">
        <v>866.66700000000003</v>
      </c>
      <c r="E1449" s="26">
        <v>0.91800000000000004</v>
      </c>
      <c r="F1449" s="26" t="s">
        <v>40</v>
      </c>
    </row>
    <row r="1450" spans="1:6" x14ac:dyDescent="0.35">
      <c r="A1450" s="25" t="s">
        <v>276</v>
      </c>
      <c r="B1450" s="26" t="s">
        <v>295</v>
      </c>
      <c r="C1450" s="26">
        <v>5811</v>
      </c>
      <c r="D1450" s="26">
        <v>523.21299999999997</v>
      </c>
      <c r="E1450" s="26">
        <v>0.91800000000000004</v>
      </c>
      <c r="F1450" s="26" t="s">
        <v>40</v>
      </c>
    </row>
    <row r="1451" spans="1:6" x14ac:dyDescent="0.35">
      <c r="A1451" s="25" t="s">
        <v>1679</v>
      </c>
      <c r="B1451" s="26" t="s">
        <v>295</v>
      </c>
      <c r="C1451" s="26">
        <v>1746</v>
      </c>
      <c r="D1451" s="26">
        <v>171.06299999999999</v>
      </c>
      <c r="E1451" s="26">
        <v>0.91900000000000004</v>
      </c>
      <c r="F1451" s="26" t="s">
        <v>40</v>
      </c>
    </row>
    <row r="1452" spans="1:6" x14ac:dyDescent="0.35">
      <c r="A1452" s="25" t="s">
        <v>1918</v>
      </c>
      <c r="B1452" s="26" t="s">
        <v>295</v>
      </c>
      <c r="C1452" s="26">
        <v>1507</v>
      </c>
      <c r="D1452" s="26">
        <v>852.94100000000003</v>
      </c>
      <c r="E1452" s="26">
        <v>0.91900000000000004</v>
      </c>
      <c r="F1452" s="26" t="s">
        <v>40</v>
      </c>
    </row>
    <row r="1453" spans="1:6" x14ac:dyDescent="0.35">
      <c r="A1453" s="25" t="s">
        <v>1204</v>
      </c>
      <c r="B1453" s="26" t="s">
        <v>295</v>
      </c>
      <c r="C1453" s="26">
        <v>2698</v>
      </c>
      <c r="D1453" s="26">
        <v>217.74199999999999</v>
      </c>
      <c r="E1453" s="26">
        <v>0.91900000000000004</v>
      </c>
      <c r="F1453" s="26" t="s">
        <v>40</v>
      </c>
    </row>
    <row r="1454" spans="1:6" x14ac:dyDescent="0.35">
      <c r="A1454" s="25" t="s">
        <v>910</v>
      </c>
      <c r="B1454" s="26" t="s">
        <v>295</v>
      </c>
      <c r="C1454" s="26">
        <v>1477</v>
      </c>
      <c r="D1454" s="26">
        <v>68.182000000000002</v>
      </c>
      <c r="E1454" s="26">
        <v>0.91900000000000004</v>
      </c>
      <c r="F1454" s="26" t="s">
        <v>40</v>
      </c>
    </row>
    <row r="1455" spans="1:6" x14ac:dyDescent="0.35">
      <c r="A1455" s="25" t="s">
        <v>225</v>
      </c>
      <c r="B1455" s="26" t="s">
        <v>295</v>
      </c>
      <c r="C1455" s="26">
        <v>5054</v>
      </c>
      <c r="D1455" s="26">
        <v>784</v>
      </c>
      <c r="E1455" s="26">
        <v>0.91900000000000004</v>
      </c>
      <c r="F1455" s="26" t="s">
        <v>40</v>
      </c>
    </row>
    <row r="1456" spans="1:6" x14ac:dyDescent="0.35">
      <c r="A1456" s="25" t="s">
        <v>1377</v>
      </c>
      <c r="B1456" s="26" t="s">
        <v>295</v>
      </c>
      <c r="C1456" s="26">
        <v>4044</v>
      </c>
      <c r="D1456" s="26">
        <v>620.43799999999999</v>
      </c>
      <c r="E1456" s="26">
        <v>0.91900000000000004</v>
      </c>
      <c r="F1456" s="26" t="s">
        <v>40</v>
      </c>
    </row>
    <row r="1457" spans="1:6" x14ac:dyDescent="0.35">
      <c r="A1457" s="25" t="s">
        <v>1726</v>
      </c>
      <c r="B1457" s="26" t="s">
        <v>295</v>
      </c>
      <c r="C1457" s="26">
        <v>6468</v>
      </c>
      <c r="D1457" s="26">
        <v>860.31</v>
      </c>
      <c r="E1457" s="26">
        <v>0.91900000000000004</v>
      </c>
      <c r="F1457" s="26" t="s">
        <v>40</v>
      </c>
    </row>
    <row r="1458" spans="1:6" x14ac:dyDescent="0.35">
      <c r="A1458" s="25" t="s">
        <v>178</v>
      </c>
      <c r="B1458" s="26" t="s">
        <v>295</v>
      </c>
      <c r="C1458" s="26">
        <v>4012</v>
      </c>
      <c r="D1458" s="26">
        <v>195.65199999999999</v>
      </c>
      <c r="E1458" s="26">
        <v>0.92</v>
      </c>
      <c r="F1458" s="26" t="s">
        <v>40</v>
      </c>
    </row>
    <row r="1459" spans="1:6" x14ac:dyDescent="0.35">
      <c r="A1459" s="25" t="s">
        <v>129</v>
      </c>
      <c r="B1459" s="26" t="s">
        <v>295</v>
      </c>
      <c r="C1459" s="26">
        <v>1038</v>
      </c>
      <c r="D1459" s="26">
        <v>109.63200000000001</v>
      </c>
      <c r="E1459" s="26">
        <v>0.92</v>
      </c>
      <c r="F1459" s="26" t="s">
        <v>40</v>
      </c>
    </row>
    <row r="1460" spans="1:6" x14ac:dyDescent="0.35">
      <c r="A1460" s="25" t="s">
        <v>225</v>
      </c>
      <c r="B1460" s="26" t="s">
        <v>295</v>
      </c>
      <c r="C1460" s="26">
        <v>6103</v>
      </c>
      <c r="D1460" s="26">
        <v>690</v>
      </c>
      <c r="E1460" s="26">
        <v>0.92</v>
      </c>
      <c r="F1460" s="26" t="s">
        <v>40</v>
      </c>
    </row>
    <row r="1461" spans="1:6" x14ac:dyDescent="0.35">
      <c r="A1461" s="25" t="s">
        <v>1183</v>
      </c>
      <c r="B1461" s="26" t="s">
        <v>295</v>
      </c>
      <c r="C1461" s="26">
        <v>1182</v>
      </c>
      <c r="D1461" s="26">
        <v>206.89699999999999</v>
      </c>
      <c r="E1461" s="26">
        <v>0.92100000000000004</v>
      </c>
      <c r="F1461" s="26" t="s">
        <v>40</v>
      </c>
    </row>
    <row r="1462" spans="1:6" x14ac:dyDescent="0.35">
      <c r="A1462" s="25" t="s">
        <v>1666</v>
      </c>
      <c r="B1462" s="26" t="s">
        <v>295</v>
      </c>
      <c r="C1462" s="26">
        <v>1819</v>
      </c>
      <c r="D1462" s="26">
        <v>206.89699999999999</v>
      </c>
      <c r="E1462" s="26">
        <v>0.92200000000000004</v>
      </c>
      <c r="F1462" s="26" t="s">
        <v>40</v>
      </c>
    </row>
    <row r="1463" spans="1:6" x14ac:dyDescent="0.35">
      <c r="A1463" s="25" t="s">
        <v>145</v>
      </c>
      <c r="B1463" s="26" t="s">
        <v>295</v>
      </c>
      <c r="C1463" s="26">
        <v>1905</v>
      </c>
      <c r="D1463" s="26">
        <v>126.761</v>
      </c>
      <c r="E1463" s="26">
        <v>0.92200000000000004</v>
      </c>
      <c r="F1463" s="26" t="s">
        <v>40</v>
      </c>
    </row>
    <row r="1464" spans="1:6" x14ac:dyDescent="0.35">
      <c r="A1464" s="25" t="s">
        <v>1087</v>
      </c>
      <c r="B1464" s="26" t="s">
        <v>295</v>
      </c>
      <c r="C1464" s="26">
        <v>1764</v>
      </c>
      <c r="D1464" s="26">
        <v>4.4219999999999997</v>
      </c>
      <c r="E1464" s="26">
        <v>0.92200000000000004</v>
      </c>
      <c r="F1464" s="26" t="s">
        <v>64</v>
      </c>
    </row>
    <row r="1465" spans="1:6" x14ac:dyDescent="0.35">
      <c r="A1465" s="25" t="s">
        <v>1043</v>
      </c>
      <c r="B1465" s="26" t="s">
        <v>295</v>
      </c>
      <c r="C1465" s="26">
        <v>3371</v>
      </c>
      <c r="D1465" s="26">
        <v>423.72899999999998</v>
      </c>
      <c r="E1465" s="26">
        <v>0.92200000000000004</v>
      </c>
      <c r="F1465" s="26" t="s">
        <v>40</v>
      </c>
    </row>
    <row r="1466" spans="1:6" x14ac:dyDescent="0.35">
      <c r="A1466" s="25" t="s">
        <v>1658</v>
      </c>
      <c r="B1466" s="26" t="s">
        <v>295</v>
      </c>
      <c r="C1466" s="26">
        <v>6361</v>
      </c>
      <c r="D1466" s="26">
        <v>819.27700000000004</v>
      </c>
      <c r="E1466" s="26">
        <v>0.92200000000000004</v>
      </c>
      <c r="F1466" s="26" t="s">
        <v>40</v>
      </c>
    </row>
    <row r="1467" spans="1:6" x14ac:dyDescent="0.35">
      <c r="A1467" s="25" t="s">
        <v>39</v>
      </c>
      <c r="B1467" s="26" t="s">
        <v>295</v>
      </c>
      <c r="C1467" s="26">
        <v>1330</v>
      </c>
      <c r="D1467" s="26">
        <v>49.563000000000002</v>
      </c>
      <c r="E1467" s="26">
        <v>0.92200000000000004</v>
      </c>
      <c r="F1467" s="26" t="s">
        <v>40</v>
      </c>
    </row>
    <row r="1468" spans="1:6" x14ac:dyDescent="0.35">
      <c r="A1468" s="25" t="s">
        <v>120</v>
      </c>
      <c r="B1468" s="26" t="s">
        <v>295</v>
      </c>
      <c r="C1468" s="26">
        <v>1546</v>
      </c>
      <c r="D1468" s="26">
        <v>172.45099999999999</v>
      </c>
      <c r="E1468" s="26">
        <v>0.92200000000000004</v>
      </c>
      <c r="F1468" s="26" t="s">
        <v>40</v>
      </c>
    </row>
    <row r="1469" spans="1:6" x14ac:dyDescent="0.35">
      <c r="A1469" s="25" t="s">
        <v>214</v>
      </c>
      <c r="B1469" s="26" t="s">
        <v>295</v>
      </c>
      <c r="C1469" s="26">
        <v>6410</v>
      </c>
      <c r="D1469" s="26">
        <v>680.47299999999996</v>
      </c>
      <c r="E1469" s="26">
        <v>0.92200000000000004</v>
      </c>
      <c r="F1469" s="26" t="s">
        <v>40</v>
      </c>
    </row>
    <row r="1470" spans="1:6" x14ac:dyDescent="0.35">
      <c r="A1470" s="25" t="s">
        <v>1530</v>
      </c>
      <c r="B1470" s="26" t="s">
        <v>295</v>
      </c>
      <c r="C1470" s="26">
        <v>3205</v>
      </c>
      <c r="D1470" s="26">
        <v>1250</v>
      </c>
      <c r="E1470" s="26">
        <v>0.92300000000000004</v>
      </c>
      <c r="F1470" s="26" t="s">
        <v>40</v>
      </c>
    </row>
    <row r="1471" spans="1:6" x14ac:dyDescent="0.35">
      <c r="A1471" s="25" t="s">
        <v>1609</v>
      </c>
      <c r="B1471" s="26" t="s">
        <v>295</v>
      </c>
      <c r="C1471" s="26">
        <v>1936</v>
      </c>
      <c r="D1471" s="26">
        <v>166.667</v>
      </c>
      <c r="E1471" s="26">
        <v>0.92300000000000004</v>
      </c>
      <c r="F1471" s="26" t="s">
        <v>40</v>
      </c>
    </row>
    <row r="1472" spans="1:6" x14ac:dyDescent="0.35">
      <c r="A1472" s="25" t="s">
        <v>1087</v>
      </c>
      <c r="B1472" s="26" t="s">
        <v>295</v>
      </c>
      <c r="C1472" s="26">
        <v>1764</v>
      </c>
      <c r="D1472" s="26">
        <v>4.4180000000000001</v>
      </c>
      <c r="E1472" s="26">
        <v>0.92300000000000004</v>
      </c>
      <c r="F1472" s="26" t="s">
        <v>64</v>
      </c>
    </row>
    <row r="1473" spans="1:6" x14ac:dyDescent="0.35">
      <c r="A1473" s="25" t="s">
        <v>151</v>
      </c>
      <c r="B1473" s="26" t="s">
        <v>295</v>
      </c>
      <c r="C1473" s="26">
        <v>2484</v>
      </c>
      <c r="D1473" s="26">
        <v>297.61900000000003</v>
      </c>
      <c r="E1473" s="26">
        <v>0.92300000000000004</v>
      </c>
      <c r="F1473" s="26" t="s">
        <v>40</v>
      </c>
    </row>
    <row r="1474" spans="1:6" x14ac:dyDescent="0.35">
      <c r="A1474" s="25" t="s">
        <v>135</v>
      </c>
      <c r="B1474" s="26" t="s">
        <v>295</v>
      </c>
      <c r="C1474" s="26">
        <v>2877</v>
      </c>
      <c r="D1474" s="26">
        <v>500</v>
      </c>
      <c r="E1474" s="26">
        <v>0.92300000000000004</v>
      </c>
      <c r="F1474" s="26" t="s">
        <v>40</v>
      </c>
    </row>
    <row r="1475" spans="1:6" x14ac:dyDescent="0.35">
      <c r="A1475" s="25" t="s">
        <v>1065</v>
      </c>
      <c r="B1475" s="26" t="s">
        <v>295</v>
      </c>
      <c r="C1475" s="26">
        <v>4436</v>
      </c>
      <c r="D1475" s="26">
        <v>764.10299999999995</v>
      </c>
      <c r="E1475" s="26">
        <v>0.92300000000000004</v>
      </c>
      <c r="F1475" s="26" t="s">
        <v>40</v>
      </c>
    </row>
    <row r="1476" spans="1:6" x14ac:dyDescent="0.35">
      <c r="A1476" s="25" t="s">
        <v>1609</v>
      </c>
      <c r="B1476" s="26" t="s">
        <v>295</v>
      </c>
      <c r="C1476" s="26">
        <v>4816</v>
      </c>
      <c r="D1476" s="26">
        <v>416.66699999999997</v>
      </c>
      <c r="E1476" s="26">
        <v>0.92300000000000004</v>
      </c>
      <c r="F1476" s="26" t="s">
        <v>40</v>
      </c>
    </row>
    <row r="1477" spans="1:6" x14ac:dyDescent="0.35">
      <c r="A1477" s="25" t="s">
        <v>41</v>
      </c>
      <c r="B1477" s="26" t="s">
        <v>295</v>
      </c>
      <c r="C1477" s="26">
        <v>1479</v>
      </c>
      <c r="D1477" s="26">
        <v>56.15</v>
      </c>
      <c r="E1477" s="26">
        <v>0.92300000000000004</v>
      </c>
      <c r="F1477" s="26" t="s">
        <v>40</v>
      </c>
    </row>
    <row r="1478" spans="1:6" x14ac:dyDescent="0.35">
      <c r="A1478" s="25" t="s">
        <v>97</v>
      </c>
      <c r="B1478" s="26" t="s">
        <v>295</v>
      </c>
      <c r="C1478" s="26">
        <v>5664</v>
      </c>
      <c r="D1478" s="26">
        <v>663.42600000000004</v>
      </c>
      <c r="E1478" s="26">
        <v>0.92400000000000004</v>
      </c>
      <c r="F1478" s="26" t="s">
        <v>40</v>
      </c>
    </row>
    <row r="1479" spans="1:6" x14ac:dyDescent="0.35">
      <c r="A1479" s="25" t="s">
        <v>1001</v>
      </c>
      <c r="B1479" s="26" t="s">
        <v>295</v>
      </c>
      <c r="C1479" s="26">
        <v>1873</v>
      </c>
      <c r="D1479" s="26">
        <v>176.471</v>
      </c>
      <c r="E1479" s="26">
        <v>0.92400000000000004</v>
      </c>
      <c r="F1479" s="26" t="s">
        <v>40</v>
      </c>
    </row>
    <row r="1480" spans="1:6" x14ac:dyDescent="0.35">
      <c r="A1480" s="25" t="s">
        <v>1350</v>
      </c>
      <c r="B1480" s="26" t="s">
        <v>295</v>
      </c>
      <c r="C1480" s="26">
        <v>3065</v>
      </c>
      <c r="D1480" s="26">
        <v>117.949</v>
      </c>
      <c r="E1480" s="26">
        <v>0.92400000000000004</v>
      </c>
      <c r="F1480" s="26" t="s">
        <v>40</v>
      </c>
    </row>
    <row r="1481" spans="1:6" x14ac:dyDescent="0.35">
      <c r="A1481" s="25" t="s">
        <v>56</v>
      </c>
      <c r="B1481" s="26" t="s">
        <v>295</v>
      </c>
      <c r="C1481" s="26">
        <v>1952</v>
      </c>
      <c r="D1481" s="26">
        <v>283.29300000000001</v>
      </c>
      <c r="E1481" s="26">
        <v>0.92400000000000004</v>
      </c>
      <c r="F1481" s="26" t="s">
        <v>40</v>
      </c>
    </row>
    <row r="1482" spans="1:6" x14ac:dyDescent="0.35">
      <c r="A1482" s="25" t="s">
        <v>115</v>
      </c>
      <c r="B1482" s="26" t="s">
        <v>295</v>
      </c>
      <c r="C1482" s="26">
        <v>1816</v>
      </c>
      <c r="D1482" s="26">
        <v>466.197</v>
      </c>
      <c r="E1482" s="26">
        <v>0.92400000000000004</v>
      </c>
      <c r="F1482" s="26" t="s">
        <v>40</v>
      </c>
    </row>
    <row r="1483" spans="1:6" x14ac:dyDescent="0.35">
      <c r="A1483" s="25" t="s">
        <v>230</v>
      </c>
      <c r="B1483" s="26" t="s">
        <v>295</v>
      </c>
      <c r="C1483" s="26">
        <v>1642</v>
      </c>
      <c r="D1483" s="26">
        <v>171.142</v>
      </c>
      <c r="E1483" s="26">
        <v>0.92400000000000004</v>
      </c>
      <c r="F1483" s="26" t="s">
        <v>40</v>
      </c>
    </row>
    <row r="1484" spans="1:6" x14ac:dyDescent="0.35">
      <c r="A1484" s="25" t="s">
        <v>2021</v>
      </c>
      <c r="B1484" s="26" t="s">
        <v>295</v>
      </c>
      <c r="C1484" s="26">
        <v>2121</v>
      </c>
      <c r="D1484" s="26">
        <v>405.40499999999997</v>
      </c>
      <c r="E1484" s="26">
        <v>0.92500000000000004</v>
      </c>
      <c r="F1484" s="26" t="s">
        <v>40</v>
      </c>
    </row>
    <row r="1485" spans="1:6" x14ac:dyDescent="0.35">
      <c r="A1485" s="25" t="s">
        <v>1106</v>
      </c>
      <c r="B1485" s="26" t="s">
        <v>295</v>
      </c>
      <c r="C1485" s="26">
        <v>1540</v>
      </c>
      <c r="D1485" s="26">
        <v>6.25</v>
      </c>
      <c r="E1485" s="26">
        <v>0.92500000000000004</v>
      </c>
      <c r="F1485" s="26" t="s">
        <v>64</v>
      </c>
    </row>
    <row r="1486" spans="1:6" x14ac:dyDescent="0.35">
      <c r="A1486" s="25" t="s">
        <v>184</v>
      </c>
      <c r="B1486" s="26" t="s">
        <v>295</v>
      </c>
      <c r="C1486" s="26">
        <v>5023</v>
      </c>
      <c r="D1486" s="26">
        <v>1225.47</v>
      </c>
      <c r="E1486" s="26">
        <v>0.92500000000000004</v>
      </c>
      <c r="F1486" s="26" t="s">
        <v>40</v>
      </c>
    </row>
    <row r="1487" spans="1:6" x14ac:dyDescent="0.35">
      <c r="A1487" s="25" t="s">
        <v>145</v>
      </c>
      <c r="B1487" s="26" t="s">
        <v>295</v>
      </c>
      <c r="C1487" s="26">
        <v>4687</v>
      </c>
      <c r="D1487" s="26">
        <v>432.43200000000002</v>
      </c>
      <c r="E1487" s="26">
        <v>0.92500000000000004</v>
      </c>
      <c r="F1487" s="26" t="s">
        <v>40</v>
      </c>
    </row>
    <row r="1488" spans="1:6" x14ac:dyDescent="0.35">
      <c r="A1488" s="25" t="s">
        <v>1106</v>
      </c>
      <c r="B1488" s="26" t="s">
        <v>295</v>
      </c>
      <c r="C1488" s="26">
        <v>1540</v>
      </c>
      <c r="D1488" s="26">
        <v>0</v>
      </c>
      <c r="E1488" s="26">
        <v>0.92500000000000004</v>
      </c>
      <c r="F1488" s="26" t="s">
        <v>64</v>
      </c>
    </row>
    <row r="1489" spans="1:6" x14ac:dyDescent="0.35">
      <c r="A1489" s="25" t="s">
        <v>1291</v>
      </c>
      <c r="B1489" s="26" t="s">
        <v>295</v>
      </c>
      <c r="C1489" s="26">
        <v>2885</v>
      </c>
      <c r="D1489" s="26">
        <v>450.64400000000001</v>
      </c>
      <c r="E1489" s="26">
        <v>0.92500000000000004</v>
      </c>
      <c r="F1489" s="26" t="s">
        <v>40</v>
      </c>
    </row>
    <row r="1490" spans="1:6" x14ac:dyDescent="0.35">
      <c r="A1490" s="25" t="s">
        <v>142</v>
      </c>
      <c r="B1490" s="26" t="s">
        <v>295</v>
      </c>
      <c r="C1490" s="26">
        <v>3976</v>
      </c>
      <c r="D1490" s="26">
        <v>296.36799999999999</v>
      </c>
      <c r="E1490" s="26">
        <v>0.92600000000000005</v>
      </c>
      <c r="F1490" s="26" t="s">
        <v>40</v>
      </c>
    </row>
    <row r="1491" spans="1:6" x14ac:dyDescent="0.35">
      <c r="A1491" s="25" t="s">
        <v>1136</v>
      </c>
      <c r="B1491" s="26" t="s">
        <v>295</v>
      </c>
      <c r="C1491" s="26">
        <v>5507</v>
      </c>
      <c r="D1491" s="26">
        <v>560</v>
      </c>
      <c r="E1491" s="26">
        <v>0.92600000000000005</v>
      </c>
      <c r="F1491" s="26" t="s">
        <v>40</v>
      </c>
    </row>
    <row r="1492" spans="1:6" x14ac:dyDescent="0.35">
      <c r="A1492" s="25" t="s">
        <v>61</v>
      </c>
      <c r="B1492" s="26" t="s">
        <v>295</v>
      </c>
      <c r="C1492" s="26">
        <v>4523</v>
      </c>
      <c r="D1492" s="26">
        <v>293.33300000000003</v>
      </c>
      <c r="E1492" s="26">
        <v>0.92600000000000005</v>
      </c>
      <c r="F1492" s="26" t="s">
        <v>40</v>
      </c>
    </row>
    <row r="1493" spans="1:6" x14ac:dyDescent="0.35">
      <c r="A1493" s="25" t="s">
        <v>1052</v>
      </c>
      <c r="B1493" s="26" t="s">
        <v>295</v>
      </c>
      <c r="C1493" s="26">
        <v>1754</v>
      </c>
      <c r="D1493" s="26">
        <v>310.875</v>
      </c>
      <c r="E1493" s="26">
        <v>0.92600000000000005</v>
      </c>
      <c r="F1493" s="26" t="s">
        <v>40</v>
      </c>
    </row>
    <row r="1494" spans="1:6" x14ac:dyDescent="0.35">
      <c r="A1494" s="25" t="s">
        <v>1308</v>
      </c>
      <c r="B1494" s="26" t="s">
        <v>295</v>
      </c>
      <c r="C1494" s="26">
        <v>4966</v>
      </c>
      <c r="D1494" s="26">
        <v>178.18700000000001</v>
      </c>
      <c r="E1494" s="26">
        <v>0.92600000000000005</v>
      </c>
      <c r="F1494" s="26" t="s">
        <v>40</v>
      </c>
    </row>
    <row r="1495" spans="1:6" x14ac:dyDescent="0.35">
      <c r="A1495" s="25" t="s">
        <v>1337</v>
      </c>
      <c r="B1495" s="26" t="s">
        <v>295</v>
      </c>
      <c r="C1495" s="26">
        <v>7051</v>
      </c>
      <c r="D1495" s="26">
        <v>265.06</v>
      </c>
      <c r="E1495" s="26">
        <v>0.92600000000000005</v>
      </c>
      <c r="F1495" s="26" t="s">
        <v>40</v>
      </c>
    </row>
    <row r="1496" spans="1:6" x14ac:dyDescent="0.35">
      <c r="A1496" s="25" t="s">
        <v>185</v>
      </c>
      <c r="B1496" s="26" t="s">
        <v>295</v>
      </c>
      <c r="C1496" s="26">
        <v>1345</v>
      </c>
      <c r="D1496" s="26">
        <v>236.23400000000001</v>
      </c>
      <c r="E1496" s="26">
        <v>0.92600000000000005</v>
      </c>
      <c r="F1496" s="26" t="s">
        <v>40</v>
      </c>
    </row>
    <row r="1497" spans="1:6" x14ac:dyDescent="0.35">
      <c r="A1497" s="25" t="s">
        <v>1307</v>
      </c>
      <c r="B1497" s="26" t="s">
        <v>295</v>
      </c>
      <c r="C1497" s="26">
        <v>762</v>
      </c>
      <c r="D1497" s="26">
        <v>64.718000000000004</v>
      </c>
      <c r="E1497" s="26">
        <v>0.92800000000000005</v>
      </c>
      <c r="F1497" s="26" t="s">
        <v>40</v>
      </c>
    </row>
    <row r="1498" spans="1:6" x14ac:dyDescent="0.35">
      <c r="A1498" s="25" t="s">
        <v>1307</v>
      </c>
      <c r="B1498" s="26" t="s">
        <v>295</v>
      </c>
      <c r="C1498" s="26">
        <v>762</v>
      </c>
      <c r="D1498" s="26">
        <v>64.718000000000004</v>
      </c>
      <c r="E1498" s="26">
        <v>0.92800000000000005</v>
      </c>
      <c r="F1498" s="26" t="s">
        <v>40</v>
      </c>
    </row>
    <row r="1499" spans="1:6" x14ac:dyDescent="0.35">
      <c r="A1499" s="25" t="s">
        <v>1688</v>
      </c>
      <c r="B1499" s="26" t="s">
        <v>295</v>
      </c>
      <c r="C1499" s="26">
        <v>1765</v>
      </c>
      <c r="D1499" s="26">
        <v>257.928</v>
      </c>
      <c r="E1499" s="26">
        <v>0.92900000000000005</v>
      </c>
      <c r="F1499" s="26" t="s">
        <v>40</v>
      </c>
    </row>
    <row r="1500" spans="1:6" x14ac:dyDescent="0.35">
      <c r="A1500" s="25" t="s">
        <v>1764</v>
      </c>
      <c r="B1500" s="26" t="s">
        <v>295</v>
      </c>
      <c r="C1500" s="26">
        <v>3802</v>
      </c>
      <c r="D1500" s="26">
        <v>372.88099999999997</v>
      </c>
      <c r="E1500" s="26">
        <v>0.92900000000000005</v>
      </c>
      <c r="F1500" s="26" t="s">
        <v>40</v>
      </c>
    </row>
    <row r="1501" spans="1:6" x14ac:dyDescent="0.35">
      <c r="A1501" s="25" t="s">
        <v>1888</v>
      </c>
      <c r="B1501" s="26" t="s">
        <v>295</v>
      </c>
      <c r="C1501" s="26">
        <v>1998</v>
      </c>
      <c r="D1501" s="26">
        <v>209.79</v>
      </c>
      <c r="E1501" s="26">
        <v>0.92900000000000005</v>
      </c>
      <c r="F1501" s="26" t="s">
        <v>40</v>
      </c>
    </row>
    <row r="1502" spans="1:6" x14ac:dyDescent="0.35">
      <c r="A1502" s="25" t="s">
        <v>289</v>
      </c>
      <c r="B1502" s="26" t="s">
        <v>295</v>
      </c>
      <c r="C1502" s="26">
        <v>1996</v>
      </c>
      <c r="D1502" s="26">
        <v>323.077</v>
      </c>
      <c r="E1502" s="26">
        <v>0.92900000000000005</v>
      </c>
      <c r="F1502" s="26" t="s">
        <v>40</v>
      </c>
    </row>
    <row r="1503" spans="1:6" x14ac:dyDescent="0.35">
      <c r="A1503" s="25" t="s">
        <v>1038</v>
      </c>
      <c r="B1503" s="26" t="s">
        <v>295</v>
      </c>
      <c r="C1503" s="26">
        <v>2212</v>
      </c>
      <c r="D1503" s="26">
        <v>151.899</v>
      </c>
      <c r="E1503" s="26">
        <v>0.92900000000000005</v>
      </c>
      <c r="F1503" s="26" t="s">
        <v>40</v>
      </c>
    </row>
    <row r="1504" spans="1:6" x14ac:dyDescent="0.35">
      <c r="A1504" s="25" t="s">
        <v>970</v>
      </c>
      <c r="B1504" s="26" t="s">
        <v>295</v>
      </c>
      <c r="C1504" s="26">
        <v>4474</v>
      </c>
      <c r="D1504" s="26">
        <v>107.69199999999999</v>
      </c>
      <c r="E1504" s="26">
        <v>0.92900000000000005</v>
      </c>
      <c r="F1504" s="26" t="s">
        <v>40</v>
      </c>
    </row>
    <row r="1505" spans="1:6" x14ac:dyDescent="0.35">
      <c r="A1505" s="25" t="s">
        <v>1395</v>
      </c>
      <c r="B1505" s="26" t="s">
        <v>295</v>
      </c>
      <c r="C1505" s="26">
        <v>3592</v>
      </c>
      <c r="D1505" s="26">
        <v>315.10700000000003</v>
      </c>
      <c r="E1505" s="26">
        <v>0.92900000000000005</v>
      </c>
      <c r="F1505" s="26" t="s">
        <v>40</v>
      </c>
    </row>
    <row r="1506" spans="1:6" x14ac:dyDescent="0.35">
      <c r="A1506" s="25" t="s">
        <v>150</v>
      </c>
      <c r="B1506" s="26" t="s">
        <v>295</v>
      </c>
      <c r="C1506" s="26">
        <v>6897</v>
      </c>
      <c r="D1506" s="26">
        <v>623.91300000000001</v>
      </c>
      <c r="E1506" s="26">
        <v>0.92900000000000005</v>
      </c>
      <c r="F1506" s="26" t="s">
        <v>40</v>
      </c>
    </row>
    <row r="1507" spans="1:6" x14ac:dyDescent="0.35">
      <c r="A1507" s="25" t="s">
        <v>146</v>
      </c>
      <c r="B1507" s="26" t="s">
        <v>295</v>
      </c>
      <c r="C1507" s="26">
        <v>2411</v>
      </c>
      <c r="D1507" s="26">
        <v>161.29</v>
      </c>
      <c r="E1507" s="26">
        <v>0.93</v>
      </c>
      <c r="F1507" s="26" t="s">
        <v>40</v>
      </c>
    </row>
    <row r="1508" spans="1:6" x14ac:dyDescent="0.35">
      <c r="A1508" s="25" t="s">
        <v>108</v>
      </c>
      <c r="B1508" s="26" t="s">
        <v>295</v>
      </c>
      <c r="C1508" s="26">
        <v>1870</v>
      </c>
      <c r="D1508" s="26">
        <v>186.32499999999999</v>
      </c>
      <c r="E1508" s="26">
        <v>0.93</v>
      </c>
      <c r="F1508" s="26" t="s">
        <v>40</v>
      </c>
    </row>
    <row r="1509" spans="1:6" x14ac:dyDescent="0.35">
      <c r="A1509" s="25" t="s">
        <v>901</v>
      </c>
      <c r="B1509" s="26" t="s">
        <v>295</v>
      </c>
      <c r="C1509" s="26">
        <v>1711</v>
      </c>
      <c r="D1509" s="26">
        <v>146.80199999999999</v>
      </c>
      <c r="E1509" s="26">
        <v>0.93</v>
      </c>
      <c r="F1509" s="26" t="s">
        <v>40</v>
      </c>
    </row>
    <row r="1510" spans="1:6" x14ac:dyDescent="0.35">
      <c r="A1510" s="25" t="s">
        <v>1374</v>
      </c>
      <c r="B1510" s="26" t="s">
        <v>295</v>
      </c>
      <c r="C1510" s="26">
        <v>2111</v>
      </c>
      <c r="D1510" s="26">
        <v>555.55600000000004</v>
      </c>
      <c r="E1510" s="26">
        <v>0.93100000000000005</v>
      </c>
      <c r="F1510" s="26" t="s">
        <v>40</v>
      </c>
    </row>
    <row r="1511" spans="1:6" x14ac:dyDescent="0.35">
      <c r="A1511" s="25" t="s">
        <v>1721</v>
      </c>
      <c r="B1511" s="26" t="s">
        <v>295</v>
      </c>
      <c r="C1511" s="26">
        <v>1729</v>
      </c>
      <c r="D1511" s="26">
        <v>111.111</v>
      </c>
      <c r="E1511" s="26">
        <v>0.93100000000000005</v>
      </c>
      <c r="F1511" s="26" t="s">
        <v>40</v>
      </c>
    </row>
    <row r="1512" spans="1:6" x14ac:dyDescent="0.35">
      <c r="A1512" s="25" t="s">
        <v>149</v>
      </c>
      <c r="B1512" s="26" t="s">
        <v>295</v>
      </c>
      <c r="C1512" s="26">
        <v>3311</v>
      </c>
      <c r="D1512" s="26">
        <v>667.14499999999998</v>
      </c>
      <c r="E1512" s="26">
        <v>0.93100000000000005</v>
      </c>
      <c r="F1512" s="26" t="s">
        <v>40</v>
      </c>
    </row>
    <row r="1513" spans="1:6" x14ac:dyDescent="0.35">
      <c r="A1513" s="25" t="s">
        <v>1739</v>
      </c>
      <c r="B1513" s="26" t="s">
        <v>295</v>
      </c>
      <c r="C1513" s="26">
        <v>2512</v>
      </c>
      <c r="D1513" s="26">
        <v>413.18299999999999</v>
      </c>
      <c r="E1513" s="26">
        <v>0.93100000000000005</v>
      </c>
      <c r="F1513" s="26" t="s">
        <v>40</v>
      </c>
    </row>
    <row r="1514" spans="1:6" x14ac:dyDescent="0.35">
      <c r="A1514" s="25" t="s">
        <v>276</v>
      </c>
      <c r="B1514" s="26" t="s">
        <v>295</v>
      </c>
      <c r="C1514" s="26">
        <v>4765</v>
      </c>
      <c r="D1514" s="26">
        <v>466.17399999999998</v>
      </c>
      <c r="E1514" s="26">
        <v>0.93100000000000005</v>
      </c>
      <c r="F1514" s="26" t="s">
        <v>40</v>
      </c>
    </row>
    <row r="1515" spans="1:6" x14ac:dyDescent="0.35">
      <c r="A1515" s="25" t="s">
        <v>1038</v>
      </c>
      <c r="B1515" s="26" t="s">
        <v>295</v>
      </c>
      <c r="C1515" s="26">
        <v>3364</v>
      </c>
      <c r="D1515" s="26">
        <v>312.315</v>
      </c>
      <c r="E1515" s="26">
        <v>0.93100000000000005</v>
      </c>
      <c r="F1515" s="26" t="s">
        <v>40</v>
      </c>
    </row>
    <row r="1516" spans="1:6" x14ac:dyDescent="0.35">
      <c r="A1516" s="25" t="s">
        <v>127</v>
      </c>
      <c r="B1516" s="26" t="s">
        <v>295</v>
      </c>
      <c r="C1516" s="26">
        <v>1735</v>
      </c>
      <c r="D1516" s="26">
        <v>200</v>
      </c>
      <c r="E1516" s="26">
        <v>0.93100000000000005</v>
      </c>
      <c r="F1516" s="26" t="s">
        <v>40</v>
      </c>
    </row>
    <row r="1517" spans="1:6" x14ac:dyDescent="0.35">
      <c r="A1517" s="25" t="s">
        <v>1849</v>
      </c>
      <c r="B1517" s="26" t="s">
        <v>295</v>
      </c>
      <c r="C1517" s="26">
        <v>1564</v>
      </c>
      <c r="D1517" s="26">
        <v>158.53700000000001</v>
      </c>
      <c r="E1517" s="26">
        <v>0.93200000000000005</v>
      </c>
      <c r="F1517" s="26" t="s">
        <v>40</v>
      </c>
    </row>
    <row r="1518" spans="1:6" x14ac:dyDescent="0.35">
      <c r="A1518" s="25" t="s">
        <v>1324</v>
      </c>
      <c r="B1518" s="26" t="s">
        <v>295</v>
      </c>
      <c r="C1518" s="26">
        <v>6466</v>
      </c>
      <c r="D1518" s="26">
        <v>364.58300000000003</v>
      </c>
      <c r="E1518" s="26">
        <v>0.93200000000000005</v>
      </c>
      <c r="F1518" s="26" t="s">
        <v>40</v>
      </c>
    </row>
    <row r="1519" spans="1:6" x14ac:dyDescent="0.35">
      <c r="A1519" s="25" t="s">
        <v>1632</v>
      </c>
      <c r="B1519" s="26" t="s">
        <v>295</v>
      </c>
      <c r="C1519" s="26">
        <v>4985</v>
      </c>
      <c r="D1519" s="26">
        <v>529.41200000000003</v>
      </c>
      <c r="E1519" s="26">
        <v>0.93200000000000005</v>
      </c>
      <c r="F1519" s="26" t="s">
        <v>40</v>
      </c>
    </row>
    <row r="1520" spans="1:6" x14ac:dyDescent="0.35">
      <c r="A1520" s="25" t="s">
        <v>274</v>
      </c>
      <c r="B1520" s="26" t="s">
        <v>295</v>
      </c>
      <c r="C1520" s="26">
        <v>5405</v>
      </c>
      <c r="D1520" s="26">
        <v>445.11700000000002</v>
      </c>
      <c r="E1520" s="26">
        <v>0.93200000000000005</v>
      </c>
      <c r="F1520" s="26" t="s">
        <v>40</v>
      </c>
    </row>
    <row r="1521" spans="1:6" x14ac:dyDescent="0.35">
      <c r="A1521" s="25" t="s">
        <v>877</v>
      </c>
      <c r="B1521" s="26" t="s">
        <v>295</v>
      </c>
      <c r="C1521" s="26">
        <v>1800</v>
      </c>
      <c r="D1521" s="26">
        <v>280.08800000000002</v>
      </c>
      <c r="E1521" s="26">
        <v>0.93300000000000005</v>
      </c>
      <c r="F1521" s="26" t="s">
        <v>40</v>
      </c>
    </row>
    <row r="1522" spans="1:6" x14ac:dyDescent="0.35">
      <c r="A1522" s="25" t="s">
        <v>250</v>
      </c>
      <c r="B1522" s="26" t="s">
        <v>295</v>
      </c>
      <c r="C1522" s="26">
        <v>4522</v>
      </c>
      <c r="D1522" s="26">
        <v>407.89499999999998</v>
      </c>
      <c r="E1522" s="26">
        <v>0.93300000000000005</v>
      </c>
      <c r="F1522" s="26" t="s">
        <v>40</v>
      </c>
    </row>
    <row r="1523" spans="1:6" x14ac:dyDescent="0.35">
      <c r="A1523" s="25" t="s">
        <v>139</v>
      </c>
      <c r="B1523" s="26" t="s">
        <v>295</v>
      </c>
      <c r="C1523" s="26">
        <v>3268</v>
      </c>
      <c r="D1523" s="26">
        <v>183.62700000000001</v>
      </c>
      <c r="E1523" s="26">
        <v>0.93300000000000005</v>
      </c>
      <c r="F1523" s="26" t="s">
        <v>40</v>
      </c>
    </row>
    <row r="1524" spans="1:6" x14ac:dyDescent="0.35">
      <c r="A1524" s="25" t="s">
        <v>1229</v>
      </c>
      <c r="B1524" s="26" t="s">
        <v>295</v>
      </c>
      <c r="C1524" s="26">
        <v>5580</v>
      </c>
      <c r="D1524" s="26">
        <v>1235.577</v>
      </c>
      <c r="E1524" s="26">
        <v>0.93300000000000005</v>
      </c>
      <c r="F1524" s="26" t="s">
        <v>40</v>
      </c>
    </row>
    <row r="1525" spans="1:6" x14ac:dyDescent="0.35">
      <c r="A1525" s="25" t="s">
        <v>1352</v>
      </c>
      <c r="B1525" s="26" t="s">
        <v>295</v>
      </c>
      <c r="C1525" s="26">
        <v>5560</v>
      </c>
      <c r="D1525" s="26">
        <v>441.11599999999999</v>
      </c>
      <c r="E1525" s="26">
        <v>0.93300000000000005</v>
      </c>
      <c r="F1525" s="26" t="s">
        <v>40</v>
      </c>
    </row>
    <row r="1526" spans="1:6" x14ac:dyDescent="0.35">
      <c r="A1526" s="25" t="s">
        <v>1518</v>
      </c>
      <c r="B1526" s="26" t="s">
        <v>295</v>
      </c>
      <c r="C1526" s="26">
        <v>6421</v>
      </c>
      <c r="D1526" s="26">
        <v>1000</v>
      </c>
      <c r="E1526" s="26">
        <v>0.93300000000000005</v>
      </c>
      <c r="F1526" s="26" t="s">
        <v>40</v>
      </c>
    </row>
    <row r="1527" spans="1:6" x14ac:dyDescent="0.35">
      <c r="A1527" s="25" t="s">
        <v>152</v>
      </c>
      <c r="B1527" s="26" t="s">
        <v>295</v>
      </c>
      <c r="C1527" s="26">
        <v>7338</v>
      </c>
      <c r="D1527" s="26">
        <v>99.501999999999995</v>
      </c>
      <c r="E1527" s="26">
        <v>0.93300000000000005</v>
      </c>
      <c r="F1527" s="26" t="s">
        <v>40</v>
      </c>
    </row>
    <row r="1528" spans="1:6" x14ac:dyDescent="0.35">
      <c r="A1528" s="25" t="s">
        <v>1180</v>
      </c>
      <c r="B1528" s="26" t="s">
        <v>295</v>
      </c>
      <c r="C1528" s="26">
        <v>3164</v>
      </c>
      <c r="D1528" s="26">
        <v>466.66699999999997</v>
      </c>
      <c r="E1528" s="26">
        <v>0.93400000000000005</v>
      </c>
      <c r="F1528" s="26" t="s">
        <v>40</v>
      </c>
    </row>
    <row r="1529" spans="1:6" x14ac:dyDescent="0.35">
      <c r="A1529" s="25" t="s">
        <v>249</v>
      </c>
      <c r="B1529" s="26" t="s">
        <v>295</v>
      </c>
      <c r="C1529" s="26">
        <v>3709</v>
      </c>
      <c r="D1529" s="26">
        <v>576.471</v>
      </c>
      <c r="E1529" s="26">
        <v>0.93400000000000005</v>
      </c>
      <c r="F1529" s="26" t="s">
        <v>40</v>
      </c>
    </row>
    <row r="1530" spans="1:6" x14ac:dyDescent="0.35">
      <c r="A1530" s="25" t="s">
        <v>281</v>
      </c>
      <c r="B1530" s="26" t="s">
        <v>295</v>
      </c>
      <c r="C1530" s="26">
        <v>2519</v>
      </c>
      <c r="D1530" s="26">
        <v>253.52099999999999</v>
      </c>
      <c r="E1530" s="26">
        <v>0.93400000000000005</v>
      </c>
      <c r="F1530" s="26" t="s">
        <v>40</v>
      </c>
    </row>
    <row r="1531" spans="1:6" x14ac:dyDescent="0.35">
      <c r="A1531" s="25" t="s">
        <v>1549</v>
      </c>
      <c r="B1531" s="26" t="s">
        <v>295</v>
      </c>
      <c r="C1531" s="26">
        <v>1920</v>
      </c>
      <c r="D1531" s="26">
        <v>415.38499999999999</v>
      </c>
      <c r="E1531" s="26">
        <v>0.93500000000000005</v>
      </c>
      <c r="F1531" s="26" t="s">
        <v>40</v>
      </c>
    </row>
    <row r="1532" spans="1:6" x14ac:dyDescent="0.35">
      <c r="A1532" s="25" t="s">
        <v>2016</v>
      </c>
      <c r="B1532" s="26" t="s">
        <v>295</v>
      </c>
      <c r="C1532" s="26">
        <v>3200</v>
      </c>
      <c r="D1532" s="26">
        <v>188.119</v>
      </c>
      <c r="E1532" s="26">
        <v>0.93500000000000005</v>
      </c>
      <c r="F1532" s="26" t="s">
        <v>40</v>
      </c>
    </row>
    <row r="1533" spans="1:6" x14ac:dyDescent="0.35">
      <c r="A1533" s="25" t="s">
        <v>2036</v>
      </c>
      <c r="B1533" s="26" t="s">
        <v>295</v>
      </c>
      <c r="C1533" s="26">
        <v>2023</v>
      </c>
      <c r="D1533" s="26">
        <v>206.89699999999999</v>
      </c>
      <c r="E1533" s="26">
        <v>0.93500000000000005</v>
      </c>
      <c r="F1533" s="26" t="s">
        <v>40</v>
      </c>
    </row>
    <row r="1534" spans="1:6" x14ac:dyDescent="0.35">
      <c r="A1534" s="25" t="s">
        <v>1549</v>
      </c>
      <c r="B1534" s="26" t="s">
        <v>295</v>
      </c>
      <c r="C1534" s="26">
        <v>1920</v>
      </c>
      <c r="D1534" s="26">
        <v>415.38499999999999</v>
      </c>
      <c r="E1534" s="26">
        <v>0.93500000000000005</v>
      </c>
      <c r="F1534" s="26" t="s">
        <v>40</v>
      </c>
    </row>
    <row r="1535" spans="1:6" x14ac:dyDescent="0.35">
      <c r="A1535" s="25" t="s">
        <v>229</v>
      </c>
      <c r="B1535" s="26" t="s">
        <v>295</v>
      </c>
      <c r="C1535" s="26">
        <v>3418</v>
      </c>
      <c r="D1535" s="26">
        <v>20.428999999999998</v>
      </c>
      <c r="E1535" s="26">
        <v>0.93500000000000005</v>
      </c>
      <c r="F1535" s="26" t="s">
        <v>64</v>
      </c>
    </row>
    <row r="1536" spans="1:6" x14ac:dyDescent="0.35">
      <c r="A1536" s="25" t="s">
        <v>1373</v>
      </c>
      <c r="B1536" s="26" t="s">
        <v>295</v>
      </c>
      <c r="C1536" s="26">
        <v>1852</v>
      </c>
      <c r="D1536" s="26">
        <v>128.80600000000001</v>
      </c>
      <c r="E1536" s="26">
        <v>0.93600000000000005</v>
      </c>
      <c r="F1536" s="26" t="s">
        <v>40</v>
      </c>
    </row>
    <row r="1537" spans="1:6" x14ac:dyDescent="0.35">
      <c r="A1537" s="25" t="s">
        <v>229</v>
      </c>
      <c r="B1537" s="26" t="s">
        <v>295</v>
      </c>
      <c r="C1537" s="26">
        <v>3418</v>
      </c>
      <c r="D1537" s="26">
        <v>20.428999999999998</v>
      </c>
      <c r="E1537" s="26">
        <v>0.93600000000000005</v>
      </c>
      <c r="F1537" s="26" t="s">
        <v>64</v>
      </c>
    </row>
    <row r="1538" spans="1:6" x14ac:dyDescent="0.35">
      <c r="A1538" s="25" t="s">
        <v>1428</v>
      </c>
      <c r="B1538" s="26" t="s">
        <v>295</v>
      </c>
      <c r="C1538" s="26">
        <v>2244</v>
      </c>
      <c r="D1538" s="26">
        <v>352.27300000000002</v>
      </c>
      <c r="E1538" s="26">
        <v>0.93600000000000005</v>
      </c>
      <c r="F1538" s="26" t="s">
        <v>40</v>
      </c>
    </row>
    <row r="1539" spans="1:6" x14ac:dyDescent="0.35">
      <c r="A1539" s="25" t="s">
        <v>168</v>
      </c>
      <c r="B1539" s="26" t="s">
        <v>295</v>
      </c>
      <c r="C1539" s="26">
        <v>736</v>
      </c>
      <c r="D1539" s="26">
        <v>1.48</v>
      </c>
      <c r="E1539" s="26">
        <v>0.93600000000000005</v>
      </c>
      <c r="F1539" s="26" t="s">
        <v>64</v>
      </c>
    </row>
    <row r="1540" spans="1:6" x14ac:dyDescent="0.35">
      <c r="A1540" s="25" t="s">
        <v>1526</v>
      </c>
      <c r="B1540" s="26" t="s">
        <v>295</v>
      </c>
      <c r="C1540" s="26">
        <v>3121</v>
      </c>
      <c r="D1540" s="26">
        <v>220.339</v>
      </c>
      <c r="E1540" s="26">
        <v>0.93700000000000006</v>
      </c>
      <c r="F1540" s="26" t="s">
        <v>40</v>
      </c>
    </row>
    <row r="1541" spans="1:6" x14ac:dyDescent="0.35">
      <c r="A1541" s="25" t="s">
        <v>1737</v>
      </c>
      <c r="B1541" s="26" t="s">
        <v>295</v>
      </c>
      <c r="C1541" s="26">
        <v>2690</v>
      </c>
      <c r="D1541" s="26">
        <v>423.077</v>
      </c>
      <c r="E1541" s="26">
        <v>0.93700000000000006</v>
      </c>
      <c r="F1541" s="26" t="s">
        <v>40</v>
      </c>
    </row>
    <row r="1542" spans="1:6" x14ac:dyDescent="0.35">
      <c r="A1542" s="25" t="s">
        <v>1288</v>
      </c>
      <c r="B1542" s="26" t="s">
        <v>295</v>
      </c>
      <c r="C1542" s="26">
        <v>5522</v>
      </c>
      <c r="D1542" s="26">
        <v>549.10699999999997</v>
      </c>
      <c r="E1542" s="26">
        <v>0.93700000000000006</v>
      </c>
      <c r="F1542" s="26" t="s">
        <v>40</v>
      </c>
    </row>
    <row r="1543" spans="1:6" x14ac:dyDescent="0.35">
      <c r="A1543" s="25" t="s">
        <v>201</v>
      </c>
      <c r="B1543" s="26" t="s">
        <v>295</v>
      </c>
      <c r="C1543" s="26">
        <v>1322</v>
      </c>
      <c r="D1543" s="26">
        <v>167.69200000000001</v>
      </c>
      <c r="E1543" s="26">
        <v>0.93700000000000006</v>
      </c>
      <c r="F1543" s="26" t="s">
        <v>40</v>
      </c>
    </row>
    <row r="1544" spans="1:6" x14ac:dyDescent="0.35">
      <c r="A1544" s="25" t="s">
        <v>1791</v>
      </c>
      <c r="B1544" s="26" t="s">
        <v>295</v>
      </c>
      <c r="C1544" s="26">
        <v>2411</v>
      </c>
      <c r="D1544" s="26">
        <v>133.333</v>
      </c>
      <c r="E1544" s="26">
        <v>0.93799999999999994</v>
      </c>
      <c r="F1544" s="26" t="s">
        <v>40</v>
      </c>
    </row>
    <row r="1545" spans="1:6" x14ac:dyDescent="0.35">
      <c r="A1545" s="25" t="s">
        <v>138</v>
      </c>
      <c r="B1545" s="26" t="s">
        <v>295</v>
      </c>
      <c r="C1545" s="26">
        <v>2471</v>
      </c>
      <c r="D1545" s="26">
        <v>202.91800000000001</v>
      </c>
      <c r="E1545" s="26">
        <v>0.93799999999999994</v>
      </c>
      <c r="F1545" s="26" t="s">
        <v>40</v>
      </c>
    </row>
    <row r="1546" spans="1:6" x14ac:dyDescent="0.35">
      <c r="A1546" s="25" t="s">
        <v>2078</v>
      </c>
      <c r="B1546" s="26" t="s">
        <v>295</v>
      </c>
      <c r="C1546" s="26">
        <v>413</v>
      </c>
      <c r="D1546" s="26">
        <v>95.238</v>
      </c>
      <c r="E1546" s="26">
        <v>0.93799999999999994</v>
      </c>
      <c r="F1546" s="26" t="s">
        <v>40</v>
      </c>
    </row>
    <row r="1547" spans="1:6" x14ac:dyDescent="0.35">
      <c r="A1547" s="25" t="s">
        <v>160</v>
      </c>
      <c r="B1547" s="26" t="s">
        <v>295</v>
      </c>
      <c r="C1547" s="26">
        <v>1199</v>
      </c>
      <c r="D1547" s="26">
        <v>135.13499999999999</v>
      </c>
      <c r="E1547" s="26">
        <v>0.93799999999999994</v>
      </c>
      <c r="F1547" s="26" t="s">
        <v>40</v>
      </c>
    </row>
    <row r="1548" spans="1:6" x14ac:dyDescent="0.35">
      <c r="A1548" s="25" t="s">
        <v>1116</v>
      </c>
      <c r="B1548" s="26" t="s">
        <v>295</v>
      </c>
      <c r="C1548" s="26">
        <v>4437</v>
      </c>
      <c r="D1548" s="26">
        <v>443.39600000000002</v>
      </c>
      <c r="E1548" s="26">
        <v>0.93799999999999994</v>
      </c>
      <c r="F1548" s="26" t="s">
        <v>40</v>
      </c>
    </row>
    <row r="1549" spans="1:6" x14ac:dyDescent="0.35">
      <c r="A1549" s="25" t="s">
        <v>958</v>
      </c>
      <c r="B1549" s="26" t="s">
        <v>295</v>
      </c>
      <c r="C1549" s="26">
        <v>4882</v>
      </c>
      <c r="D1549" s="26">
        <v>196.721</v>
      </c>
      <c r="E1549" s="26">
        <v>0.93799999999999994</v>
      </c>
      <c r="F1549" s="26" t="s">
        <v>40</v>
      </c>
    </row>
    <row r="1550" spans="1:6" x14ac:dyDescent="0.35">
      <c r="A1550" s="25" t="s">
        <v>1727</v>
      </c>
      <c r="B1550" s="26" t="s">
        <v>295</v>
      </c>
      <c r="C1550" s="26">
        <v>3755</v>
      </c>
      <c r="D1550" s="26">
        <v>197.482</v>
      </c>
      <c r="E1550" s="26">
        <v>0.93799999999999994</v>
      </c>
      <c r="F1550" s="26" t="s">
        <v>40</v>
      </c>
    </row>
    <row r="1551" spans="1:6" x14ac:dyDescent="0.35">
      <c r="A1551" s="25" t="s">
        <v>1466</v>
      </c>
      <c r="B1551" s="26" t="s">
        <v>295</v>
      </c>
      <c r="C1551" s="26">
        <v>5959</v>
      </c>
      <c r="D1551" s="26">
        <v>419.35500000000002</v>
      </c>
      <c r="E1551" s="26">
        <v>0.93899999999999995</v>
      </c>
      <c r="F1551" s="26" t="s">
        <v>40</v>
      </c>
    </row>
    <row r="1552" spans="1:6" x14ac:dyDescent="0.35">
      <c r="A1552" s="25" t="s">
        <v>252</v>
      </c>
      <c r="B1552" s="26" t="s">
        <v>295</v>
      </c>
      <c r="C1552" s="26">
        <v>1467</v>
      </c>
      <c r="D1552" s="26">
        <v>129.03200000000001</v>
      </c>
      <c r="E1552" s="26">
        <v>0.93899999999999995</v>
      </c>
      <c r="F1552" s="26" t="s">
        <v>40</v>
      </c>
    </row>
    <row r="1553" spans="1:6" x14ac:dyDescent="0.35">
      <c r="A1553" s="25" t="s">
        <v>257</v>
      </c>
      <c r="B1553" s="26" t="s">
        <v>295</v>
      </c>
      <c r="C1553" s="26">
        <v>1376</v>
      </c>
      <c r="D1553" s="26">
        <v>284.25400000000002</v>
      </c>
      <c r="E1553" s="26">
        <v>0.93899999999999995</v>
      </c>
      <c r="F1553" s="26" t="s">
        <v>40</v>
      </c>
    </row>
    <row r="1554" spans="1:6" x14ac:dyDescent="0.35">
      <c r="A1554" s="25" t="s">
        <v>215</v>
      </c>
      <c r="B1554" s="26" t="s">
        <v>295</v>
      </c>
      <c r="C1554" s="26">
        <v>1737</v>
      </c>
      <c r="D1554" s="26">
        <v>465.11599999999999</v>
      </c>
      <c r="E1554" s="26">
        <v>0.94</v>
      </c>
      <c r="F1554" s="26" t="s">
        <v>40</v>
      </c>
    </row>
    <row r="1555" spans="1:6" x14ac:dyDescent="0.35">
      <c r="A1555" s="25" t="s">
        <v>1206</v>
      </c>
      <c r="B1555" s="26" t="s">
        <v>295</v>
      </c>
      <c r="C1555" s="26">
        <v>2397</v>
      </c>
      <c r="D1555" s="26">
        <v>371.56</v>
      </c>
      <c r="E1555" s="26">
        <v>0.94</v>
      </c>
      <c r="F1555" s="26" t="s">
        <v>40</v>
      </c>
    </row>
    <row r="1556" spans="1:6" x14ac:dyDescent="0.35">
      <c r="A1556" s="25" t="s">
        <v>1436</v>
      </c>
      <c r="B1556" s="26" t="s">
        <v>295</v>
      </c>
      <c r="C1556" s="26">
        <v>6155</v>
      </c>
      <c r="D1556" s="26">
        <v>297.87200000000001</v>
      </c>
      <c r="E1556" s="26">
        <v>0.94</v>
      </c>
      <c r="F1556" s="26" t="s">
        <v>40</v>
      </c>
    </row>
    <row r="1557" spans="1:6" x14ac:dyDescent="0.35">
      <c r="A1557" s="25" t="s">
        <v>1760</v>
      </c>
      <c r="B1557" s="26" t="s">
        <v>295</v>
      </c>
      <c r="C1557" s="26">
        <v>4953</v>
      </c>
      <c r="D1557" s="26">
        <v>1135.4960000000001</v>
      </c>
      <c r="E1557" s="26">
        <v>0.94099999999999995</v>
      </c>
      <c r="F1557" s="26" t="s">
        <v>40</v>
      </c>
    </row>
    <row r="1558" spans="1:6" x14ac:dyDescent="0.35">
      <c r="A1558" s="25" t="s">
        <v>1910</v>
      </c>
      <c r="B1558" s="26" t="s">
        <v>295</v>
      </c>
      <c r="C1558" s="26">
        <v>1913</v>
      </c>
      <c r="D1558" s="26">
        <v>132.768</v>
      </c>
      <c r="E1558" s="26">
        <v>0.94099999999999995</v>
      </c>
      <c r="F1558" s="26" t="s">
        <v>40</v>
      </c>
    </row>
    <row r="1559" spans="1:6" x14ac:dyDescent="0.35">
      <c r="A1559" s="25" t="s">
        <v>2030</v>
      </c>
      <c r="B1559" s="26" t="s">
        <v>295</v>
      </c>
      <c r="C1559" s="26">
        <v>2424</v>
      </c>
      <c r="D1559" s="26">
        <v>297.07100000000003</v>
      </c>
      <c r="E1559" s="26">
        <v>0.94099999999999995</v>
      </c>
      <c r="F1559" s="26" t="s">
        <v>40</v>
      </c>
    </row>
    <row r="1560" spans="1:6" x14ac:dyDescent="0.35">
      <c r="A1560" s="25" t="s">
        <v>65</v>
      </c>
      <c r="B1560" s="26" t="s">
        <v>295</v>
      </c>
      <c r="C1560" s="26">
        <v>1981</v>
      </c>
      <c r="D1560" s="26">
        <v>118.75</v>
      </c>
      <c r="E1560" s="26">
        <v>0.94099999999999995</v>
      </c>
      <c r="F1560" s="26" t="s">
        <v>40</v>
      </c>
    </row>
    <row r="1561" spans="1:6" x14ac:dyDescent="0.35">
      <c r="A1561" s="25" t="s">
        <v>150</v>
      </c>
      <c r="B1561" s="26" t="s">
        <v>295</v>
      </c>
      <c r="C1561" s="26">
        <v>5844</v>
      </c>
      <c r="D1561" s="26">
        <v>490.94600000000003</v>
      </c>
      <c r="E1561" s="26">
        <v>0.94099999999999995</v>
      </c>
      <c r="F1561" s="26" t="s">
        <v>40</v>
      </c>
    </row>
    <row r="1562" spans="1:6" x14ac:dyDescent="0.35">
      <c r="A1562" s="25" t="s">
        <v>957</v>
      </c>
      <c r="B1562" s="26" t="s">
        <v>295</v>
      </c>
      <c r="C1562" s="26">
        <v>2592</v>
      </c>
      <c r="D1562" s="26">
        <v>31.25</v>
      </c>
      <c r="E1562" s="26">
        <v>0.94099999999999995</v>
      </c>
      <c r="F1562" s="26" t="s">
        <v>40</v>
      </c>
    </row>
    <row r="1563" spans="1:6" x14ac:dyDescent="0.35">
      <c r="A1563" s="25" t="s">
        <v>90</v>
      </c>
      <c r="B1563" s="26" t="s">
        <v>295</v>
      </c>
      <c r="C1563" s="26">
        <v>1008</v>
      </c>
      <c r="D1563" s="26">
        <v>100.437</v>
      </c>
      <c r="E1563" s="26">
        <v>0.94099999999999995</v>
      </c>
      <c r="F1563" s="26" t="s">
        <v>40</v>
      </c>
    </row>
    <row r="1564" spans="1:6" x14ac:dyDescent="0.35">
      <c r="A1564" s="25" t="s">
        <v>261</v>
      </c>
      <c r="B1564" s="26" t="s">
        <v>295</v>
      </c>
      <c r="C1564" s="26">
        <v>5404</v>
      </c>
      <c r="D1564" s="26">
        <v>0</v>
      </c>
      <c r="E1564" s="26">
        <v>0.94299999999999995</v>
      </c>
      <c r="F1564" s="26" t="s">
        <v>64</v>
      </c>
    </row>
    <row r="1565" spans="1:6" x14ac:dyDescent="0.35">
      <c r="A1565" s="25" t="s">
        <v>68</v>
      </c>
      <c r="B1565" s="26" t="s">
        <v>295</v>
      </c>
      <c r="C1565" s="26">
        <v>3025</v>
      </c>
      <c r="D1565" s="26">
        <v>127.072</v>
      </c>
      <c r="E1565" s="26">
        <v>0.94299999999999995</v>
      </c>
      <c r="F1565" s="26" t="s">
        <v>40</v>
      </c>
    </row>
    <row r="1566" spans="1:6" x14ac:dyDescent="0.35">
      <c r="A1566" s="25" t="s">
        <v>1423</v>
      </c>
      <c r="B1566" s="26" t="s">
        <v>295</v>
      </c>
      <c r="C1566" s="26">
        <v>1807</v>
      </c>
      <c r="D1566" s="26">
        <v>240.602</v>
      </c>
      <c r="E1566" s="26">
        <v>0.94299999999999995</v>
      </c>
      <c r="F1566" s="26" t="s">
        <v>40</v>
      </c>
    </row>
    <row r="1567" spans="1:6" x14ac:dyDescent="0.35">
      <c r="A1567" s="25" t="s">
        <v>261</v>
      </c>
      <c r="B1567" s="26" t="s">
        <v>295</v>
      </c>
      <c r="C1567" s="26">
        <v>5404</v>
      </c>
      <c r="D1567" s="26">
        <v>0</v>
      </c>
      <c r="E1567" s="26">
        <v>0.94299999999999995</v>
      </c>
      <c r="F1567" s="26" t="s">
        <v>64</v>
      </c>
    </row>
    <row r="1568" spans="1:6" x14ac:dyDescent="0.35">
      <c r="A1568" s="25" t="s">
        <v>1726</v>
      </c>
      <c r="B1568" s="26" t="s">
        <v>295</v>
      </c>
      <c r="C1568" s="26">
        <v>3527</v>
      </c>
      <c r="D1568" s="26">
        <v>346.46499999999997</v>
      </c>
      <c r="E1568" s="26">
        <v>0.94399999999999995</v>
      </c>
      <c r="F1568" s="26" t="s">
        <v>40</v>
      </c>
    </row>
    <row r="1569" spans="1:6" x14ac:dyDescent="0.35">
      <c r="A1569" s="25" t="s">
        <v>1184</v>
      </c>
      <c r="B1569" s="26" t="s">
        <v>295</v>
      </c>
      <c r="C1569" s="26">
        <v>3410</v>
      </c>
      <c r="D1569" s="26">
        <v>0</v>
      </c>
      <c r="E1569" s="26">
        <v>0.94399999999999995</v>
      </c>
      <c r="F1569" s="26" t="s">
        <v>64</v>
      </c>
    </row>
    <row r="1570" spans="1:6" x14ac:dyDescent="0.35">
      <c r="A1570" s="25" t="s">
        <v>1522</v>
      </c>
      <c r="B1570" s="26" t="s">
        <v>295</v>
      </c>
      <c r="C1570" s="26">
        <v>2728</v>
      </c>
      <c r="D1570" s="26">
        <v>262.71199999999999</v>
      </c>
      <c r="E1570" s="26">
        <v>0.94399999999999995</v>
      </c>
      <c r="F1570" s="26" t="s">
        <v>40</v>
      </c>
    </row>
    <row r="1571" spans="1:6" x14ac:dyDescent="0.35">
      <c r="A1571" s="25" t="s">
        <v>61</v>
      </c>
      <c r="B1571" s="26" t="s">
        <v>295</v>
      </c>
      <c r="C1571" s="26">
        <v>5571</v>
      </c>
      <c r="D1571" s="26">
        <v>367.64699999999999</v>
      </c>
      <c r="E1571" s="26">
        <v>0.94399999999999995</v>
      </c>
      <c r="F1571" s="26" t="s">
        <v>40</v>
      </c>
    </row>
    <row r="1572" spans="1:6" x14ac:dyDescent="0.35">
      <c r="A1572" s="25" t="s">
        <v>1088</v>
      </c>
      <c r="B1572" s="26" t="s">
        <v>295</v>
      </c>
      <c r="C1572" s="26">
        <v>1799</v>
      </c>
      <c r="D1572" s="26">
        <v>228.571</v>
      </c>
      <c r="E1572" s="26">
        <v>0.94599999999999995</v>
      </c>
      <c r="F1572" s="26" t="s">
        <v>40</v>
      </c>
    </row>
    <row r="1573" spans="1:6" x14ac:dyDescent="0.35">
      <c r="A1573" s="25" t="s">
        <v>157</v>
      </c>
      <c r="B1573" s="26" t="s">
        <v>295</v>
      </c>
      <c r="C1573" s="26">
        <v>2821</v>
      </c>
      <c r="D1573" s="26">
        <v>255.14400000000001</v>
      </c>
      <c r="E1573" s="26">
        <v>0.94599999999999995</v>
      </c>
      <c r="F1573" s="26" t="s">
        <v>40</v>
      </c>
    </row>
    <row r="1574" spans="1:6" x14ac:dyDescent="0.35">
      <c r="A1574" s="25" t="s">
        <v>876</v>
      </c>
      <c r="B1574" s="26" t="s">
        <v>295</v>
      </c>
      <c r="C1574" s="26">
        <v>1339</v>
      </c>
      <c r="D1574" s="26">
        <v>89.194000000000003</v>
      </c>
      <c r="E1574" s="26">
        <v>0.94599999999999995</v>
      </c>
      <c r="F1574" s="26" t="s">
        <v>40</v>
      </c>
    </row>
    <row r="1575" spans="1:6" x14ac:dyDescent="0.35">
      <c r="A1575" s="25" t="s">
        <v>266</v>
      </c>
      <c r="B1575" s="26" t="s">
        <v>295</v>
      </c>
      <c r="C1575" s="26">
        <v>1679</v>
      </c>
      <c r="D1575" s="26">
        <v>131.57900000000001</v>
      </c>
      <c r="E1575" s="26">
        <v>0.94599999999999995</v>
      </c>
      <c r="F1575" s="26" t="s">
        <v>40</v>
      </c>
    </row>
    <row r="1576" spans="1:6" x14ac:dyDescent="0.35">
      <c r="A1576" s="25" t="s">
        <v>1230</v>
      </c>
      <c r="B1576" s="26" t="s">
        <v>295</v>
      </c>
      <c r="C1576" s="26">
        <v>4623</v>
      </c>
      <c r="D1576" s="26">
        <v>288</v>
      </c>
      <c r="E1576" s="26">
        <v>0.94699999999999995</v>
      </c>
      <c r="F1576" s="26" t="s">
        <v>40</v>
      </c>
    </row>
    <row r="1577" spans="1:6" x14ac:dyDescent="0.35">
      <c r="A1577" s="25" t="s">
        <v>144</v>
      </c>
      <c r="B1577" s="26" t="s">
        <v>295</v>
      </c>
      <c r="C1577" s="26">
        <v>2081</v>
      </c>
      <c r="D1577" s="26">
        <v>333.33300000000003</v>
      </c>
      <c r="E1577" s="26">
        <v>0.94699999999999995</v>
      </c>
      <c r="F1577" s="26" t="s">
        <v>40</v>
      </c>
    </row>
    <row r="1578" spans="1:6" x14ac:dyDescent="0.35">
      <c r="A1578" s="25" t="s">
        <v>1535</v>
      </c>
      <c r="B1578" s="26" t="s">
        <v>295</v>
      </c>
      <c r="C1578" s="26">
        <v>2785</v>
      </c>
      <c r="D1578" s="26">
        <v>750</v>
      </c>
      <c r="E1578" s="26">
        <v>0.94699999999999995</v>
      </c>
      <c r="F1578" s="26" t="s">
        <v>40</v>
      </c>
    </row>
    <row r="1579" spans="1:6" x14ac:dyDescent="0.35">
      <c r="A1579" s="25" t="s">
        <v>140</v>
      </c>
      <c r="B1579" s="26" t="s">
        <v>295</v>
      </c>
      <c r="C1579" s="26">
        <v>5917</v>
      </c>
      <c r="D1579" s="26">
        <v>555.55600000000004</v>
      </c>
      <c r="E1579" s="26">
        <v>0.94699999999999995</v>
      </c>
      <c r="F1579" s="26" t="s">
        <v>40</v>
      </c>
    </row>
    <row r="1580" spans="1:6" x14ac:dyDescent="0.35">
      <c r="A1580" s="25" t="s">
        <v>227</v>
      </c>
      <c r="B1580" s="26" t="s">
        <v>295</v>
      </c>
      <c r="C1580" s="26">
        <v>994</v>
      </c>
      <c r="D1580" s="26">
        <v>57.591999999999999</v>
      </c>
      <c r="E1580" s="26">
        <v>0.94699999999999995</v>
      </c>
      <c r="F1580" s="26" t="s">
        <v>40</v>
      </c>
    </row>
    <row r="1581" spans="1:6" x14ac:dyDescent="0.35">
      <c r="A1581" s="25" t="s">
        <v>1681</v>
      </c>
      <c r="B1581" s="26" t="s">
        <v>295</v>
      </c>
      <c r="C1581" s="26">
        <v>2434</v>
      </c>
      <c r="D1581" s="26">
        <v>167.19499999999999</v>
      </c>
      <c r="E1581" s="26">
        <v>0.94899999999999995</v>
      </c>
      <c r="F1581" s="26" t="s">
        <v>40</v>
      </c>
    </row>
    <row r="1582" spans="1:6" x14ac:dyDescent="0.35">
      <c r="A1582" s="25" t="s">
        <v>1101</v>
      </c>
      <c r="B1582" s="26" t="s">
        <v>295</v>
      </c>
      <c r="C1582" s="26">
        <v>3101</v>
      </c>
      <c r="D1582" s="26">
        <v>324.73099999999999</v>
      </c>
      <c r="E1582" s="26">
        <v>0.94899999999999995</v>
      </c>
      <c r="F1582" s="26" t="s">
        <v>40</v>
      </c>
    </row>
    <row r="1583" spans="1:6" x14ac:dyDescent="0.35">
      <c r="A1583" s="25" t="s">
        <v>140</v>
      </c>
      <c r="B1583" s="26" t="s">
        <v>295</v>
      </c>
      <c r="C1583" s="26">
        <v>4936</v>
      </c>
      <c r="D1583" s="26">
        <v>432.43200000000002</v>
      </c>
      <c r="E1583" s="26">
        <v>0.94899999999999995</v>
      </c>
      <c r="F1583" s="26" t="s">
        <v>40</v>
      </c>
    </row>
    <row r="1584" spans="1:6" x14ac:dyDescent="0.35">
      <c r="A1584" s="25" t="s">
        <v>253</v>
      </c>
      <c r="B1584" s="26" t="s">
        <v>295</v>
      </c>
      <c r="C1584" s="26">
        <v>1388</v>
      </c>
      <c r="D1584" s="26">
        <v>232.83099999999999</v>
      </c>
      <c r="E1584" s="26">
        <v>0.94899999999999995</v>
      </c>
      <c r="F1584" s="26" t="s">
        <v>40</v>
      </c>
    </row>
    <row r="1585" spans="1:6" x14ac:dyDescent="0.35">
      <c r="A1585" s="25" t="s">
        <v>1209</v>
      </c>
      <c r="B1585" s="26" t="s">
        <v>295</v>
      </c>
      <c r="C1585" s="26">
        <v>4723</v>
      </c>
      <c r="D1585" s="26">
        <v>179.21</v>
      </c>
      <c r="E1585" s="26">
        <v>0.95</v>
      </c>
      <c r="F1585" s="26" t="s">
        <v>40</v>
      </c>
    </row>
    <row r="1586" spans="1:6" x14ac:dyDescent="0.35">
      <c r="A1586" s="25" t="s">
        <v>1872</v>
      </c>
      <c r="B1586" s="26" t="s">
        <v>295</v>
      </c>
      <c r="C1586" s="26">
        <v>1055</v>
      </c>
      <c r="D1586" s="26">
        <v>0</v>
      </c>
      <c r="E1586" s="26">
        <v>0.95099999999999996</v>
      </c>
      <c r="F1586" s="26" t="s">
        <v>64</v>
      </c>
    </row>
    <row r="1587" spans="1:6" x14ac:dyDescent="0.35">
      <c r="A1587" s="25" t="s">
        <v>1251</v>
      </c>
      <c r="B1587" s="26" t="s">
        <v>295</v>
      </c>
      <c r="C1587" s="26">
        <v>4633</v>
      </c>
      <c r="D1587" s="26">
        <v>523.80999999999995</v>
      </c>
      <c r="E1587" s="26">
        <v>0.95099999999999996</v>
      </c>
      <c r="F1587" s="26" t="s">
        <v>40</v>
      </c>
    </row>
    <row r="1588" spans="1:6" x14ac:dyDescent="0.35">
      <c r="A1588" s="25" t="s">
        <v>1313</v>
      </c>
      <c r="B1588" s="26" t="s">
        <v>295</v>
      </c>
      <c r="C1588" s="26">
        <v>1209</v>
      </c>
      <c r="D1588" s="26">
        <v>205.12799999999999</v>
      </c>
      <c r="E1588" s="26">
        <v>0.95099999999999996</v>
      </c>
      <c r="F1588" s="26" t="s">
        <v>40</v>
      </c>
    </row>
    <row r="1589" spans="1:6" x14ac:dyDescent="0.35">
      <c r="A1589" s="25" t="s">
        <v>1409</v>
      </c>
      <c r="B1589" s="26" t="s">
        <v>295</v>
      </c>
      <c r="C1589" s="26">
        <v>6250</v>
      </c>
      <c r="D1589" s="26">
        <v>24.715</v>
      </c>
      <c r="E1589" s="26">
        <v>0.95099999999999996</v>
      </c>
      <c r="F1589" s="26" t="s">
        <v>64</v>
      </c>
    </row>
    <row r="1590" spans="1:6" x14ac:dyDescent="0.35">
      <c r="A1590" s="25" t="s">
        <v>1619</v>
      </c>
      <c r="B1590" s="26" t="s">
        <v>295</v>
      </c>
      <c r="C1590" s="26">
        <v>5726</v>
      </c>
      <c r="D1590" s="26">
        <v>230.76900000000001</v>
      </c>
      <c r="E1590" s="26">
        <v>0.95099999999999996</v>
      </c>
      <c r="F1590" s="26" t="s">
        <v>40</v>
      </c>
    </row>
    <row r="1591" spans="1:6" x14ac:dyDescent="0.35">
      <c r="A1591" s="25" t="s">
        <v>1424</v>
      </c>
      <c r="B1591" s="26" t="s">
        <v>295</v>
      </c>
      <c r="C1591" s="26">
        <v>2526</v>
      </c>
      <c r="D1591" s="26">
        <v>250</v>
      </c>
      <c r="E1591" s="26">
        <v>0.95199999999999996</v>
      </c>
      <c r="F1591" s="26" t="s">
        <v>40</v>
      </c>
    </row>
    <row r="1592" spans="1:6" x14ac:dyDescent="0.35">
      <c r="A1592" s="25" t="s">
        <v>2050</v>
      </c>
      <c r="B1592" s="26" t="s">
        <v>295</v>
      </c>
      <c r="C1592" s="26">
        <v>3381</v>
      </c>
      <c r="D1592" s="26">
        <v>191.56399999999999</v>
      </c>
      <c r="E1592" s="26">
        <v>0.95199999999999996</v>
      </c>
      <c r="F1592" s="26" t="s">
        <v>40</v>
      </c>
    </row>
    <row r="1593" spans="1:6" x14ac:dyDescent="0.35">
      <c r="A1593" s="25" t="s">
        <v>2080</v>
      </c>
      <c r="B1593" s="26" t="s">
        <v>295</v>
      </c>
      <c r="C1593" s="26">
        <v>524</v>
      </c>
      <c r="D1593" s="26">
        <v>126.05</v>
      </c>
      <c r="E1593" s="26">
        <v>0.95199999999999996</v>
      </c>
      <c r="F1593" s="26" t="s">
        <v>40</v>
      </c>
    </row>
    <row r="1594" spans="1:6" x14ac:dyDescent="0.35">
      <c r="A1594" s="25" t="s">
        <v>1176</v>
      </c>
      <c r="B1594" s="26" t="s">
        <v>295</v>
      </c>
      <c r="C1594" s="26">
        <v>1240</v>
      </c>
      <c r="D1594" s="26">
        <v>106.383</v>
      </c>
      <c r="E1594" s="26">
        <v>0.95199999999999996</v>
      </c>
      <c r="F1594" s="26" t="s">
        <v>40</v>
      </c>
    </row>
    <row r="1595" spans="1:6" x14ac:dyDescent="0.35">
      <c r="A1595" s="25" t="s">
        <v>1198</v>
      </c>
      <c r="B1595" s="26" t="s">
        <v>295</v>
      </c>
      <c r="C1595" s="26">
        <v>3769</v>
      </c>
      <c r="D1595" s="26">
        <v>835.71400000000006</v>
      </c>
      <c r="E1595" s="26">
        <v>0.95199999999999996</v>
      </c>
      <c r="F1595" s="26" t="s">
        <v>40</v>
      </c>
    </row>
    <row r="1596" spans="1:6" x14ac:dyDescent="0.35">
      <c r="A1596" s="25" t="s">
        <v>1412</v>
      </c>
      <c r="B1596" s="26" t="s">
        <v>295</v>
      </c>
      <c r="C1596" s="26">
        <v>5999</v>
      </c>
      <c r="D1596" s="26">
        <v>400</v>
      </c>
      <c r="E1596" s="26">
        <v>0.95199999999999996</v>
      </c>
      <c r="F1596" s="26" t="s">
        <v>40</v>
      </c>
    </row>
    <row r="1597" spans="1:6" x14ac:dyDescent="0.35">
      <c r="A1597" s="25" t="s">
        <v>1419</v>
      </c>
      <c r="B1597" s="26" t="s">
        <v>295</v>
      </c>
      <c r="C1597" s="26">
        <v>6361</v>
      </c>
      <c r="D1597" s="26">
        <v>475</v>
      </c>
      <c r="E1597" s="26">
        <v>0.95199999999999996</v>
      </c>
      <c r="F1597" s="26" t="s">
        <v>40</v>
      </c>
    </row>
    <row r="1598" spans="1:6" x14ac:dyDescent="0.35">
      <c r="A1598" s="25" t="s">
        <v>1676</v>
      </c>
      <c r="B1598" s="26" t="s">
        <v>295</v>
      </c>
      <c r="C1598" s="26">
        <v>6269</v>
      </c>
      <c r="D1598" s="26">
        <v>1650</v>
      </c>
      <c r="E1598" s="26">
        <v>0.95199999999999996</v>
      </c>
      <c r="F1598" s="26" t="s">
        <v>40</v>
      </c>
    </row>
    <row r="1599" spans="1:6" x14ac:dyDescent="0.35">
      <c r="A1599" s="25" t="s">
        <v>278</v>
      </c>
      <c r="B1599" s="26" t="s">
        <v>295</v>
      </c>
      <c r="C1599" s="26">
        <v>2818</v>
      </c>
      <c r="D1599" s="26">
        <v>600</v>
      </c>
      <c r="E1599" s="26">
        <v>0.95199999999999996</v>
      </c>
      <c r="F1599" s="26" t="s">
        <v>40</v>
      </c>
    </row>
    <row r="1600" spans="1:6" x14ac:dyDescent="0.35">
      <c r="A1600" s="25" t="s">
        <v>1481</v>
      </c>
      <c r="B1600" s="26" t="s">
        <v>295</v>
      </c>
      <c r="C1600" s="26">
        <v>2993</v>
      </c>
      <c r="D1600" s="26">
        <v>517.24099999999999</v>
      </c>
      <c r="E1600" s="26">
        <v>0.95299999999999996</v>
      </c>
      <c r="F1600" s="26" t="s">
        <v>40</v>
      </c>
    </row>
    <row r="1601" spans="1:6" x14ac:dyDescent="0.35">
      <c r="A1601" s="25" t="s">
        <v>1921</v>
      </c>
      <c r="B1601" s="26" t="s">
        <v>295</v>
      </c>
      <c r="C1601" s="26">
        <v>629</v>
      </c>
      <c r="D1601" s="26">
        <v>142.857</v>
      </c>
      <c r="E1601" s="26">
        <v>0.95499999999999996</v>
      </c>
      <c r="F1601" s="26" t="s">
        <v>40</v>
      </c>
    </row>
    <row r="1602" spans="1:6" x14ac:dyDescent="0.35">
      <c r="A1602" s="25" t="s">
        <v>152</v>
      </c>
      <c r="B1602" s="26" t="s">
        <v>295</v>
      </c>
      <c r="C1602" s="26">
        <v>3359</v>
      </c>
      <c r="D1602" s="26">
        <v>106.881</v>
      </c>
      <c r="E1602" s="26">
        <v>0.95499999999999996</v>
      </c>
      <c r="F1602" s="26" t="s">
        <v>40</v>
      </c>
    </row>
    <row r="1603" spans="1:6" x14ac:dyDescent="0.35">
      <c r="A1603" s="25" t="s">
        <v>2079</v>
      </c>
      <c r="B1603" s="26" t="s">
        <v>295</v>
      </c>
      <c r="C1603" s="26">
        <v>1427</v>
      </c>
      <c r="D1603" s="26">
        <v>142.857</v>
      </c>
      <c r="E1603" s="26">
        <v>0.95499999999999996</v>
      </c>
      <c r="F1603" s="26" t="s">
        <v>40</v>
      </c>
    </row>
    <row r="1604" spans="1:6" x14ac:dyDescent="0.35">
      <c r="A1604" s="25" t="s">
        <v>285</v>
      </c>
      <c r="B1604" s="26" t="s">
        <v>295</v>
      </c>
      <c r="C1604" s="26">
        <v>2996</v>
      </c>
      <c r="D1604" s="26">
        <v>857.14300000000003</v>
      </c>
      <c r="E1604" s="26">
        <v>0.95499999999999996</v>
      </c>
      <c r="F1604" s="26" t="s">
        <v>40</v>
      </c>
    </row>
    <row r="1605" spans="1:6" x14ac:dyDescent="0.35">
      <c r="A1605" s="25" t="s">
        <v>960</v>
      </c>
      <c r="B1605" s="26" t="s">
        <v>295</v>
      </c>
      <c r="C1605" s="26">
        <v>4507</v>
      </c>
      <c r="D1605" s="26">
        <v>37.735999999999997</v>
      </c>
      <c r="E1605" s="26">
        <v>0.95499999999999996</v>
      </c>
      <c r="F1605" s="26" t="s">
        <v>40</v>
      </c>
    </row>
    <row r="1606" spans="1:6" x14ac:dyDescent="0.35">
      <c r="A1606" s="25" t="s">
        <v>258</v>
      </c>
      <c r="B1606" s="26" t="s">
        <v>295</v>
      </c>
      <c r="C1606" s="26">
        <v>1477</v>
      </c>
      <c r="D1606" s="26">
        <v>214.37100000000001</v>
      </c>
      <c r="E1606" s="26">
        <v>0.95499999999999996</v>
      </c>
      <c r="F1606" s="26" t="s">
        <v>40</v>
      </c>
    </row>
    <row r="1607" spans="1:6" x14ac:dyDescent="0.35">
      <c r="A1607" s="25" t="s">
        <v>1519</v>
      </c>
      <c r="B1607" s="26" t="s">
        <v>295</v>
      </c>
      <c r="C1607" s="26">
        <v>3496</v>
      </c>
      <c r="D1607" s="26">
        <v>248.63399999999999</v>
      </c>
      <c r="E1607" s="26">
        <v>0.95599999999999996</v>
      </c>
      <c r="F1607" s="26" t="s">
        <v>40</v>
      </c>
    </row>
    <row r="1608" spans="1:6" x14ac:dyDescent="0.35">
      <c r="A1608" s="25" t="s">
        <v>1762</v>
      </c>
      <c r="B1608" s="26" t="s">
        <v>295</v>
      </c>
      <c r="C1608" s="26">
        <v>859</v>
      </c>
      <c r="D1608" s="26">
        <v>153.846</v>
      </c>
      <c r="E1608" s="26">
        <v>0.95599999999999996</v>
      </c>
      <c r="F1608" s="26" t="s">
        <v>40</v>
      </c>
    </row>
    <row r="1609" spans="1:6" x14ac:dyDescent="0.35">
      <c r="A1609" s="25" t="s">
        <v>1181</v>
      </c>
      <c r="B1609" s="26" t="s">
        <v>295</v>
      </c>
      <c r="C1609" s="26">
        <v>1816</v>
      </c>
      <c r="D1609" s="26">
        <v>142.596</v>
      </c>
      <c r="E1609" s="26">
        <v>0.95599999999999996</v>
      </c>
      <c r="F1609" s="26" t="s">
        <v>40</v>
      </c>
    </row>
    <row r="1610" spans="1:6" x14ac:dyDescent="0.35">
      <c r="A1610" s="25" t="s">
        <v>1181</v>
      </c>
      <c r="B1610" s="26" t="s">
        <v>295</v>
      </c>
      <c r="C1610" s="26">
        <v>1816</v>
      </c>
      <c r="D1610" s="26">
        <v>142.596</v>
      </c>
      <c r="E1610" s="26">
        <v>0.95599999999999996</v>
      </c>
      <c r="F1610" s="26" t="s">
        <v>40</v>
      </c>
    </row>
    <row r="1611" spans="1:6" x14ac:dyDescent="0.35">
      <c r="A1611" s="25" t="s">
        <v>949</v>
      </c>
      <c r="B1611" s="26" t="s">
        <v>295</v>
      </c>
      <c r="C1611" s="26">
        <v>4503</v>
      </c>
      <c r="D1611" s="26">
        <v>81.120999999999995</v>
      </c>
      <c r="E1611" s="26">
        <v>0.95599999999999996</v>
      </c>
      <c r="F1611" s="26" t="s">
        <v>40</v>
      </c>
    </row>
    <row r="1612" spans="1:6" x14ac:dyDescent="0.35">
      <c r="A1612" s="25" t="s">
        <v>1425</v>
      </c>
      <c r="B1612" s="26" t="s">
        <v>295</v>
      </c>
      <c r="C1612" s="26">
        <v>1630</v>
      </c>
      <c r="D1612" s="26">
        <v>0</v>
      </c>
      <c r="E1612" s="26">
        <v>0.95599999999999996</v>
      </c>
      <c r="F1612" s="26" t="s">
        <v>64</v>
      </c>
    </row>
    <row r="1613" spans="1:6" x14ac:dyDescent="0.35">
      <c r="A1613" s="25" t="s">
        <v>1991</v>
      </c>
      <c r="B1613" s="26" t="s">
        <v>295</v>
      </c>
      <c r="C1613" s="26">
        <v>2343</v>
      </c>
      <c r="D1613" s="26">
        <v>191.083</v>
      </c>
      <c r="E1613" s="26">
        <v>0.95699999999999996</v>
      </c>
      <c r="F1613" s="26" t="s">
        <v>40</v>
      </c>
    </row>
    <row r="1614" spans="1:6" x14ac:dyDescent="0.35">
      <c r="A1614" s="25" t="s">
        <v>951</v>
      </c>
      <c r="B1614" s="26" t="s">
        <v>295</v>
      </c>
      <c r="C1614" s="26">
        <v>4893</v>
      </c>
      <c r="D1614" s="26">
        <v>96.712000000000003</v>
      </c>
      <c r="E1614" s="26">
        <v>0.95699999999999996</v>
      </c>
      <c r="F1614" s="26" t="s">
        <v>40</v>
      </c>
    </row>
    <row r="1615" spans="1:6" x14ac:dyDescent="0.35">
      <c r="A1615" s="25" t="s">
        <v>1300</v>
      </c>
      <c r="B1615" s="26" t="s">
        <v>295</v>
      </c>
      <c r="C1615" s="26">
        <v>4772</v>
      </c>
      <c r="D1615" s="26">
        <v>375.56599999999997</v>
      </c>
      <c r="E1615" s="26">
        <v>0.95699999999999996</v>
      </c>
      <c r="F1615" s="26" t="s">
        <v>40</v>
      </c>
    </row>
    <row r="1616" spans="1:6" x14ac:dyDescent="0.35">
      <c r="A1616" s="25" t="s">
        <v>1427</v>
      </c>
      <c r="B1616" s="26" t="s">
        <v>295</v>
      </c>
      <c r="C1616" s="26">
        <v>5967</v>
      </c>
      <c r="D1616" s="26">
        <v>409.09100000000001</v>
      </c>
      <c r="E1616" s="26">
        <v>0.95699999999999996</v>
      </c>
      <c r="F1616" s="26" t="s">
        <v>40</v>
      </c>
    </row>
    <row r="1617" spans="1:6" x14ac:dyDescent="0.35">
      <c r="A1617" s="25" t="s">
        <v>1735</v>
      </c>
      <c r="B1617" s="26" t="s">
        <v>295</v>
      </c>
      <c r="C1617" s="26">
        <v>3215</v>
      </c>
      <c r="D1617" s="26">
        <v>265.53699999999998</v>
      </c>
      <c r="E1617" s="26">
        <v>0.95699999999999996</v>
      </c>
      <c r="F1617" s="26" t="s">
        <v>40</v>
      </c>
    </row>
    <row r="1618" spans="1:6" x14ac:dyDescent="0.35">
      <c r="A1618" s="25" t="s">
        <v>97</v>
      </c>
      <c r="B1618" s="26" t="s">
        <v>295</v>
      </c>
      <c r="C1618" s="26">
        <v>6692</v>
      </c>
      <c r="D1618" s="26">
        <v>496.76799999999997</v>
      </c>
      <c r="E1618" s="26">
        <v>0.95699999999999996</v>
      </c>
      <c r="F1618" s="26" t="s">
        <v>40</v>
      </c>
    </row>
    <row r="1619" spans="1:6" x14ac:dyDescent="0.35">
      <c r="A1619" s="25" t="s">
        <v>181</v>
      </c>
      <c r="B1619" s="26" t="s">
        <v>295</v>
      </c>
      <c r="C1619" s="26">
        <v>1479</v>
      </c>
      <c r="D1619" s="26">
        <v>124.489</v>
      </c>
      <c r="E1619" s="26">
        <v>0.95699999999999996</v>
      </c>
      <c r="F1619" s="26" t="s">
        <v>40</v>
      </c>
    </row>
    <row r="1620" spans="1:6" x14ac:dyDescent="0.35">
      <c r="A1620" s="25" t="s">
        <v>1649</v>
      </c>
      <c r="B1620" s="26" t="s">
        <v>295</v>
      </c>
      <c r="C1620" s="26">
        <v>2693</v>
      </c>
      <c r="D1620" s="26">
        <v>478.26100000000002</v>
      </c>
      <c r="E1620" s="26">
        <v>0.95799999999999996</v>
      </c>
      <c r="F1620" s="26" t="s">
        <v>40</v>
      </c>
    </row>
    <row r="1621" spans="1:6" x14ac:dyDescent="0.35">
      <c r="A1621" s="25" t="s">
        <v>969</v>
      </c>
      <c r="B1621" s="26" t="s">
        <v>295</v>
      </c>
      <c r="C1621" s="26">
        <v>3199</v>
      </c>
      <c r="D1621" s="26">
        <v>0</v>
      </c>
      <c r="E1621" s="26">
        <v>0.95799999999999996</v>
      </c>
      <c r="F1621" s="26" t="s">
        <v>64</v>
      </c>
    </row>
    <row r="1622" spans="1:6" x14ac:dyDescent="0.35">
      <c r="A1622" s="25" t="s">
        <v>1449</v>
      </c>
      <c r="B1622" s="26" t="s">
        <v>295</v>
      </c>
      <c r="C1622" s="26">
        <v>5938</v>
      </c>
      <c r="D1622" s="26">
        <v>478.26100000000002</v>
      </c>
      <c r="E1622" s="26">
        <v>0.95799999999999996</v>
      </c>
      <c r="F1622" s="26" t="s">
        <v>40</v>
      </c>
    </row>
    <row r="1623" spans="1:6" x14ac:dyDescent="0.35">
      <c r="A1623" s="25" t="s">
        <v>78</v>
      </c>
      <c r="B1623" s="26" t="s">
        <v>295</v>
      </c>
      <c r="C1623" s="26">
        <v>3196</v>
      </c>
      <c r="D1623" s="26">
        <v>119.565</v>
      </c>
      <c r="E1623" s="26">
        <v>0.95799999999999996</v>
      </c>
      <c r="F1623" s="26" t="s">
        <v>40</v>
      </c>
    </row>
    <row r="1624" spans="1:6" x14ac:dyDescent="0.35">
      <c r="A1624" s="25" t="s">
        <v>221</v>
      </c>
      <c r="B1624" s="26" t="s">
        <v>295</v>
      </c>
      <c r="C1624" s="26">
        <v>1526</v>
      </c>
      <c r="D1624" s="26">
        <v>173.077</v>
      </c>
      <c r="E1624" s="26">
        <v>0.95799999999999996</v>
      </c>
      <c r="F1624" s="26" t="s">
        <v>40</v>
      </c>
    </row>
    <row r="1625" spans="1:6" x14ac:dyDescent="0.35">
      <c r="A1625" s="25" t="s">
        <v>959</v>
      </c>
      <c r="B1625" s="26" t="s">
        <v>295</v>
      </c>
      <c r="C1625" s="26">
        <v>4487</v>
      </c>
      <c r="D1625" s="26">
        <v>328.57100000000003</v>
      </c>
      <c r="E1625" s="26">
        <v>0.95899999999999996</v>
      </c>
      <c r="F1625" s="26" t="s">
        <v>40</v>
      </c>
    </row>
    <row r="1626" spans="1:6" x14ac:dyDescent="0.35">
      <c r="A1626" s="25" t="s">
        <v>1646</v>
      </c>
      <c r="B1626" s="26" t="s">
        <v>295</v>
      </c>
      <c r="C1626" s="26">
        <v>5670</v>
      </c>
      <c r="D1626" s="26">
        <v>318.71600000000001</v>
      </c>
      <c r="E1626" s="26">
        <v>0.95899999999999996</v>
      </c>
      <c r="F1626" s="26" t="s">
        <v>40</v>
      </c>
    </row>
    <row r="1627" spans="1:6" x14ac:dyDescent="0.35">
      <c r="A1627" s="25" t="s">
        <v>184</v>
      </c>
      <c r="B1627" s="26" t="s">
        <v>295</v>
      </c>
      <c r="C1627" s="26">
        <v>4583</v>
      </c>
      <c r="D1627" s="26">
        <v>913.452</v>
      </c>
      <c r="E1627" s="26">
        <v>0.96</v>
      </c>
      <c r="F1627" s="26" t="s">
        <v>40</v>
      </c>
    </row>
    <row r="1628" spans="1:6" x14ac:dyDescent="0.35">
      <c r="A1628" s="25" t="s">
        <v>122</v>
      </c>
      <c r="B1628" s="26" t="s">
        <v>295</v>
      </c>
      <c r="C1628" s="26">
        <v>3787</v>
      </c>
      <c r="D1628" s="26">
        <v>228.11099999999999</v>
      </c>
      <c r="E1628" s="26">
        <v>0.96</v>
      </c>
      <c r="F1628" s="26" t="s">
        <v>40</v>
      </c>
    </row>
    <row r="1629" spans="1:6" x14ac:dyDescent="0.35">
      <c r="A1629" s="25" t="s">
        <v>1464</v>
      </c>
      <c r="B1629" s="26" t="s">
        <v>295</v>
      </c>
      <c r="C1629" s="26">
        <v>1804</v>
      </c>
      <c r="D1629" s="26">
        <v>17.751000000000001</v>
      </c>
      <c r="E1629" s="26">
        <v>0.96</v>
      </c>
      <c r="F1629" s="26" t="s">
        <v>64</v>
      </c>
    </row>
    <row r="1630" spans="1:6" x14ac:dyDescent="0.35">
      <c r="A1630" s="25" t="s">
        <v>1703</v>
      </c>
      <c r="B1630" s="26" t="s">
        <v>295</v>
      </c>
      <c r="C1630" s="26">
        <v>2747</v>
      </c>
      <c r="D1630" s="26">
        <v>183.673</v>
      </c>
      <c r="E1630" s="26">
        <v>0.96099999999999997</v>
      </c>
      <c r="F1630" s="26" t="s">
        <v>40</v>
      </c>
    </row>
    <row r="1631" spans="1:6" x14ac:dyDescent="0.35">
      <c r="A1631" s="25" t="s">
        <v>109</v>
      </c>
      <c r="B1631" s="26" t="s">
        <v>295</v>
      </c>
      <c r="C1631" s="26">
        <v>1461</v>
      </c>
      <c r="D1631" s="26">
        <v>183.81800000000001</v>
      </c>
      <c r="E1631" s="26">
        <v>0.96099999999999997</v>
      </c>
      <c r="F1631" s="26" t="s">
        <v>40</v>
      </c>
    </row>
    <row r="1632" spans="1:6" x14ac:dyDescent="0.35">
      <c r="A1632" s="25" t="s">
        <v>1489</v>
      </c>
      <c r="B1632" s="26" t="s">
        <v>295</v>
      </c>
      <c r="C1632" s="26">
        <v>2144</v>
      </c>
      <c r="D1632" s="26">
        <v>127.619</v>
      </c>
      <c r="E1632" s="26">
        <v>0.96199999999999997</v>
      </c>
      <c r="F1632" s="26" t="s">
        <v>40</v>
      </c>
    </row>
    <row r="1633" spans="1:6" x14ac:dyDescent="0.35">
      <c r="A1633" s="25" t="s">
        <v>1061</v>
      </c>
      <c r="B1633" s="26" t="s">
        <v>295</v>
      </c>
      <c r="C1633" s="26">
        <v>4331</v>
      </c>
      <c r="D1633" s="26">
        <v>850</v>
      </c>
      <c r="E1633" s="26">
        <v>0.96199999999999997</v>
      </c>
      <c r="F1633" s="26" t="s">
        <v>40</v>
      </c>
    </row>
    <row r="1634" spans="1:6" x14ac:dyDescent="0.35">
      <c r="A1634" s="25" t="s">
        <v>1271</v>
      </c>
      <c r="B1634" s="26" t="s">
        <v>295</v>
      </c>
      <c r="C1634" s="26">
        <v>5858</v>
      </c>
      <c r="D1634" s="26">
        <v>218.24100000000001</v>
      </c>
      <c r="E1634" s="26">
        <v>0.96199999999999997</v>
      </c>
      <c r="F1634" s="26" t="s">
        <v>40</v>
      </c>
    </row>
    <row r="1635" spans="1:6" x14ac:dyDescent="0.35">
      <c r="A1635" s="25" t="s">
        <v>1437</v>
      </c>
      <c r="B1635" s="26" t="s">
        <v>295</v>
      </c>
      <c r="C1635" s="26">
        <v>5826</v>
      </c>
      <c r="D1635" s="26">
        <v>140</v>
      </c>
      <c r="E1635" s="26">
        <v>0.96199999999999997</v>
      </c>
      <c r="F1635" s="26" t="s">
        <v>40</v>
      </c>
    </row>
    <row r="1636" spans="1:6" x14ac:dyDescent="0.35">
      <c r="A1636" s="25" t="s">
        <v>139</v>
      </c>
      <c r="B1636" s="26" t="s">
        <v>295</v>
      </c>
      <c r="C1636" s="26">
        <v>4311</v>
      </c>
      <c r="D1636" s="26">
        <v>140.155</v>
      </c>
      <c r="E1636" s="26">
        <v>0.96199999999999997</v>
      </c>
      <c r="F1636" s="26" t="s">
        <v>40</v>
      </c>
    </row>
    <row r="1637" spans="1:6" x14ac:dyDescent="0.35">
      <c r="A1637" s="25" t="s">
        <v>1177</v>
      </c>
      <c r="B1637" s="26" t="s">
        <v>295</v>
      </c>
      <c r="C1637" s="26">
        <v>3101</v>
      </c>
      <c r="D1637" s="26">
        <v>443.255</v>
      </c>
      <c r="E1637" s="26">
        <v>0.96299999999999997</v>
      </c>
      <c r="F1637" s="26" t="s">
        <v>40</v>
      </c>
    </row>
    <row r="1638" spans="1:6" x14ac:dyDescent="0.35">
      <c r="A1638" s="25" t="s">
        <v>275</v>
      </c>
      <c r="B1638" s="26" t="s">
        <v>295</v>
      </c>
      <c r="C1638" s="26">
        <v>1539</v>
      </c>
      <c r="D1638" s="26">
        <v>230.76900000000001</v>
      </c>
      <c r="E1638" s="26">
        <v>0.96299999999999997</v>
      </c>
      <c r="F1638" s="26" t="s">
        <v>40</v>
      </c>
    </row>
    <row r="1639" spans="1:6" x14ac:dyDescent="0.35">
      <c r="A1639" s="25" t="s">
        <v>994</v>
      </c>
      <c r="B1639" s="26" t="s">
        <v>295</v>
      </c>
      <c r="C1639" s="26">
        <v>168</v>
      </c>
      <c r="D1639" s="26">
        <v>8.9550000000000001</v>
      </c>
      <c r="E1639" s="26">
        <v>0.96299999999999997</v>
      </c>
      <c r="F1639" s="26" t="s">
        <v>64</v>
      </c>
    </row>
    <row r="1640" spans="1:6" x14ac:dyDescent="0.35">
      <c r="A1640" s="25" t="s">
        <v>1939</v>
      </c>
      <c r="B1640" s="26" t="s">
        <v>295</v>
      </c>
      <c r="C1640" s="26">
        <v>2249</v>
      </c>
      <c r="D1640" s="26">
        <v>320.755</v>
      </c>
      <c r="E1640" s="26">
        <v>0.96399999999999997</v>
      </c>
      <c r="F1640" s="26" t="s">
        <v>40</v>
      </c>
    </row>
    <row r="1641" spans="1:6" x14ac:dyDescent="0.35">
      <c r="A1641" s="25" t="s">
        <v>1967</v>
      </c>
      <c r="B1641" s="26" t="s">
        <v>295</v>
      </c>
      <c r="C1641" s="26">
        <v>1116</v>
      </c>
      <c r="D1641" s="26">
        <v>0</v>
      </c>
      <c r="E1641" s="26">
        <v>0.96399999999999997</v>
      </c>
      <c r="F1641" s="26" t="s">
        <v>64</v>
      </c>
    </row>
    <row r="1642" spans="1:6" x14ac:dyDescent="0.35">
      <c r="A1642" s="25" t="s">
        <v>47</v>
      </c>
      <c r="B1642" s="26" t="s">
        <v>295</v>
      </c>
      <c r="C1642" s="26">
        <v>459</v>
      </c>
      <c r="D1642" s="26">
        <v>37.152000000000001</v>
      </c>
      <c r="E1642" s="26">
        <v>0.96399999999999997</v>
      </c>
      <c r="F1642" s="26" t="s">
        <v>40</v>
      </c>
    </row>
    <row r="1643" spans="1:6" x14ac:dyDescent="0.35">
      <c r="A1643" s="25" t="s">
        <v>2041</v>
      </c>
      <c r="B1643" s="26" t="s">
        <v>295</v>
      </c>
      <c r="C1643" s="26">
        <v>2372</v>
      </c>
      <c r="D1643" s="26">
        <v>129.63</v>
      </c>
      <c r="E1643" s="26">
        <v>0.96399999999999997</v>
      </c>
      <c r="F1643" s="26" t="s">
        <v>40</v>
      </c>
    </row>
    <row r="1644" spans="1:6" x14ac:dyDescent="0.35">
      <c r="A1644" s="25" t="s">
        <v>1044</v>
      </c>
      <c r="B1644" s="26" t="s">
        <v>295</v>
      </c>
      <c r="C1644" s="26">
        <v>3613</v>
      </c>
      <c r="D1644" s="26">
        <v>360.49400000000003</v>
      </c>
      <c r="E1644" s="26">
        <v>0.96399999999999997</v>
      </c>
      <c r="F1644" s="26" t="s">
        <v>40</v>
      </c>
    </row>
    <row r="1645" spans="1:6" x14ac:dyDescent="0.35">
      <c r="A1645" s="25" t="s">
        <v>1799</v>
      </c>
      <c r="B1645" s="26" t="s">
        <v>295</v>
      </c>
      <c r="C1645" s="26">
        <v>3645</v>
      </c>
      <c r="D1645" s="26">
        <v>552.94100000000003</v>
      </c>
      <c r="E1645" s="26">
        <v>0.96599999999999997</v>
      </c>
      <c r="F1645" s="26" t="s">
        <v>40</v>
      </c>
    </row>
    <row r="1646" spans="1:6" x14ac:dyDescent="0.35">
      <c r="A1646" s="25" t="s">
        <v>1846</v>
      </c>
      <c r="B1646" s="26" t="s">
        <v>295</v>
      </c>
      <c r="C1646" s="26">
        <v>1470</v>
      </c>
      <c r="D1646" s="26">
        <v>464.286</v>
      </c>
      <c r="E1646" s="26">
        <v>0.96599999999999997</v>
      </c>
      <c r="F1646" s="26" t="s">
        <v>40</v>
      </c>
    </row>
    <row r="1647" spans="1:6" x14ac:dyDescent="0.35">
      <c r="A1647" s="25" t="s">
        <v>1125</v>
      </c>
      <c r="B1647" s="26" t="s">
        <v>295</v>
      </c>
      <c r="C1647" s="26">
        <v>714</v>
      </c>
      <c r="D1647" s="26">
        <v>92.527000000000001</v>
      </c>
      <c r="E1647" s="26">
        <v>0.96599999999999997</v>
      </c>
      <c r="F1647" s="26" t="s">
        <v>40</v>
      </c>
    </row>
    <row r="1648" spans="1:6" x14ac:dyDescent="0.35">
      <c r="A1648" s="25" t="s">
        <v>94</v>
      </c>
      <c r="B1648" s="26" t="s">
        <v>295</v>
      </c>
      <c r="C1648" s="26">
        <v>5345</v>
      </c>
      <c r="D1648" s="26">
        <v>300</v>
      </c>
      <c r="E1648" s="26">
        <v>0.96599999999999997</v>
      </c>
      <c r="F1648" s="26" t="s">
        <v>40</v>
      </c>
    </row>
    <row r="1649" spans="1:6" x14ac:dyDescent="0.35">
      <c r="A1649" s="25" t="s">
        <v>911</v>
      </c>
      <c r="B1649" s="26" t="s">
        <v>295</v>
      </c>
      <c r="C1649" s="26">
        <v>2359</v>
      </c>
      <c r="D1649" s="26">
        <v>244.29300000000001</v>
      </c>
      <c r="E1649" s="26">
        <v>0.96599999999999997</v>
      </c>
      <c r="F1649" s="26" t="s">
        <v>40</v>
      </c>
    </row>
    <row r="1650" spans="1:6" x14ac:dyDescent="0.35">
      <c r="A1650" s="25" t="s">
        <v>1245</v>
      </c>
      <c r="B1650" s="26" t="s">
        <v>295</v>
      </c>
      <c r="C1650" s="26">
        <v>6480</v>
      </c>
      <c r="D1650" s="26">
        <v>267.85700000000003</v>
      </c>
      <c r="E1650" s="26">
        <v>0.96599999999999997</v>
      </c>
      <c r="F1650" s="26" t="s">
        <v>40</v>
      </c>
    </row>
    <row r="1651" spans="1:6" x14ac:dyDescent="0.35">
      <c r="A1651" s="25" t="s">
        <v>1418</v>
      </c>
      <c r="B1651" s="26" t="s">
        <v>295</v>
      </c>
      <c r="C1651" s="26">
        <v>5474</v>
      </c>
      <c r="D1651" s="26">
        <v>448.27600000000001</v>
      </c>
      <c r="E1651" s="26">
        <v>0.96699999999999997</v>
      </c>
      <c r="F1651" s="26" t="s">
        <v>40</v>
      </c>
    </row>
    <row r="1652" spans="1:6" x14ac:dyDescent="0.35">
      <c r="A1652" s="25" t="s">
        <v>1238</v>
      </c>
      <c r="B1652" s="26" t="s">
        <v>295</v>
      </c>
      <c r="C1652" s="26">
        <v>1639</v>
      </c>
      <c r="D1652" s="26">
        <v>338.88900000000001</v>
      </c>
      <c r="E1652" s="26">
        <v>0.96799999999999997</v>
      </c>
      <c r="F1652" s="26" t="s">
        <v>40</v>
      </c>
    </row>
    <row r="1653" spans="1:6" x14ac:dyDescent="0.35">
      <c r="A1653" s="25" t="s">
        <v>1671</v>
      </c>
      <c r="B1653" s="26" t="s">
        <v>295</v>
      </c>
      <c r="C1653" s="26">
        <v>232</v>
      </c>
      <c r="D1653" s="26">
        <v>24.329000000000001</v>
      </c>
      <c r="E1653" s="26">
        <v>0.96799999999999997</v>
      </c>
      <c r="F1653" s="26" t="s">
        <v>64</v>
      </c>
    </row>
    <row r="1654" spans="1:6" x14ac:dyDescent="0.35">
      <c r="A1654" s="25" t="s">
        <v>1759</v>
      </c>
      <c r="B1654" s="26" t="s">
        <v>295</v>
      </c>
      <c r="C1654" s="26">
        <v>2687</v>
      </c>
      <c r="D1654" s="26">
        <v>100.983</v>
      </c>
      <c r="E1654" s="26">
        <v>0.96799999999999997</v>
      </c>
      <c r="F1654" s="26" t="s">
        <v>40</v>
      </c>
    </row>
    <row r="1655" spans="1:6" x14ac:dyDescent="0.35">
      <c r="A1655" s="25" t="s">
        <v>1922</v>
      </c>
      <c r="B1655" s="26" t="s">
        <v>295</v>
      </c>
      <c r="C1655" s="26">
        <v>2722</v>
      </c>
      <c r="D1655" s="26">
        <v>99.174000000000007</v>
      </c>
      <c r="E1655" s="26">
        <v>0.96799999999999997</v>
      </c>
      <c r="F1655" s="26" t="s">
        <v>40</v>
      </c>
    </row>
    <row r="1656" spans="1:6" x14ac:dyDescent="0.35">
      <c r="A1656" s="25" t="s">
        <v>177</v>
      </c>
      <c r="B1656" s="26" t="s">
        <v>295</v>
      </c>
      <c r="C1656" s="26">
        <v>2335</v>
      </c>
      <c r="D1656" s="26">
        <v>87.590999999999994</v>
      </c>
      <c r="E1656" s="26">
        <v>0.96799999999999997</v>
      </c>
      <c r="F1656" s="26" t="s">
        <v>40</v>
      </c>
    </row>
    <row r="1657" spans="1:6" x14ac:dyDescent="0.35">
      <c r="A1657" s="25" t="s">
        <v>178</v>
      </c>
      <c r="B1657" s="26" t="s">
        <v>295</v>
      </c>
      <c r="C1657" s="26">
        <v>1260</v>
      </c>
      <c r="D1657" s="26">
        <v>55.555999999999997</v>
      </c>
      <c r="E1657" s="26">
        <v>0.96799999999999997</v>
      </c>
      <c r="F1657" s="26" t="s">
        <v>40</v>
      </c>
    </row>
    <row r="1658" spans="1:6" x14ac:dyDescent="0.35">
      <c r="A1658" s="25" t="s">
        <v>1681</v>
      </c>
      <c r="B1658" s="26" t="s">
        <v>295</v>
      </c>
      <c r="C1658" s="26">
        <v>5376</v>
      </c>
      <c r="D1658" s="26">
        <v>239.10599999999999</v>
      </c>
      <c r="E1658" s="26">
        <v>0.96799999999999997</v>
      </c>
      <c r="F1658" s="26" t="s">
        <v>40</v>
      </c>
    </row>
    <row r="1659" spans="1:6" x14ac:dyDescent="0.35">
      <c r="A1659" s="25" t="s">
        <v>231</v>
      </c>
      <c r="B1659" s="26" t="s">
        <v>295</v>
      </c>
      <c r="C1659" s="26">
        <v>4522</v>
      </c>
      <c r="D1659" s="26">
        <v>240.506</v>
      </c>
      <c r="E1659" s="26">
        <v>0.96799999999999997</v>
      </c>
      <c r="F1659" s="26" t="s">
        <v>40</v>
      </c>
    </row>
    <row r="1660" spans="1:6" x14ac:dyDescent="0.35">
      <c r="A1660" s="25" t="s">
        <v>1868</v>
      </c>
      <c r="B1660" s="26" t="s">
        <v>295</v>
      </c>
      <c r="C1660" s="26">
        <v>2720</v>
      </c>
      <c r="D1660" s="26">
        <v>349.20600000000002</v>
      </c>
      <c r="E1660" s="26">
        <v>0.96899999999999997</v>
      </c>
      <c r="F1660" s="26" t="s">
        <v>40</v>
      </c>
    </row>
    <row r="1661" spans="1:6" x14ac:dyDescent="0.35">
      <c r="A1661" s="25" t="s">
        <v>1051</v>
      </c>
      <c r="B1661" s="26" t="s">
        <v>295</v>
      </c>
      <c r="C1661" s="26">
        <v>4644</v>
      </c>
      <c r="D1661" s="26">
        <v>372.25</v>
      </c>
      <c r="E1661" s="26">
        <v>0.96899999999999997</v>
      </c>
      <c r="F1661" s="26" t="s">
        <v>40</v>
      </c>
    </row>
    <row r="1662" spans="1:6" x14ac:dyDescent="0.35">
      <c r="A1662" s="25" t="s">
        <v>1373</v>
      </c>
      <c r="B1662" s="26" t="s">
        <v>295</v>
      </c>
      <c r="C1662" s="26">
        <v>4773</v>
      </c>
      <c r="D1662" s="26">
        <v>110.714</v>
      </c>
      <c r="E1662" s="26">
        <v>0.96899999999999997</v>
      </c>
      <c r="F1662" s="26" t="s">
        <v>40</v>
      </c>
    </row>
    <row r="1663" spans="1:6" x14ac:dyDescent="0.35">
      <c r="A1663" s="25" t="s">
        <v>1515</v>
      </c>
      <c r="B1663" s="26" t="s">
        <v>295</v>
      </c>
      <c r="C1663" s="26">
        <v>6401</v>
      </c>
      <c r="D1663" s="26">
        <v>101.06399999999999</v>
      </c>
      <c r="E1663" s="26">
        <v>0.96899999999999997</v>
      </c>
      <c r="F1663" s="26" t="s">
        <v>40</v>
      </c>
    </row>
    <row r="1664" spans="1:6" x14ac:dyDescent="0.35">
      <c r="A1664" s="25" t="s">
        <v>1641</v>
      </c>
      <c r="B1664" s="26" t="s">
        <v>295</v>
      </c>
      <c r="C1664" s="26">
        <v>1148</v>
      </c>
      <c r="D1664" s="26">
        <v>92.233000000000004</v>
      </c>
      <c r="E1664" s="26">
        <v>0.97</v>
      </c>
      <c r="F1664" s="26" t="s">
        <v>40</v>
      </c>
    </row>
    <row r="1665" spans="1:6" x14ac:dyDescent="0.35">
      <c r="A1665" s="25" t="s">
        <v>1701</v>
      </c>
      <c r="B1665" s="26" t="s">
        <v>295</v>
      </c>
      <c r="C1665" s="26">
        <v>6402</v>
      </c>
      <c r="D1665" s="26">
        <v>620.03599999999994</v>
      </c>
      <c r="E1665" s="26">
        <v>0.97</v>
      </c>
      <c r="F1665" s="26" t="s">
        <v>40</v>
      </c>
    </row>
    <row r="1666" spans="1:6" x14ac:dyDescent="0.35">
      <c r="A1666" s="25" t="s">
        <v>202</v>
      </c>
      <c r="B1666" s="26" t="s">
        <v>295</v>
      </c>
      <c r="C1666" s="26">
        <v>2809</v>
      </c>
      <c r="D1666" s="26">
        <v>365.04399999999998</v>
      </c>
      <c r="E1666" s="26">
        <v>0.97</v>
      </c>
      <c r="F1666" s="26" t="s">
        <v>40</v>
      </c>
    </row>
    <row r="1667" spans="1:6" x14ac:dyDescent="0.35">
      <c r="A1667" s="25" t="s">
        <v>155</v>
      </c>
      <c r="B1667" s="26" t="s">
        <v>295</v>
      </c>
      <c r="C1667" s="26">
        <v>3283</v>
      </c>
      <c r="D1667" s="26">
        <v>196.078</v>
      </c>
      <c r="E1667" s="26">
        <v>0.97099999999999997</v>
      </c>
      <c r="F1667" s="26" t="s">
        <v>40</v>
      </c>
    </row>
    <row r="1668" spans="1:6" x14ac:dyDescent="0.35">
      <c r="A1668" s="25" t="s">
        <v>176</v>
      </c>
      <c r="B1668" s="26" t="s">
        <v>295</v>
      </c>
      <c r="C1668" s="26">
        <v>873</v>
      </c>
      <c r="D1668" s="26">
        <v>325.43799999999999</v>
      </c>
      <c r="E1668" s="26">
        <v>0.97099999999999997</v>
      </c>
      <c r="F1668" s="26" t="s">
        <v>40</v>
      </c>
    </row>
    <row r="1669" spans="1:6" x14ac:dyDescent="0.35">
      <c r="A1669" s="25" t="s">
        <v>904</v>
      </c>
      <c r="B1669" s="26" t="s">
        <v>295</v>
      </c>
      <c r="C1669" s="26">
        <v>972</v>
      </c>
      <c r="D1669" s="26">
        <v>179.10400000000001</v>
      </c>
      <c r="E1669" s="26">
        <v>0.97099999999999997</v>
      </c>
      <c r="F1669" s="26" t="s">
        <v>40</v>
      </c>
    </row>
    <row r="1670" spans="1:6" x14ac:dyDescent="0.35">
      <c r="A1670" s="25" t="s">
        <v>1642</v>
      </c>
      <c r="B1670" s="26" t="s">
        <v>295</v>
      </c>
      <c r="C1670" s="26">
        <v>2880</v>
      </c>
      <c r="D1670" s="26">
        <v>242.42400000000001</v>
      </c>
      <c r="E1670" s="26">
        <v>0.97099999999999997</v>
      </c>
      <c r="F1670" s="26" t="s">
        <v>40</v>
      </c>
    </row>
    <row r="1671" spans="1:6" x14ac:dyDescent="0.35">
      <c r="A1671" s="25" t="s">
        <v>84</v>
      </c>
      <c r="B1671" s="26" t="s">
        <v>295</v>
      </c>
      <c r="C1671" s="26">
        <v>734</v>
      </c>
      <c r="D1671" s="26">
        <v>100.15600000000001</v>
      </c>
      <c r="E1671" s="26">
        <v>0.97099999999999997</v>
      </c>
      <c r="F1671" s="26" t="s">
        <v>40</v>
      </c>
    </row>
    <row r="1672" spans="1:6" x14ac:dyDescent="0.35">
      <c r="A1672" s="25" t="s">
        <v>1903</v>
      </c>
      <c r="B1672" s="26" t="s">
        <v>295</v>
      </c>
      <c r="C1672" s="26">
        <v>658</v>
      </c>
      <c r="D1672" s="26">
        <v>0</v>
      </c>
      <c r="E1672" s="26">
        <v>0.97199999999999998</v>
      </c>
      <c r="F1672" s="26" t="s">
        <v>64</v>
      </c>
    </row>
    <row r="1673" spans="1:6" x14ac:dyDescent="0.35">
      <c r="A1673" s="25" t="s">
        <v>1226</v>
      </c>
      <c r="B1673" s="26" t="s">
        <v>295</v>
      </c>
      <c r="C1673" s="26">
        <v>7606</v>
      </c>
      <c r="D1673" s="26">
        <v>948.86400000000003</v>
      </c>
      <c r="E1673" s="26">
        <v>0.97199999999999998</v>
      </c>
      <c r="F1673" s="26" t="s">
        <v>40</v>
      </c>
    </row>
    <row r="1674" spans="1:6" x14ac:dyDescent="0.35">
      <c r="A1674" s="25" t="s">
        <v>1397</v>
      </c>
      <c r="B1674" s="26" t="s">
        <v>295</v>
      </c>
      <c r="C1674" s="26">
        <v>3610</v>
      </c>
      <c r="D1674" s="26">
        <v>347.82600000000002</v>
      </c>
      <c r="E1674" s="26">
        <v>0.97199999999999998</v>
      </c>
      <c r="F1674" s="26" t="s">
        <v>40</v>
      </c>
    </row>
    <row r="1675" spans="1:6" x14ac:dyDescent="0.35">
      <c r="A1675" s="25" t="s">
        <v>233</v>
      </c>
      <c r="B1675" s="26" t="s">
        <v>295</v>
      </c>
      <c r="C1675" s="26">
        <v>2352</v>
      </c>
      <c r="D1675" s="26">
        <v>213.376</v>
      </c>
      <c r="E1675" s="26">
        <v>0.97199999999999998</v>
      </c>
      <c r="F1675" s="26" t="s">
        <v>40</v>
      </c>
    </row>
    <row r="1676" spans="1:6" x14ac:dyDescent="0.35">
      <c r="A1676" s="25" t="s">
        <v>1517</v>
      </c>
      <c r="B1676" s="26" t="s">
        <v>295</v>
      </c>
      <c r="C1676" s="26">
        <v>2049</v>
      </c>
      <c r="D1676" s="26">
        <v>277.77800000000002</v>
      </c>
      <c r="E1676" s="26">
        <v>0.97299999999999998</v>
      </c>
      <c r="F1676" s="26" t="s">
        <v>40</v>
      </c>
    </row>
    <row r="1677" spans="1:6" x14ac:dyDescent="0.35">
      <c r="A1677" s="25" t="s">
        <v>1695</v>
      </c>
      <c r="B1677" s="26" t="s">
        <v>295</v>
      </c>
      <c r="C1677" s="26">
        <v>4187</v>
      </c>
      <c r="D1677" s="26">
        <v>861.11099999999999</v>
      </c>
      <c r="E1677" s="26">
        <v>0.97299999999999998</v>
      </c>
      <c r="F1677" s="26" t="s">
        <v>40</v>
      </c>
    </row>
    <row r="1678" spans="1:6" x14ac:dyDescent="0.35">
      <c r="A1678" s="25" t="s">
        <v>1078</v>
      </c>
      <c r="B1678" s="26" t="s">
        <v>295</v>
      </c>
      <c r="C1678" s="26">
        <v>2127</v>
      </c>
      <c r="D1678" s="26">
        <v>121.839</v>
      </c>
      <c r="E1678" s="26">
        <v>0.97299999999999998</v>
      </c>
      <c r="F1678" s="26" t="s">
        <v>40</v>
      </c>
    </row>
    <row r="1679" spans="1:6" x14ac:dyDescent="0.35">
      <c r="A1679" s="25" t="s">
        <v>1602</v>
      </c>
      <c r="B1679" s="26" t="s">
        <v>295</v>
      </c>
      <c r="C1679" s="26">
        <v>2897</v>
      </c>
      <c r="D1679" s="26">
        <v>180.55600000000001</v>
      </c>
      <c r="E1679" s="26">
        <v>0.97299999999999998</v>
      </c>
      <c r="F1679" s="26" t="s">
        <v>40</v>
      </c>
    </row>
    <row r="1680" spans="1:6" x14ac:dyDescent="0.35">
      <c r="A1680" s="25" t="s">
        <v>88</v>
      </c>
      <c r="B1680" s="26" t="s">
        <v>295</v>
      </c>
      <c r="C1680" s="26">
        <v>333</v>
      </c>
      <c r="D1680" s="26">
        <v>51.558</v>
      </c>
      <c r="E1680" s="26">
        <v>0.97299999999999998</v>
      </c>
      <c r="F1680" s="26" t="s">
        <v>40</v>
      </c>
    </row>
    <row r="1681" spans="1:6" x14ac:dyDescent="0.35">
      <c r="A1681" s="25" t="s">
        <v>1771</v>
      </c>
      <c r="B1681" s="26" t="s">
        <v>295</v>
      </c>
      <c r="C1681" s="26">
        <v>2385</v>
      </c>
      <c r="D1681" s="26">
        <v>147.28700000000001</v>
      </c>
      <c r="E1681" s="26">
        <v>0.97399999999999998</v>
      </c>
      <c r="F1681" s="26" t="s">
        <v>40</v>
      </c>
    </row>
    <row r="1682" spans="1:6" x14ac:dyDescent="0.35">
      <c r="A1682" s="25" t="s">
        <v>1785</v>
      </c>
      <c r="B1682" s="26" t="s">
        <v>295</v>
      </c>
      <c r="C1682" s="26">
        <v>1520</v>
      </c>
      <c r="D1682" s="26">
        <v>238.93799999999999</v>
      </c>
      <c r="E1682" s="26">
        <v>0.97399999999999998</v>
      </c>
      <c r="F1682" s="26" t="s">
        <v>40</v>
      </c>
    </row>
    <row r="1683" spans="1:6" x14ac:dyDescent="0.35">
      <c r="A1683" s="25" t="s">
        <v>224</v>
      </c>
      <c r="B1683" s="26" t="s">
        <v>295</v>
      </c>
      <c r="C1683" s="26">
        <v>820</v>
      </c>
      <c r="D1683" s="26">
        <v>78.947000000000003</v>
      </c>
      <c r="E1683" s="26">
        <v>0.97399999999999998</v>
      </c>
      <c r="F1683" s="26" t="s">
        <v>40</v>
      </c>
    </row>
    <row r="1684" spans="1:6" x14ac:dyDescent="0.35">
      <c r="A1684" s="25" t="s">
        <v>1434</v>
      </c>
      <c r="B1684" s="26" t="s">
        <v>295</v>
      </c>
      <c r="C1684" s="26">
        <v>5901</v>
      </c>
      <c r="D1684" s="26">
        <v>394.73700000000002</v>
      </c>
      <c r="E1684" s="26">
        <v>0.97399999999999998</v>
      </c>
      <c r="F1684" s="26" t="s">
        <v>40</v>
      </c>
    </row>
    <row r="1685" spans="1:6" x14ac:dyDescent="0.35">
      <c r="A1685" s="25" t="s">
        <v>109</v>
      </c>
      <c r="B1685" s="26" t="s">
        <v>295</v>
      </c>
      <c r="C1685" s="26">
        <v>2499</v>
      </c>
      <c r="D1685" s="26">
        <v>206.24</v>
      </c>
      <c r="E1685" s="26">
        <v>0.97399999999999998</v>
      </c>
      <c r="F1685" s="26" t="s">
        <v>40</v>
      </c>
    </row>
    <row r="1686" spans="1:6" x14ac:dyDescent="0.35">
      <c r="A1686" s="25" t="s">
        <v>1727</v>
      </c>
      <c r="B1686" s="26" t="s">
        <v>295</v>
      </c>
      <c r="C1686" s="26">
        <v>817</v>
      </c>
      <c r="D1686" s="26">
        <v>52.561999999999998</v>
      </c>
      <c r="E1686" s="26">
        <v>0.97499999999999998</v>
      </c>
      <c r="F1686" s="26" t="s">
        <v>40</v>
      </c>
    </row>
    <row r="1687" spans="1:6" x14ac:dyDescent="0.35">
      <c r="A1687" s="25" t="s">
        <v>910</v>
      </c>
      <c r="B1687" s="26" t="s">
        <v>295</v>
      </c>
      <c r="C1687" s="26">
        <v>1912</v>
      </c>
      <c r="D1687" s="26">
        <v>78.397000000000006</v>
      </c>
      <c r="E1687" s="26">
        <v>0.97499999999999998</v>
      </c>
      <c r="F1687" s="26" t="s">
        <v>40</v>
      </c>
    </row>
    <row r="1688" spans="1:6" x14ac:dyDescent="0.35">
      <c r="A1688" s="25" t="s">
        <v>1322</v>
      </c>
      <c r="B1688" s="26" t="s">
        <v>295</v>
      </c>
      <c r="C1688" s="26">
        <v>5447</v>
      </c>
      <c r="D1688" s="26">
        <v>333.33300000000003</v>
      </c>
      <c r="E1688" s="26">
        <v>0.97499999999999998</v>
      </c>
      <c r="F1688" s="26" t="s">
        <v>40</v>
      </c>
    </row>
    <row r="1689" spans="1:6" x14ac:dyDescent="0.35">
      <c r="A1689" s="25" t="s">
        <v>160</v>
      </c>
      <c r="B1689" s="26" t="s">
        <v>295</v>
      </c>
      <c r="C1689" s="26">
        <v>1837</v>
      </c>
      <c r="D1689" s="26">
        <v>7.2460000000000004</v>
      </c>
      <c r="E1689" s="26">
        <v>0.97499999999999998</v>
      </c>
      <c r="F1689" s="26" t="s">
        <v>64</v>
      </c>
    </row>
    <row r="1690" spans="1:6" x14ac:dyDescent="0.35">
      <c r="A1690" s="25" t="s">
        <v>163</v>
      </c>
      <c r="B1690" s="26" t="s">
        <v>295</v>
      </c>
      <c r="C1690" s="26">
        <v>1475</v>
      </c>
      <c r="D1690" s="26">
        <v>118.378</v>
      </c>
      <c r="E1690" s="26">
        <v>0.97499999999999998</v>
      </c>
      <c r="F1690" s="26" t="s">
        <v>40</v>
      </c>
    </row>
    <row r="1691" spans="1:6" x14ac:dyDescent="0.35">
      <c r="A1691" s="25" t="s">
        <v>1700</v>
      </c>
      <c r="B1691" s="26" t="s">
        <v>295</v>
      </c>
      <c r="C1691" s="26">
        <v>2897</v>
      </c>
      <c r="D1691" s="26">
        <v>372.88099999999997</v>
      </c>
      <c r="E1691" s="26">
        <v>0.97599999999999998</v>
      </c>
      <c r="F1691" s="26" t="s">
        <v>40</v>
      </c>
    </row>
    <row r="1692" spans="1:6" x14ac:dyDescent="0.35">
      <c r="A1692" s="25" t="s">
        <v>1947</v>
      </c>
      <c r="B1692" s="26" t="s">
        <v>295</v>
      </c>
      <c r="C1692" s="26">
        <v>1495</v>
      </c>
      <c r="D1692" s="26">
        <v>0</v>
      </c>
      <c r="E1692" s="26">
        <v>0.97599999999999998</v>
      </c>
      <c r="F1692" s="26" t="s">
        <v>64</v>
      </c>
    </row>
    <row r="1693" spans="1:6" x14ac:dyDescent="0.35">
      <c r="A1693" s="25" t="s">
        <v>274</v>
      </c>
      <c r="B1693" s="26" t="s">
        <v>295</v>
      </c>
      <c r="C1693" s="26">
        <v>4361</v>
      </c>
      <c r="D1693" s="26">
        <v>343.73099999999999</v>
      </c>
      <c r="E1693" s="26">
        <v>0.97599999999999998</v>
      </c>
      <c r="F1693" s="26" t="s">
        <v>40</v>
      </c>
    </row>
    <row r="1694" spans="1:6" x14ac:dyDescent="0.35">
      <c r="A1694" s="25" t="s">
        <v>1453</v>
      </c>
      <c r="B1694" s="26" t="s">
        <v>295</v>
      </c>
      <c r="C1694" s="26">
        <v>1857</v>
      </c>
      <c r="D1694" s="26">
        <v>0</v>
      </c>
      <c r="E1694" s="26">
        <v>0.97599999999999998</v>
      </c>
      <c r="F1694" s="26" t="s">
        <v>64</v>
      </c>
    </row>
    <row r="1695" spans="1:6" x14ac:dyDescent="0.35">
      <c r="A1695" s="25" t="s">
        <v>49</v>
      </c>
      <c r="B1695" s="26" t="s">
        <v>295</v>
      </c>
      <c r="C1695" s="26">
        <v>2764</v>
      </c>
      <c r="D1695" s="26">
        <v>62.5</v>
      </c>
      <c r="E1695" s="26">
        <v>0.97599999999999998</v>
      </c>
      <c r="F1695" s="26" t="s">
        <v>40</v>
      </c>
    </row>
    <row r="1696" spans="1:6" x14ac:dyDescent="0.35">
      <c r="A1696" s="25" t="s">
        <v>94</v>
      </c>
      <c r="B1696" s="26" t="s">
        <v>295</v>
      </c>
      <c r="C1696" s="26">
        <v>6370</v>
      </c>
      <c r="D1696" s="26">
        <v>312.05700000000002</v>
      </c>
      <c r="E1696" s="26">
        <v>0.97599999999999998</v>
      </c>
      <c r="F1696" s="26" t="s">
        <v>40</v>
      </c>
    </row>
    <row r="1697" spans="1:6" x14ac:dyDescent="0.35">
      <c r="A1697" s="25" t="s">
        <v>78</v>
      </c>
      <c r="B1697" s="26" t="s">
        <v>295</v>
      </c>
      <c r="C1697" s="26">
        <v>2109</v>
      </c>
      <c r="D1697" s="26">
        <v>76.923000000000002</v>
      </c>
      <c r="E1697" s="26">
        <v>0.97699999999999998</v>
      </c>
      <c r="F1697" s="26" t="s">
        <v>40</v>
      </c>
    </row>
    <row r="1698" spans="1:6" x14ac:dyDescent="0.35">
      <c r="A1698" s="25" t="s">
        <v>1693</v>
      </c>
      <c r="B1698" s="26" t="s">
        <v>295</v>
      </c>
      <c r="C1698" s="26">
        <v>7360</v>
      </c>
      <c r="D1698" s="26">
        <v>3690.4760000000001</v>
      </c>
      <c r="E1698" s="26">
        <v>0.97699999999999998</v>
      </c>
      <c r="F1698" s="26" t="s">
        <v>40</v>
      </c>
    </row>
    <row r="1699" spans="1:6" x14ac:dyDescent="0.35">
      <c r="A1699" s="25" t="s">
        <v>1722</v>
      </c>
      <c r="B1699" s="26" t="s">
        <v>295</v>
      </c>
      <c r="C1699" s="26">
        <v>3738</v>
      </c>
      <c r="D1699" s="26">
        <v>453.488</v>
      </c>
      <c r="E1699" s="26">
        <v>0.97699999999999998</v>
      </c>
      <c r="F1699" s="26" t="s">
        <v>40</v>
      </c>
    </row>
    <row r="1700" spans="1:6" x14ac:dyDescent="0.35">
      <c r="A1700" s="25" t="s">
        <v>1979</v>
      </c>
      <c r="B1700" s="26" t="s">
        <v>295</v>
      </c>
      <c r="C1700" s="26">
        <v>1719</v>
      </c>
      <c r="D1700" s="26">
        <v>244.44399999999999</v>
      </c>
      <c r="E1700" s="26">
        <v>0.97799999999999998</v>
      </c>
      <c r="F1700" s="26" t="s">
        <v>40</v>
      </c>
    </row>
    <row r="1701" spans="1:6" x14ac:dyDescent="0.35">
      <c r="A1701" s="25" t="s">
        <v>1196</v>
      </c>
      <c r="B1701" s="26" t="s">
        <v>295</v>
      </c>
      <c r="C1701" s="26">
        <v>3704</v>
      </c>
      <c r="D1701" s="26">
        <v>213.483</v>
      </c>
      <c r="E1701" s="26">
        <v>0.97799999999999998</v>
      </c>
      <c r="F1701" s="26" t="s">
        <v>40</v>
      </c>
    </row>
    <row r="1702" spans="1:6" x14ac:dyDescent="0.35">
      <c r="A1702" s="25" t="s">
        <v>881</v>
      </c>
      <c r="B1702" s="26" t="s">
        <v>295</v>
      </c>
      <c r="C1702" s="26">
        <v>1961</v>
      </c>
      <c r="D1702" s="26">
        <v>22.777000000000001</v>
      </c>
      <c r="E1702" s="26">
        <v>0.97799999999999998</v>
      </c>
      <c r="F1702" s="26" t="s">
        <v>64</v>
      </c>
    </row>
    <row r="1703" spans="1:6" x14ac:dyDescent="0.35">
      <c r="A1703" s="25" t="s">
        <v>1208</v>
      </c>
      <c r="B1703" s="26" t="s">
        <v>295</v>
      </c>
      <c r="C1703" s="26">
        <v>3589</v>
      </c>
      <c r="D1703" s="26">
        <v>69.564999999999998</v>
      </c>
      <c r="E1703" s="26">
        <v>0.97899999999999998</v>
      </c>
      <c r="F1703" s="26" t="s">
        <v>40</v>
      </c>
    </row>
    <row r="1704" spans="1:6" x14ac:dyDescent="0.35">
      <c r="A1704" s="25" t="s">
        <v>202</v>
      </c>
      <c r="B1704" s="26" t="s">
        <v>295</v>
      </c>
      <c r="C1704" s="26">
        <v>1771</v>
      </c>
      <c r="D1704" s="26">
        <v>347.45800000000003</v>
      </c>
      <c r="E1704" s="26">
        <v>0.97899999999999998</v>
      </c>
      <c r="F1704" s="26" t="s">
        <v>40</v>
      </c>
    </row>
    <row r="1705" spans="1:6" x14ac:dyDescent="0.35">
      <c r="A1705" s="25" t="s">
        <v>104</v>
      </c>
      <c r="B1705" s="26" t="s">
        <v>295</v>
      </c>
      <c r="C1705" s="26">
        <v>4000</v>
      </c>
      <c r="D1705" s="26">
        <v>138.95400000000001</v>
      </c>
      <c r="E1705" s="26">
        <v>0.97899999999999998</v>
      </c>
      <c r="F1705" s="26" t="s">
        <v>40</v>
      </c>
    </row>
    <row r="1706" spans="1:6" x14ac:dyDescent="0.35">
      <c r="A1706" s="25" t="s">
        <v>1018</v>
      </c>
      <c r="B1706" s="26" t="s">
        <v>295</v>
      </c>
      <c r="C1706" s="26">
        <v>2581</v>
      </c>
      <c r="D1706" s="26">
        <v>167.58199999999999</v>
      </c>
      <c r="E1706" s="26">
        <v>0.97899999999999998</v>
      </c>
      <c r="F1706" s="26" t="s">
        <v>40</v>
      </c>
    </row>
    <row r="1707" spans="1:6" x14ac:dyDescent="0.35">
      <c r="A1707" s="25" t="s">
        <v>1442</v>
      </c>
      <c r="B1707" s="26" t="s">
        <v>295</v>
      </c>
      <c r="C1707" s="26">
        <v>5990</v>
      </c>
      <c r="D1707" s="26">
        <v>914.89400000000001</v>
      </c>
      <c r="E1707" s="26">
        <v>0.97899999999999998</v>
      </c>
      <c r="F1707" s="26" t="s">
        <v>40</v>
      </c>
    </row>
    <row r="1708" spans="1:6" x14ac:dyDescent="0.35">
      <c r="A1708" s="25" t="s">
        <v>1443</v>
      </c>
      <c r="B1708" s="26" t="s">
        <v>295</v>
      </c>
      <c r="C1708" s="26">
        <v>6983</v>
      </c>
      <c r="D1708" s="26">
        <v>1018.605</v>
      </c>
      <c r="E1708" s="26">
        <v>0.97899999999999998</v>
      </c>
      <c r="F1708" s="26" t="s">
        <v>40</v>
      </c>
    </row>
    <row r="1709" spans="1:6" x14ac:dyDescent="0.35">
      <c r="A1709" s="25" t="s">
        <v>2034</v>
      </c>
      <c r="B1709" s="26" t="s">
        <v>295</v>
      </c>
      <c r="C1709" s="26">
        <v>620</v>
      </c>
      <c r="D1709" s="26">
        <v>0</v>
      </c>
      <c r="E1709" s="26">
        <v>0.98</v>
      </c>
      <c r="F1709" s="26" t="s">
        <v>64</v>
      </c>
    </row>
    <row r="1710" spans="1:6" x14ac:dyDescent="0.35">
      <c r="A1710" s="25" t="s">
        <v>1968</v>
      </c>
      <c r="B1710" s="26" t="s">
        <v>295</v>
      </c>
      <c r="C1710" s="26">
        <v>1721</v>
      </c>
      <c r="D1710" s="26">
        <v>0</v>
      </c>
      <c r="E1710" s="26">
        <v>0.98099999999999998</v>
      </c>
      <c r="F1710" s="26" t="s">
        <v>64</v>
      </c>
    </row>
    <row r="1711" spans="1:6" x14ac:dyDescent="0.35">
      <c r="A1711" s="25" t="s">
        <v>898</v>
      </c>
      <c r="B1711" s="26" t="s">
        <v>295</v>
      </c>
      <c r="C1711" s="26">
        <v>1461</v>
      </c>
      <c r="D1711" s="26">
        <v>64.102999999999994</v>
      </c>
      <c r="E1711" s="26">
        <v>0.98099999999999998</v>
      </c>
      <c r="F1711" s="26" t="s">
        <v>40</v>
      </c>
    </row>
    <row r="1712" spans="1:6" x14ac:dyDescent="0.35">
      <c r="A1712" s="25" t="s">
        <v>239</v>
      </c>
      <c r="B1712" s="26" t="s">
        <v>295</v>
      </c>
      <c r="C1712" s="26">
        <v>4214</v>
      </c>
      <c r="D1712" s="26">
        <v>143.011</v>
      </c>
      <c r="E1712" s="26">
        <v>0.98099999999999998</v>
      </c>
      <c r="F1712" s="26" t="s">
        <v>40</v>
      </c>
    </row>
    <row r="1713" spans="1:6" x14ac:dyDescent="0.35">
      <c r="A1713" s="25" t="s">
        <v>277</v>
      </c>
      <c r="B1713" s="26" t="s">
        <v>295</v>
      </c>
      <c r="C1713" s="26">
        <v>3653</v>
      </c>
      <c r="D1713" s="26">
        <v>269.23099999999999</v>
      </c>
      <c r="E1713" s="26">
        <v>0.98099999999999998</v>
      </c>
      <c r="F1713" s="26" t="s">
        <v>40</v>
      </c>
    </row>
    <row r="1714" spans="1:6" x14ac:dyDescent="0.35">
      <c r="A1714" s="25" t="s">
        <v>1801</v>
      </c>
      <c r="B1714" s="26" t="s">
        <v>295</v>
      </c>
      <c r="C1714" s="26">
        <v>728</v>
      </c>
      <c r="D1714" s="26">
        <v>553.57100000000003</v>
      </c>
      <c r="E1714" s="26">
        <v>0.98199999999999998</v>
      </c>
      <c r="F1714" s="26" t="s">
        <v>40</v>
      </c>
    </row>
    <row r="1715" spans="1:6" x14ac:dyDescent="0.35">
      <c r="A1715" s="25" t="s">
        <v>150</v>
      </c>
      <c r="B1715" s="26" t="s">
        <v>295</v>
      </c>
      <c r="C1715" s="26">
        <v>2918</v>
      </c>
      <c r="D1715" s="26">
        <v>335.39100000000002</v>
      </c>
      <c r="E1715" s="26">
        <v>0.98199999999999998</v>
      </c>
      <c r="F1715" s="26" t="s">
        <v>40</v>
      </c>
    </row>
    <row r="1716" spans="1:6" x14ac:dyDescent="0.35">
      <c r="A1716" s="25" t="s">
        <v>1195</v>
      </c>
      <c r="B1716" s="26" t="s">
        <v>295</v>
      </c>
      <c r="C1716" s="26">
        <v>1476</v>
      </c>
      <c r="D1716" s="26">
        <v>101.852</v>
      </c>
      <c r="E1716" s="26">
        <v>0.98199999999999998</v>
      </c>
      <c r="F1716" s="26" t="s">
        <v>40</v>
      </c>
    </row>
    <row r="1717" spans="1:6" x14ac:dyDescent="0.35">
      <c r="A1717" s="25" t="s">
        <v>1074</v>
      </c>
      <c r="B1717" s="26" t="s">
        <v>295</v>
      </c>
      <c r="C1717" s="26">
        <v>4093</v>
      </c>
      <c r="D1717" s="26">
        <v>531.15700000000004</v>
      </c>
      <c r="E1717" s="26">
        <v>0.98199999999999998</v>
      </c>
      <c r="F1717" s="26" t="s">
        <v>40</v>
      </c>
    </row>
    <row r="1718" spans="1:6" x14ac:dyDescent="0.35">
      <c r="A1718" s="25" t="s">
        <v>154</v>
      </c>
      <c r="B1718" s="26" t="s">
        <v>295</v>
      </c>
      <c r="C1718" s="26">
        <v>3201</v>
      </c>
      <c r="D1718" s="26">
        <v>328.05399999999997</v>
      </c>
      <c r="E1718" s="26">
        <v>0.98199999999999998</v>
      </c>
      <c r="F1718" s="26" t="s">
        <v>40</v>
      </c>
    </row>
    <row r="1719" spans="1:6" x14ac:dyDescent="0.35">
      <c r="A1719" s="25" t="s">
        <v>1515</v>
      </c>
      <c r="B1719" s="26" t="s">
        <v>295</v>
      </c>
      <c r="C1719" s="26">
        <v>3618</v>
      </c>
      <c r="D1719" s="26">
        <v>254.33500000000001</v>
      </c>
      <c r="E1719" s="26">
        <v>0.98299999999999998</v>
      </c>
      <c r="F1719" s="26" t="s">
        <v>40</v>
      </c>
    </row>
    <row r="1720" spans="1:6" x14ac:dyDescent="0.35">
      <c r="A1720" s="25" t="s">
        <v>1833</v>
      </c>
      <c r="B1720" s="26" t="s">
        <v>295</v>
      </c>
      <c r="C1720" s="26">
        <v>866</v>
      </c>
      <c r="D1720" s="26">
        <v>16.667000000000002</v>
      </c>
      <c r="E1720" s="26">
        <v>0.98399999999999999</v>
      </c>
      <c r="F1720" s="26" t="s">
        <v>64</v>
      </c>
    </row>
    <row r="1721" spans="1:6" x14ac:dyDescent="0.35">
      <c r="A1721" s="25" t="s">
        <v>890</v>
      </c>
      <c r="B1721" s="26" t="s">
        <v>295</v>
      </c>
      <c r="C1721" s="26">
        <v>1214</v>
      </c>
      <c r="D1721" s="26">
        <v>196.48099999999999</v>
      </c>
      <c r="E1721" s="26">
        <v>0.98399999999999999</v>
      </c>
      <c r="F1721" s="26" t="s">
        <v>40</v>
      </c>
    </row>
    <row r="1722" spans="1:6" x14ac:dyDescent="0.35">
      <c r="A1722" s="25" t="s">
        <v>1621</v>
      </c>
      <c r="B1722" s="26" t="s">
        <v>295</v>
      </c>
      <c r="C1722" s="26">
        <v>4582</v>
      </c>
      <c r="D1722" s="26">
        <v>177.41900000000001</v>
      </c>
      <c r="E1722" s="26">
        <v>0.98399999999999999</v>
      </c>
      <c r="F1722" s="26" t="s">
        <v>40</v>
      </c>
    </row>
    <row r="1723" spans="1:6" x14ac:dyDescent="0.35">
      <c r="A1723" s="25" t="s">
        <v>1436</v>
      </c>
      <c r="B1723" s="26" t="s">
        <v>295</v>
      </c>
      <c r="C1723" s="26">
        <v>3190</v>
      </c>
      <c r="D1723" s="26">
        <v>437.5</v>
      </c>
      <c r="E1723" s="26">
        <v>0.98499999999999999</v>
      </c>
      <c r="F1723" s="26" t="s">
        <v>40</v>
      </c>
    </row>
    <row r="1724" spans="1:6" x14ac:dyDescent="0.35">
      <c r="A1724" s="25" t="s">
        <v>1754</v>
      </c>
      <c r="B1724" s="26" t="s">
        <v>295</v>
      </c>
      <c r="C1724" s="26">
        <v>2275</v>
      </c>
      <c r="D1724" s="26">
        <v>126.16800000000001</v>
      </c>
      <c r="E1724" s="26">
        <v>0.98599999999999999</v>
      </c>
      <c r="F1724" s="26" t="s">
        <v>40</v>
      </c>
    </row>
    <row r="1725" spans="1:6" x14ac:dyDescent="0.35">
      <c r="A1725" s="25" t="s">
        <v>1656</v>
      </c>
      <c r="B1725" s="26" t="s">
        <v>295</v>
      </c>
      <c r="C1725" s="26">
        <v>1434</v>
      </c>
      <c r="D1725" s="26">
        <v>103.327</v>
      </c>
      <c r="E1725" s="26">
        <v>0.98599999999999999</v>
      </c>
      <c r="F1725" s="26" t="s">
        <v>40</v>
      </c>
    </row>
    <row r="1726" spans="1:6" x14ac:dyDescent="0.35">
      <c r="A1726" s="25" t="s">
        <v>1794</v>
      </c>
      <c r="B1726" s="26" t="s">
        <v>295</v>
      </c>
      <c r="C1726" s="26">
        <v>1135</v>
      </c>
      <c r="D1726" s="26">
        <v>80.882000000000005</v>
      </c>
      <c r="E1726" s="26">
        <v>0.98599999999999999</v>
      </c>
      <c r="F1726" s="26" t="s">
        <v>40</v>
      </c>
    </row>
    <row r="1727" spans="1:6" x14ac:dyDescent="0.35">
      <c r="A1727" s="25" t="s">
        <v>1981</v>
      </c>
      <c r="B1727" s="26" t="s">
        <v>295</v>
      </c>
      <c r="C1727" s="26">
        <v>343</v>
      </c>
      <c r="D1727" s="26">
        <v>20.010999999999999</v>
      </c>
      <c r="E1727" s="26">
        <v>0.98599999999999999</v>
      </c>
      <c r="F1727" s="26" t="s">
        <v>64</v>
      </c>
    </row>
    <row r="1728" spans="1:6" x14ac:dyDescent="0.35">
      <c r="A1728" s="25" t="s">
        <v>2049</v>
      </c>
      <c r="B1728" s="26" t="s">
        <v>295</v>
      </c>
      <c r="C1728" s="26">
        <v>2372</v>
      </c>
      <c r="D1728" s="26">
        <v>55.555999999999997</v>
      </c>
      <c r="E1728" s="26">
        <v>0.98599999999999999</v>
      </c>
      <c r="F1728" s="26" t="s">
        <v>40</v>
      </c>
    </row>
    <row r="1729" spans="1:6" x14ac:dyDescent="0.35">
      <c r="A1729" s="25" t="s">
        <v>1051</v>
      </c>
      <c r="B1729" s="26" t="s">
        <v>295</v>
      </c>
      <c r="C1729" s="26">
        <v>4204</v>
      </c>
      <c r="D1729" s="26">
        <v>205.589</v>
      </c>
      <c r="E1729" s="26">
        <v>0.98599999999999999</v>
      </c>
      <c r="F1729" s="26" t="s">
        <v>40</v>
      </c>
    </row>
    <row r="1730" spans="1:6" x14ac:dyDescent="0.35">
      <c r="A1730" s="25" t="s">
        <v>1218</v>
      </c>
      <c r="B1730" s="26" t="s">
        <v>295</v>
      </c>
      <c r="C1730" s="26">
        <v>3946</v>
      </c>
      <c r="D1730" s="26">
        <v>362.71199999999999</v>
      </c>
      <c r="E1730" s="26">
        <v>0.98699999999999999</v>
      </c>
      <c r="F1730" s="26" t="s">
        <v>40</v>
      </c>
    </row>
    <row r="1731" spans="1:6" x14ac:dyDescent="0.35">
      <c r="A1731" s="25" t="s">
        <v>184</v>
      </c>
      <c r="B1731" s="26" t="s">
        <v>295</v>
      </c>
      <c r="C1731" s="26">
        <v>4210</v>
      </c>
      <c r="D1731" s="26">
        <v>276.31599999999997</v>
      </c>
      <c r="E1731" s="26">
        <v>0.98699999999999999</v>
      </c>
      <c r="F1731" s="26" t="s">
        <v>40</v>
      </c>
    </row>
    <row r="1732" spans="1:6" x14ac:dyDescent="0.35">
      <c r="A1732" s="25" t="s">
        <v>1032</v>
      </c>
      <c r="B1732" s="26" t="s">
        <v>295</v>
      </c>
      <c r="C1732" s="26">
        <v>1869</v>
      </c>
      <c r="D1732" s="26">
        <v>0</v>
      </c>
      <c r="E1732" s="26">
        <v>0.98699999999999999</v>
      </c>
      <c r="F1732" s="26" t="s">
        <v>64</v>
      </c>
    </row>
    <row r="1733" spans="1:6" x14ac:dyDescent="0.35">
      <c r="A1733" s="25" t="s">
        <v>950</v>
      </c>
      <c r="B1733" s="26" t="s">
        <v>295</v>
      </c>
      <c r="C1733" s="26">
        <v>7595</v>
      </c>
      <c r="D1733" s="26">
        <v>1444.653</v>
      </c>
      <c r="E1733" s="26">
        <v>0.98699999999999999</v>
      </c>
      <c r="F1733" s="26" t="s">
        <v>40</v>
      </c>
    </row>
    <row r="1734" spans="1:6" x14ac:dyDescent="0.35">
      <c r="A1734" s="25" t="s">
        <v>1400</v>
      </c>
      <c r="B1734" s="26" t="s">
        <v>295</v>
      </c>
      <c r="C1734" s="26">
        <v>1720</v>
      </c>
      <c r="D1734" s="26">
        <v>4.4249999999999998</v>
      </c>
      <c r="E1734" s="26">
        <v>0.98699999999999999</v>
      </c>
      <c r="F1734" s="26" t="s">
        <v>64</v>
      </c>
    </row>
    <row r="1735" spans="1:6" x14ac:dyDescent="0.35">
      <c r="A1735" s="25" t="s">
        <v>282</v>
      </c>
      <c r="B1735" s="26" t="s">
        <v>295</v>
      </c>
      <c r="C1735" s="26">
        <v>1491</v>
      </c>
      <c r="D1735" s="26">
        <v>227.72300000000001</v>
      </c>
      <c r="E1735" s="26">
        <v>0.98699999999999999</v>
      </c>
      <c r="F1735" s="26" t="s">
        <v>40</v>
      </c>
    </row>
    <row r="1736" spans="1:6" x14ac:dyDescent="0.35">
      <c r="A1736" s="25" t="s">
        <v>1080</v>
      </c>
      <c r="B1736" s="26" t="s">
        <v>295</v>
      </c>
      <c r="C1736" s="26">
        <v>1646</v>
      </c>
      <c r="D1736" s="26">
        <v>7.282</v>
      </c>
      <c r="E1736" s="26">
        <v>0.98799999999999999</v>
      </c>
      <c r="F1736" s="26" t="s">
        <v>64</v>
      </c>
    </row>
    <row r="1737" spans="1:6" x14ac:dyDescent="0.35">
      <c r="A1737" s="25" t="s">
        <v>155</v>
      </c>
      <c r="B1737" s="26" t="s">
        <v>295</v>
      </c>
      <c r="C1737" s="26">
        <v>6220</v>
      </c>
      <c r="D1737" s="26">
        <v>133.333</v>
      </c>
      <c r="E1737" s="26">
        <v>0.98799999999999999</v>
      </c>
      <c r="F1737" s="26" t="s">
        <v>40</v>
      </c>
    </row>
    <row r="1738" spans="1:6" x14ac:dyDescent="0.35">
      <c r="A1738" s="25" t="s">
        <v>1420</v>
      </c>
      <c r="B1738" s="26" t="s">
        <v>295</v>
      </c>
      <c r="C1738" s="26">
        <v>5982</v>
      </c>
      <c r="D1738" s="26">
        <v>349.39800000000002</v>
      </c>
      <c r="E1738" s="26">
        <v>0.98799999999999999</v>
      </c>
      <c r="F1738" s="26" t="s">
        <v>40</v>
      </c>
    </row>
    <row r="1739" spans="1:6" x14ac:dyDescent="0.35">
      <c r="A1739" s="25" t="s">
        <v>1188</v>
      </c>
      <c r="B1739" s="26" t="s">
        <v>295</v>
      </c>
      <c r="C1739" s="26">
        <v>6698</v>
      </c>
      <c r="D1739" s="26">
        <v>26.010999999999999</v>
      </c>
      <c r="E1739" s="26">
        <v>0.98799999999999999</v>
      </c>
      <c r="F1739" s="26" t="s">
        <v>64</v>
      </c>
    </row>
    <row r="1740" spans="1:6" x14ac:dyDescent="0.35">
      <c r="A1740" s="25" t="s">
        <v>2031</v>
      </c>
      <c r="B1740" s="26" t="s">
        <v>295</v>
      </c>
      <c r="C1740" s="26">
        <v>1286</v>
      </c>
      <c r="D1740" s="26">
        <v>0</v>
      </c>
      <c r="E1740" s="26">
        <v>0.98899999999999999</v>
      </c>
      <c r="F1740" s="26" t="s">
        <v>64</v>
      </c>
    </row>
    <row r="1741" spans="1:6" x14ac:dyDescent="0.35">
      <c r="A1741" s="25" t="s">
        <v>1519</v>
      </c>
      <c r="B1741" s="26" t="s">
        <v>295</v>
      </c>
      <c r="C1741" s="26">
        <v>6193</v>
      </c>
      <c r="D1741" s="26">
        <v>365.67200000000003</v>
      </c>
      <c r="E1741" s="26">
        <v>0.98899999999999999</v>
      </c>
      <c r="F1741" s="26" t="s">
        <v>40</v>
      </c>
    </row>
    <row r="1742" spans="1:6" x14ac:dyDescent="0.35">
      <c r="A1742" s="25" t="s">
        <v>1584</v>
      </c>
      <c r="B1742" s="26" t="s">
        <v>295</v>
      </c>
      <c r="C1742" s="26">
        <v>1320</v>
      </c>
      <c r="D1742" s="26">
        <v>85.105999999999995</v>
      </c>
      <c r="E1742" s="26">
        <v>0.98899999999999999</v>
      </c>
      <c r="F1742" s="26" t="s">
        <v>40</v>
      </c>
    </row>
    <row r="1743" spans="1:6" x14ac:dyDescent="0.35">
      <c r="A1743" s="25" t="s">
        <v>184</v>
      </c>
      <c r="B1743" s="26" t="s">
        <v>295</v>
      </c>
      <c r="C1743" s="26">
        <v>5292</v>
      </c>
      <c r="D1743" s="26">
        <v>297.87200000000001</v>
      </c>
      <c r="E1743" s="26">
        <v>0.98899999999999999</v>
      </c>
      <c r="F1743" s="26" t="s">
        <v>40</v>
      </c>
    </row>
    <row r="1744" spans="1:6" x14ac:dyDescent="0.35">
      <c r="A1744" s="25" t="s">
        <v>232</v>
      </c>
      <c r="B1744" s="26" t="s">
        <v>295</v>
      </c>
      <c r="C1744" s="26">
        <v>3659</v>
      </c>
      <c r="D1744" s="26">
        <v>42.734999999999999</v>
      </c>
      <c r="E1744" s="26">
        <v>0.98899999999999999</v>
      </c>
      <c r="F1744" s="26" t="s">
        <v>40</v>
      </c>
    </row>
    <row r="1745" spans="1:6" x14ac:dyDescent="0.35">
      <c r="A1745" s="25" t="s">
        <v>102</v>
      </c>
      <c r="B1745" s="26" t="s">
        <v>295</v>
      </c>
      <c r="C1745" s="26">
        <v>2319</v>
      </c>
      <c r="D1745" s="26">
        <v>175.25800000000001</v>
      </c>
      <c r="E1745" s="26">
        <v>0.99</v>
      </c>
      <c r="F1745" s="26" t="s">
        <v>40</v>
      </c>
    </row>
    <row r="1746" spans="1:6" x14ac:dyDescent="0.35">
      <c r="A1746" s="25" t="s">
        <v>270</v>
      </c>
      <c r="B1746" s="26" t="s">
        <v>295</v>
      </c>
      <c r="C1746" s="26">
        <v>6006</v>
      </c>
      <c r="D1746" s="26">
        <v>221.154</v>
      </c>
      <c r="E1746" s="26">
        <v>0.99</v>
      </c>
      <c r="F1746" s="26" t="s">
        <v>40</v>
      </c>
    </row>
    <row r="1747" spans="1:6" x14ac:dyDescent="0.35">
      <c r="A1747" s="25" t="s">
        <v>102</v>
      </c>
      <c r="B1747" s="26" t="s">
        <v>295</v>
      </c>
      <c r="C1747" s="26">
        <v>1323</v>
      </c>
      <c r="D1747" s="26">
        <v>81.081000000000003</v>
      </c>
      <c r="E1747" s="26">
        <v>0.99099999999999999</v>
      </c>
      <c r="F1747" s="26" t="s">
        <v>40</v>
      </c>
    </row>
    <row r="1748" spans="1:6" x14ac:dyDescent="0.35">
      <c r="A1748" s="25" t="s">
        <v>174</v>
      </c>
      <c r="B1748" s="26" t="s">
        <v>295</v>
      </c>
      <c r="C1748" s="26">
        <v>2158</v>
      </c>
      <c r="D1748" s="26">
        <v>102.56399999999999</v>
      </c>
      <c r="E1748" s="26">
        <v>0.99199999999999999</v>
      </c>
      <c r="F1748" s="26" t="s">
        <v>40</v>
      </c>
    </row>
    <row r="1749" spans="1:6" x14ac:dyDescent="0.35">
      <c r="A1749" s="25" t="s">
        <v>1239</v>
      </c>
      <c r="B1749" s="26" t="s">
        <v>295</v>
      </c>
      <c r="C1749" s="26">
        <v>2614</v>
      </c>
      <c r="D1749" s="26">
        <v>102.992</v>
      </c>
      <c r="E1749" s="26">
        <v>0.995</v>
      </c>
      <c r="F1749" s="26" t="s">
        <v>40</v>
      </c>
    </row>
    <row r="1750" spans="1:6" x14ac:dyDescent="0.35">
      <c r="A1750" s="25" t="s">
        <v>1539</v>
      </c>
      <c r="B1750" s="26" t="s">
        <v>295</v>
      </c>
      <c r="C1750" s="26">
        <v>1177</v>
      </c>
      <c r="D1750" s="26">
        <v>309.89600000000002</v>
      </c>
      <c r="E1750" s="26">
        <v>0.995</v>
      </c>
      <c r="F1750" s="26" t="s">
        <v>40</v>
      </c>
    </row>
    <row r="1751" spans="1:6" x14ac:dyDescent="0.35">
      <c r="A1751" s="25" t="s">
        <v>1362</v>
      </c>
      <c r="B1751" s="26" t="s">
        <v>295</v>
      </c>
      <c r="C1751" s="26">
        <v>3703</v>
      </c>
      <c r="D1751" s="26">
        <v>282.92700000000002</v>
      </c>
      <c r="E1751" s="26">
        <v>0.995</v>
      </c>
      <c r="F1751" s="26" t="s">
        <v>40</v>
      </c>
    </row>
    <row r="1752" spans="1:6" x14ac:dyDescent="0.35">
      <c r="A1752" s="25" t="s">
        <v>1959</v>
      </c>
      <c r="B1752" s="26" t="s">
        <v>295</v>
      </c>
      <c r="C1752" s="26">
        <v>1200</v>
      </c>
      <c r="D1752" s="26">
        <v>0</v>
      </c>
      <c r="E1752" s="26">
        <v>0.995</v>
      </c>
      <c r="F1752" s="26" t="s">
        <v>64</v>
      </c>
    </row>
    <row r="1753" spans="1:6" x14ac:dyDescent="0.35">
      <c r="A1753" s="25" t="s">
        <v>249</v>
      </c>
      <c r="B1753" s="26" t="s">
        <v>295</v>
      </c>
      <c r="C1753" s="26">
        <v>971</v>
      </c>
      <c r="D1753" s="26">
        <v>135.87</v>
      </c>
      <c r="E1753" s="26">
        <v>0.995</v>
      </c>
      <c r="F1753" s="26" t="s">
        <v>40</v>
      </c>
    </row>
    <row r="1754" spans="1:6" x14ac:dyDescent="0.35">
      <c r="A1754" s="25" t="s">
        <v>152</v>
      </c>
      <c r="B1754" s="26" t="s">
        <v>295</v>
      </c>
      <c r="C1754" s="26">
        <v>6299</v>
      </c>
      <c r="D1754" s="26">
        <v>112</v>
      </c>
      <c r="E1754" s="26">
        <v>0.996</v>
      </c>
      <c r="F1754" s="26" t="s">
        <v>40</v>
      </c>
    </row>
    <row r="1755" spans="1:6" x14ac:dyDescent="0.35">
      <c r="A1755" s="25" t="s">
        <v>155</v>
      </c>
      <c r="B1755" s="26" t="s">
        <v>295</v>
      </c>
      <c r="C1755" s="26">
        <v>7262</v>
      </c>
      <c r="D1755" s="26">
        <v>206.667</v>
      </c>
      <c r="E1755" s="26">
        <v>0.997</v>
      </c>
      <c r="F1755" s="26" t="s">
        <v>40</v>
      </c>
    </row>
    <row r="1756" spans="1:6" x14ac:dyDescent="0.35">
      <c r="A1756" s="25" t="s">
        <v>1236</v>
      </c>
      <c r="B1756" s="26" t="s">
        <v>295</v>
      </c>
      <c r="C1756" s="26">
        <v>1590</v>
      </c>
      <c r="D1756" s="26">
        <v>216.102</v>
      </c>
      <c r="E1756" s="26">
        <v>1</v>
      </c>
      <c r="F1756" s="26" t="s">
        <v>46</v>
      </c>
    </row>
    <row r="1757" spans="1:6" x14ac:dyDescent="0.35">
      <c r="A1757" s="25" t="s">
        <v>1329</v>
      </c>
      <c r="B1757" s="26" t="s">
        <v>295</v>
      </c>
      <c r="C1757" s="26">
        <v>2676</v>
      </c>
      <c r="D1757" s="26">
        <v>525.77300000000002</v>
      </c>
      <c r="E1757" s="26">
        <v>1</v>
      </c>
      <c r="F1757" s="26" t="s">
        <v>46</v>
      </c>
    </row>
    <row r="1758" spans="1:6" x14ac:dyDescent="0.35">
      <c r="A1758" s="25" t="s">
        <v>1518</v>
      </c>
      <c r="B1758" s="26" t="s">
        <v>295</v>
      </c>
      <c r="C1758" s="26">
        <v>3474</v>
      </c>
      <c r="D1758" s="26">
        <v>714.28599999999994</v>
      </c>
      <c r="E1758" s="26">
        <v>1</v>
      </c>
      <c r="F1758" s="26" t="s">
        <v>46</v>
      </c>
    </row>
    <row r="1759" spans="1:6" x14ac:dyDescent="0.35">
      <c r="A1759" s="25" t="s">
        <v>1659</v>
      </c>
      <c r="B1759" s="26" t="s">
        <v>295</v>
      </c>
      <c r="C1759" s="26">
        <v>3438</v>
      </c>
      <c r="D1759" s="26">
        <v>769.23099999999999</v>
      </c>
      <c r="E1759" s="26">
        <v>1</v>
      </c>
      <c r="F1759" s="26" t="s">
        <v>46</v>
      </c>
    </row>
    <row r="1760" spans="1:6" x14ac:dyDescent="0.35">
      <c r="A1760" s="25" t="s">
        <v>1860</v>
      </c>
      <c r="B1760" s="26" t="s">
        <v>295</v>
      </c>
      <c r="C1760" s="26">
        <v>1652</v>
      </c>
      <c r="D1760" s="26">
        <v>172.41399999999999</v>
      </c>
      <c r="E1760" s="26">
        <v>1</v>
      </c>
      <c r="F1760" s="26" t="s">
        <v>46</v>
      </c>
    </row>
    <row r="1761" spans="1:6" x14ac:dyDescent="0.35">
      <c r="A1761" s="25" t="s">
        <v>1468</v>
      </c>
      <c r="B1761" s="26" t="s">
        <v>295</v>
      </c>
      <c r="C1761" s="26">
        <v>2362</v>
      </c>
      <c r="D1761" s="26">
        <v>142.857</v>
      </c>
      <c r="E1761" s="26">
        <v>1</v>
      </c>
      <c r="F1761" s="26" t="s">
        <v>46</v>
      </c>
    </row>
    <row r="1762" spans="1:6" x14ac:dyDescent="0.35">
      <c r="A1762" s="25" t="s">
        <v>1892</v>
      </c>
      <c r="B1762" s="26" t="s">
        <v>295</v>
      </c>
      <c r="C1762" s="26">
        <v>3027</v>
      </c>
      <c r="D1762" s="26">
        <v>500</v>
      </c>
      <c r="E1762" s="26">
        <v>1</v>
      </c>
      <c r="F1762" s="26" t="s">
        <v>46</v>
      </c>
    </row>
    <row r="1763" spans="1:6" x14ac:dyDescent="0.35">
      <c r="A1763" s="25" t="s">
        <v>1915</v>
      </c>
      <c r="B1763" s="26" t="s">
        <v>295</v>
      </c>
      <c r="C1763" s="26">
        <v>3245</v>
      </c>
      <c r="D1763" s="26">
        <v>250</v>
      </c>
      <c r="E1763" s="26">
        <v>1</v>
      </c>
      <c r="F1763" s="26" t="s">
        <v>46</v>
      </c>
    </row>
    <row r="1764" spans="1:6" x14ac:dyDescent="0.35">
      <c r="A1764" s="25" t="s">
        <v>2020</v>
      </c>
      <c r="B1764" s="26" t="s">
        <v>295</v>
      </c>
      <c r="C1764" s="26">
        <v>792</v>
      </c>
      <c r="D1764" s="26">
        <v>0</v>
      </c>
      <c r="E1764" s="26">
        <v>1</v>
      </c>
      <c r="F1764" s="26" t="s">
        <v>76</v>
      </c>
    </row>
    <row r="1765" spans="1:6" x14ac:dyDescent="0.35">
      <c r="A1765" s="25" t="s">
        <v>2044</v>
      </c>
      <c r="B1765" s="26" t="s">
        <v>295</v>
      </c>
      <c r="C1765" s="26">
        <v>2607</v>
      </c>
      <c r="D1765" s="26">
        <v>750</v>
      </c>
      <c r="E1765" s="26">
        <v>1</v>
      </c>
      <c r="F1765" s="26" t="s">
        <v>46</v>
      </c>
    </row>
    <row r="1766" spans="1:6" x14ac:dyDescent="0.35">
      <c r="A1766" s="25" t="s">
        <v>1108</v>
      </c>
      <c r="B1766" s="26" t="s">
        <v>295</v>
      </c>
      <c r="C1766" s="26">
        <v>5185</v>
      </c>
      <c r="D1766" s="26">
        <v>568.96600000000001</v>
      </c>
      <c r="E1766" s="26">
        <v>1</v>
      </c>
      <c r="F1766" s="26" t="s">
        <v>46</v>
      </c>
    </row>
    <row r="1767" spans="1:6" x14ac:dyDescent="0.35">
      <c r="A1767" s="25" t="s">
        <v>96</v>
      </c>
      <c r="B1767" s="26" t="s">
        <v>295</v>
      </c>
      <c r="C1767" s="26">
        <v>3458</v>
      </c>
      <c r="D1767" s="26">
        <v>555.55600000000004</v>
      </c>
      <c r="E1767" s="26">
        <v>1</v>
      </c>
      <c r="F1767" s="26" t="s">
        <v>46</v>
      </c>
    </row>
    <row r="1768" spans="1:6" x14ac:dyDescent="0.35">
      <c r="A1768" s="25" t="s">
        <v>1068</v>
      </c>
      <c r="B1768" s="26" t="s">
        <v>295</v>
      </c>
      <c r="C1768" s="26">
        <v>4431</v>
      </c>
      <c r="D1768" s="26">
        <v>586.95699999999999</v>
      </c>
      <c r="E1768" s="26">
        <v>1</v>
      </c>
      <c r="F1768" s="26" t="s">
        <v>46</v>
      </c>
    </row>
    <row r="1769" spans="1:6" x14ac:dyDescent="0.35">
      <c r="A1769" s="25" t="s">
        <v>1014</v>
      </c>
      <c r="B1769" s="26" t="s">
        <v>295</v>
      </c>
      <c r="C1769" s="26">
        <v>523</v>
      </c>
      <c r="D1769" s="26">
        <v>40.936</v>
      </c>
      <c r="E1769" s="26">
        <v>1</v>
      </c>
      <c r="F1769" s="26" t="s">
        <v>46</v>
      </c>
    </row>
    <row r="1770" spans="1:6" x14ac:dyDescent="0.35">
      <c r="A1770" s="25" t="s">
        <v>1003</v>
      </c>
      <c r="B1770" s="26" t="s">
        <v>295</v>
      </c>
      <c r="C1770" s="26">
        <v>4339</v>
      </c>
      <c r="D1770" s="26">
        <v>264.15100000000001</v>
      </c>
      <c r="E1770" s="26">
        <v>1</v>
      </c>
      <c r="F1770" s="26" t="s">
        <v>46</v>
      </c>
    </row>
    <row r="1771" spans="1:6" x14ac:dyDescent="0.35">
      <c r="A1771" s="25" t="s">
        <v>1218</v>
      </c>
      <c r="B1771" s="26" t="s">
        <v>295</v>
      </c>
      <c r="C1771" s="26">
        <v>4068</v>
      </c>
      <c r="D1771" s="26">
        <v>344.72899999999998</v>
      </c>
      <c r="E1771" s="26">
        <v>1</v>
      </c>
      <c r="F1771" s="26" t="s">
        <v>46</v>
      </c>
    </row>
    <row r="1772" spans="1:6" x14ac:dyDescent="0.35">
      <c r="A1772" s="25" t="s">
        <v>1360</v>
      </c>
      <c r="B1772" s="26" t="s">
        <v>295</v>
      </c>
      <c r="C1772" s="26">
        <v>3700</v>
      </c>
      <c r="D1772" s="26">
        <v>19.608000000000001</v>
      </c>
      <c r="E1772" s="26">
        <v>1</v>
      </c>
      <c r="F1772" s="26" t="s">
        <v>76</v>
      </c>
    </row>
    <row r="1773" spans="1:6" x14ac:dyDescent="0.35">
      <c r="A1773" s="25" t="s">
        <v>1422</v>
      </c>
      <c r="B1773" s="26" t="s">
        <v>295</v>
      </c>
      <c r="C1773" s="26">
        <v>2996</v>
      </c>
      <c r="D1773" s="26">
        <v>0</v>
      </c>
      <c r="E1773" s="26">
        <v>1</v>
      </c>
      <c r="F1773" s="26" t="s">
        <v>76</v>
      </c>
    </row>
    <row r="1774" spans="1:6" x14ac:dyDescent="0.35">
      <c r="A1774" s="25" t="s">
        <v>1429</v>
      </c>
      <c r="B1774" s="26" t="s">
        <v>295</v>
      </c>
      <c r="C1774" s="26">
        <v>4850</v>
      </c>
      <c r="D1774" s="26">
        <v>0</v>
      </c>
      <c r="E1774" s="26">
        <v>1</v>
      </c>
      <c r="F1774" s="26" t="s">
        <v>76</v>
      </c>
    </row>
    <row r="1775" spans="1:6" x14ac:dyDescent="0.35">
      <c r="A1775" s="25" t="s">
        <v>1431</v>
      </c>
      <c r="B1775" s="26" t="s">
        <v>295</v>
      </c>
      <c r="C1775" s="26">
        <v>5803</v>
      </c>
      <c r="D1775" s="26">
        <v>166.667</v>
      </c>
      <c r="E1775" s="26">
        <v>1</v>
      </c>
      <c r="F1775" s="26" t="s">
        <v>46</v>
      </c>
    </row>
    <row r="1776" spans="1:6" x14ac:dyDescent="0.35">
      <c r="A1776" s="25" t="s">
        <v>1438</v>
      </c>
      <c r="B1776" s="26" t="s">
        <v>295</v>
      </c>
      <c r="C1776" s="26">
        <v>5916</v>
      </c>
      <c r="D1776" s="26">
        <v>388.88900000000001</v>
      </c>
      <c r="E1776" s="26">
        <v>1</v>
      </c>
      <c r="F1776" s="26" t="s">
        <v>46</v>
      </c>
    </row>
    <row r="1777" spans="1:6" x14ac:dyDescent="0.35">
      <c r="A1777" s="25" t="s">
        <v>1448</v>
      </c>
      <c r="B1777" s="26" t="s">
        <v>295</v>
      </c>
      <c r="C1777" s="26">
        <v>4775</v>
      </c>
      <c r="D1777" s="26">
        <v>727.27300000000002</v>
      </c>
      <c r="E1777" s="26">
        <v>1</v>
      </c>
      <c r="F1777" s="26" t="s">
        <v>46</v>
      </c>
    </row>
    <row r="1778" spans="1:6" x14ac:dyDescent="0.35">
      <c r="A1778" s="25" t="s">
        <v>1454</v>
      </c>
      <c r="B1778" s="26" t="s">
        <v>295</v>
      </c>
      <c r="C1778" s="26">
        <v>4028</v>
      </c>
      <c r="D1778" s="26">
        <v>318.18200000000002</v>
      </c>
      <c r="E1778" s="26">
        <v>1</v>
      </c>
      <c r="F1778" s="26" t="s">
        <v>46</v>
      </c>
    </row>
    <row r="1779" spans="1:6" x14ac:dyDescent="0.35">
      <c r="A1779" s="25" t="s">
        <v>1463</v>
      </c>
      <c r="B1779" s="26" t="s">
        <v>295</v>
      </c>
      <c r="C1779" s="26">
        <v>5913</v>
      </c>
      <c r="D1779" s="26">
        <v>235.29400000000001</v>
      </c>
      <c r="E1779" s="26">
        <v>1</v>
      </c>
      <c r="F1779" s="26" t="s">
        <v>46</v>
      </c>
    </row>
    <row r="1780" spans="1:6" x14ac:dyDescent="0.35">
      <c r="A1780" s="25" t="s">
        <v>1467</v>
      </c>
      <c r="B1780" s="26" t="s">
        <v>295</v>
      </c>
      <c r="C1780" s="26">
        <v>5443</v>
      </c>
      <c r="D1780" s="26">
        <v>0</v>
      </c>
      <c r="E1780" s="26">
        <v>1</v>
      </c>
      <c r="F1780" s="26" t="s">
        <v>76</v>
      </c>
    </row>
    <row r="1781" spans="1:6" x14ac:dyDescent="0.35">
      <c r="A1781" s="25" t="s">
        <v>1472</v>
      </c>
      <c r="B1781" s="26" t="s">
        <v>295</v>
      </c>
      <c r="C1781" s="26">
        <v>5851</v>
      </c>
      <c r="D1781" s="26">
        <v>272.72699999999998</v>
      </c>
      <c r="E1781" s="26">
        <v>1</v>
      </c>
      <c r="F1781" s="26" t="s">
        <v>46</v>
      </c>
    </row>
    <row r="1782" spans="1:6" x14ac:dyDescent="0.35">
      <c r="A1782" s="25" t="s">
        <v>1484</v>
      </c>
      <c r="B1782" s="26" t="s">
        <v>295</v>
      </c>
      <c r="C1782" s="26">
        <v>4660</v>
      </c>
      <c r="D1782" s="26">
        <v>0</v>
      </c>
      <c r="E1782" s="26">
        <v>1</v>
      </c>
      <c r="F1782" s="26" t="s">
        <v>76</v>
      </c>
    </row>
    <row r="1783" spans="1:6" x14ac:dyDescent="0.35">
      <c r="A1783" s="25" t="s">
        <v>1485</v>
      </c>
      <c r="B1783" s="26" t="s">
        <v>295</v>
      </c>
      <c r="C1783" s="26">
        <v>5980</v>
      </c>
      <c r="D1783" s="26">
        <v>437.5</v>
      </c>
      <c r="E1783" s="26">
        <v>1</v>
      </c>
      <c r="F1783" s="26" t="s">
        <v>46</v>
      </c>
    </row>
    <row r="1784" spans="1:6" x14ac:dyDescent="0.35">
      <c r="A1784" s="25" t="s">
        <v>1491</v>
      </c>
      <c r="B1784" s="26" t="s">
        <v>295</v>
      </c>
      <c r="C1784" s="26">
        <v>3338</v>
      </c>
      <c r="D1784" s="26">
        <v>111.111</v>
      </c>
      <c r="E1784" s="26">
        <v>1</v>
      </c>
      <c r="F1784" s="26" t="s">
        <v>46</v>
      </c>
    </row>
    <row r="1785" spans="1:6" x14ac:dyDescent="0.35">
      <c r="A1785" s="25" t="s">
        <v>1512</v>
      </c>
      <c r="B1785" s="26" t="s">
        <v>295</v>
      </c>
      <c r="C1785" s="26">
        <v>6434</v>
      </c>
      <c r="D1785" s="26">
        <v>222.22200000000001</v>
      </c>
      <c r="E1785" s="26">
        <v>1</v>
      </c>
      <c r="F1785" s="26" t="s">
        <v>46</v>
      </c>
    </row>
    <row r="1786" spans="1:6" x14ac:dyDescent="0.35">
      <c r="A1786" s="25" t="s">
        <v>1517</v>
      </c>
      <c r="B1786" s="26" t="s">
        <v>295</v>
      </c>
      <c r="C1786" s="26">
        <v>5670</v>
      </c>
      <c r="D1786" s="26">
        <v>1000</v>
      </c>
      <c r="E1786" s="26">
        <v>1</v>
      </c>
      <c r="F1786" s="26" t="s">
        <v>46</v>
      </c>
    </row>
    <row r="1787" spans="1:6" x14ac:dyDescent="0.35">
      <c r="A1787" s="25" t="s">
        <v>1531</v>
      </c>
      <c r="B1787" s="26" t="s">
        <v>295</v>
      </c>
      <c r="C1787" s="26">
        <v>3538</v>
      </c>
      <c r="D1787" s="26">
        <v>1444.444</v>
      </c>
      <c r="E1787" s="26">
        <v>1</v>
      </c>
      <c r="F1787" s="26" t="s">
        <v>46</v>
      </c>
    </row>
    <row r="1788" spans="1:6" x14ac:dyDescent="0.35">
      <c r="A1788" s="25" t="s">
        <v>1541</v>
      </c>
      <c r="B1788" s="26" t="s">
        <v>295</v>
      </c>
      <c r="C1788" s="26">
        <v>1418</v>
      </c>
      <c r="D1788" s="26">
        <v>386.36399999999998</v>
      </c>
      <c r="E1788" s="26">
        <v>1</v>
      </c>
      <c r="F1788" s="26" t="s">
        <v>46</v>
      </c>
    </row>
    <row r="1789" spans="1:6" x14ac:dyDescent="0.35">
      <c r="A1789" s="25" t="s">
        <v>1554</v>
      </c>
      <c r="B1789" s="26" t="s">
        <v>295</v>
      </c>
      <c r="C1789" s="26">
        <v>7106</v>
      </c>
      <c r="D1789" s="26">
        <v>103.44799999999999</v>
      </c>
      <c r="E1789" s="26">
        <v>1</v>
      </c>
      <c r="F1789" s="26" t="s">
        <v>46</v>
      </c>
    </row>
    <row r="1790" spans="1:6" x14ac:dyDescent="0.35">
      <c r="A1790" s="25" t="s">
        <v>1618</v>
      </c>
      <c r="B1790" s="26" t="s">
        <v>295</v>
      </c>
      <c r="C1790" s="26">
        <v>5026</v>
      </c>
      <c r="D1790" s="26">
        <v>750</v>
      </c>
      <c r="E1790" s="26">
        <v>1</v>
      </c>
      <c r="F1790" s="26" t="s">
        <v>46</v>
      </c>
    </row>
    <row r="1791" spans="1:6" x14ac:dyDescent="0.35">
      <c r="A1791" s="25" t="s">
        <v>1638</v>
      </c>
      <c r="B1791" s="26" t="s">
        <v>295</v>
      </c>
      <c r="C1791" s="26">
        <v>6496</v>
      </c>
      <c r="D1791" s="26">
        <v>818.18200000000002</v>
      </c>
      <c r="E1791" s="26">
        <v>1</v>
      </c>
      <c r="F1791" s="26" t="s">
        <v>46</v>
      </c>
    </row>
    <row r="1792" spans="1:6" x14ac:dyDescent="0.35">
      <c r="A1792" s="25" t="s">
        <v>1656</v>
      </c>
      <c r="B1792" s="26" t="s">
        <v>295</v>
      </c>
      <c r="C1792" s="26">
        <v>4365</v>
      </c>
      <c r="D1792" s="26">
        <v>266.50400000000002</v>
      </c>
      <c r="E1792" s="26">
        <v>1</v>
      </c>
      <c r="F1792" s="26" t="s">
        <v>46</v>
      </c>
    </row>
    <row r="1793" spans="1:6" x14ac:dyDescent="0.35">
      <c r="A1793" s="25" t="s">
        <v>1657</v>
      </c>
      <c r="B1793" s="26" t="s">
        <v>295</v>
      </c>
      <c r="C1793" s="26">
        <v>6797</v>
      </c>
      <c r="D1793" s="26">
        <v>1052.6320000000001</v>
      </c>
      <c r="E1793" s="26">
        <v>1</v>
      </c>
      <c r="F1793" s="26" t="s">
        <v>46</v>
      </c>
    </row>
    <row r="1794" spans="1:6" x14ac:dyDescent="0.35">
      <c r="A1794" s="25" t="s">
        <v>1666</v>
      </c>
      <c r="B1794" s="26" t="s">
        <v>295</v>
      </c>
      <c r="C1794" s="26">
        <v>4607</v>
      </c>
      <c r="D1794" s="26">
        <v>394.06799999999998</v>
      </c>
      <c r="E1794" s="26">
        <v>1</v>
      </c>
      <c r="F1794" s="26" t="s">
        <v>46</v>
      </c>
    </row>
    <row r="1795" spans="1:6" x14ac:dyDescent="0.35">
      <c r="A1795" s="25" t="s">
        <v>96</v>
      </c>
      <c r="B1795" s="26" t="s">
        <v>295</v>
      </c>
      <c r="C1795" s="26">
        <v>4213</v>
      </c>
      <c r="D1795" s="26">
        <v>625</v>
      </c>
      <c r="E1795" s="26">
        <v>1</v>
      </c>
      <c r="F1795" s="26" t="s">
        <v>46</v>
      </c>
    </row>
    <row r="1796" spans="1:6" x14ac:dyDescent="0.35">
      <c r="A1796" s="25" t="s">
        <v>112</v>
      </c>
      <c r="B1796" s="26" t="s">
        <v>295</v>
      </c>
      <c r="C1796" s="26">
        <v>2577</v>
      </c>
      <c r="D1796" s="26">
        <v>38.462000000000003</v>
      </c>
      <c r="E1796" s="26">
        <v>1</v>
      </c>
      <c r="F1796" s="26" t="s">
        <v>46</v>
      </c>
    </row>
    <row r="1797" spans="1:6" x14ac:dyDescent="0.35">
      <c r="A1797" s="25" t="s">
        <v>1646</v>
      </c>
      <c r="B1797" s="26" t="s">
        <v>295</v>
      </c>
      <c r="C1797" s="26">
        <v>2729</v>
      </c>
      <c r="D1797" s="26">
        <v>148.19800000000001</v>
      </c>
      <c r="E1797" s="26">
        <v>1.0009999999999999</v>
      </c>
      <c r="F1797" s="26" t="s">
        <v>46</v>
      </c>
    </row>
    <row r="1798" spans="1:6" x14ac:dyDescent="0.35">
      <c r="A1798" s="25" t="s">
        <v>1710</v>
      </c>
      <c r="B1798" s="26" t="s">
        <v>295</v>
      </c>
      <c r="C1798" s="26">
        <v>4099</v>
      </c>
      <c r="D1798" s="26">
        <v>1226.174</v>
      </c>
      <c r="E1798" s="26">
        <v>1.0009999999999999</v>
      </c>
      <c r="F1798" s="26" t="s">
        <v>46</v>
      </c>
    </row>
    <row r="1799" spans="1:6" x14ac:dyDescent="0.35">
      <c r="A1799" s="25" t="s">
        <v>45</v>
      </c>
      <c r="B1799" s="26" t="s">
        <v>295</v>
      </c>
      <c r="C1799" s="26">
        <v>3473</v>
      </c>
      <c r="D1799" s="26">
        <v>56.837000000000003</v>
      </c>
      <c r="E1799" s="26">
        <v>1.002</v>
      </c>
      <c r="F1799" s="26" t="s">
        <v>46</v>
      </c>
    </row>
    <row r="1800" spans="1:6" x14ac:dyDescent="0.35">
      <c r="A1800" s="25" t="s">
        <v>1287</v>
      </c>
      <c r="B1800" s="26" t="s">
        <v>295</v>
      </c>
      <c r="C1800" s="26">
        <v>3597</v>
      </c>
      <c r="D1800" s="26">
        <v>52.631999999999998</v>
      </c>
      <c r="E1800" s="26">
        <v>1.002</v>
      </c>
      <c r="F1800" s="26" t="s">
        <v>46</v>
      </c>
    </row>
    <row r="1801" spans="1:6" x14ac:dyDescent="0.35">
      <c r="A1801" s="25" t="s">
        <v>45</v>
      </c>
      <c r="B1801" s="26" t="s">
        <v>295</v>
      </c>
      <c r="C1801" s="26">
        <v>4676</v>
      </c>
      <c r="D1801" s="26">
        <v>58.027999999999999</v>
      </c>
      <c r="E1801" s="26">
        <v>1.0029999999999999</v>
      </c>
      <c r="F1801" s="26" t="s">
        <v>46</v>
      </c>
    </row>
    <row r="1802" spans="1:6" x14ac:dyDescent="0.35">
      <c r="A1802" s="25" t="s">
        <v>1188</v>
      </c>
      <c r="B1802" s="26" t="s">
        <v>295</v>
      </c>
      <c r="C1802" s="26">
        <v>3578</v>
      </c>
      <c r="D1802" s="26">
        <v>53.045000000000002</v>
      </c>
      <c r="E1802" s="26">
        <v>1.004</v>
      </c>
      <c r="F1802" s="26" t="s">
        <v>46</v>
      </c>
    </row>
    <row r="1803" spans="1:6" x14ac:dyDescent="0.35">
      <c r="A1803" s="25" t="s">
        <v>1382</v>
      </c>
      <c r="B1803" s="26" t="s">
        <v>295</v>
      </c>
      <c r="C1803" s="26">
        <v>4261</v>
      </c>
      <c r="D1803" s="26">
        <v>238.80600000000001</v>
      </c>
      <c r="E1803" s="26">
        <v>1.0049999999999999</v>
      </c>
      <c r="F1803" s="26" t="s">
        <v>46</v>
      </c>
    </row>
    <row r="1804" spans="1:6" x14ac:dyDescent="0.35">
      <c r="A1804" s="25" t="s">
        <v>131</v>
      </c>
      <c r="B1804" s="26" t="s">
        <v>295</v>
      </c>
      <c r="C1804" s="26">
        <v>74</v>
      </c>
      <c r="D1804" s="26">
        <v>4.8899999999999997</v>
      </c>
      <c r="E1804" s="26">
        <v>1.006</v>
      </c>
      <c r="F1804" s="26" t="s">
        <v>76</v>
      </c>
    </row>
    <row r="1805" spans="1:6" x14ac:dyDescent="0.35">
      <c r="A1805" s="25" t="s">
        <v>1494</v>
      </c>
      <c r="B1805" s="26" t="s">
        <v>295</v>
      </c>
      <c r="C1805" s="26">
        <v>4448</v>
      </c>
      <c r="D1805" s="26">
        <v>648.28099999999995</v>
      </c>
      <c r="E1805" s="26">
        <v>1.0069999999999999</v>
      </c>
      <c r="F1805" s="26" t="s">
        <v>46</v>
      </c>
    </row>
    <row r="1806" spans="1:6" x14ac:dyDescent="0.35">
      <c r="A1806" s="25" t="s">
        <v>1093</v>
      </c>
      <c r="B1806" s="26" t="s">
        <v>295</v>
      </c>
      <c r="C1806" s="26">
        <v>2767</v>
      </c>
      <c r="D1806" s="26">
        <v>12.327999999999999</v>
      </c>
      <c r="E1806" s="26">
        <v>1.0069999999999999</v>
      </c>
      <c r="F1806" s="26" t="s">
        <v>76</v>
      </c>
    </row>
    <row r="1807" spans="1:6" x14ac:dyDescent="0.35">
      <c r="A1807" s="25" t="s">
        <v>1948</v>
      </c>
      <c r="B1807" s="26" t="s">
        <v>295</v>
      </c>
      <c r="C1807" s="26">
        <v>1645</v>
      </c>
      <c r="D1807" s="26">
        <v>2.8010000000000002</v>
      </c>
      <c r="E1807" s="26">
        <v>1.008</v>
      </c>
      <c r="F1807" s="26" t="s">
        <v>76</v>
      </c>
    </row>
    <row r="1808" spans="1:6" x14ac:dyDescent="0.35">
      <c r="A1808" s="25" t="s">
        <v>1986</v>
      </c>
      <c r="B1808" s="26" t="s">
        <v>295</v>
      </c>
      <c r="C1808" s="26">
        <v>1883</v>
      </c>
      <c r="D1808" s="26">
        <v>437.5</v>
      </c>
      <c r="E1808" s="26">
        <v>1.008</v>
      </c>
      <c r="F1808" s="26" t="s">
        <v>46</v>
      </c>
    </row>
    <row r="1809" spans="1:6" x14ac:dyDescent="0.35">
      <c r="A1809" s="25" t="s">
        <v>270</v>
      </c>
      <c r="B1809" s="26" t="s">
        <v>295</v>
      </c>
      <c r="C1809" s="26">
        <v>4964</v>
      </c>
      <c r="D1809" s="26">
        <v>204.96899999999999</v>
      </c>
      <c r="E1809" s="26">
        <v>1.008</v>
      </c>
      <c r="F1809" s="26" t="s">
        <v>46</v>
      </c>
    </row>
    <row r="1810" spans="1:6" x14ac:dyDescent="0.35">
      <c r="A1810" s="25" t="s">
        <v>906</v>
      </c>
      <c r="B1810" s="26" t="s">
        <v>295</v>
      </c>
      <c r="C1810" s="26">
        <v>1835</v>
      </c>
      <c r="D1810" s="26">
        <v>236.40199999999999</v>
      </c>
      <c r="E1810" s="26">
        <v>1.008</v>
      </c>
      <c r="F1810" s="26" t="s">
        <v>46</v>
      </c>
    </row>
    <row r="1811" spans="1:6" x14ac:dyDescent="0.35">
      <c r="A1811" s="25" t="s">
        <v>110</v>
      </c>
      <c r="B1811" s="26" t="s">
        <v>295</v>
      </c>
      <c r="C1811" s="26">
        <v>3753</v>
      </c>
      <c r="D1811" s="26">
        <v>9.3019999999999996</v>
      </c>
      <c r="E1811" s="26">
        <v>1.0089999999999999</v>
      </c>
      <c r="F1811" s="26" t="s">
        <v>76</v>
      </c>
    </row>
    <row r="1812" spans="1:6" x14ac:dyDescent="0.35">
      <c r="A1812" s="25" t="s">
        <v>1378</v>
      </c>
      <c r="B1812" s="26" t="s">
        <v>295</v>
      </c>
      <c r="C1812" s="26">
        <v>3655</v>
      </c>
      <c r="D1812" s="26">
        <v>168.85599999999999</v>
      </c>
      <c r="E1812" s="26">
        <v>1.0089999999999999</v>
      </c>
      <c r="F1812" s="26" t="s">
        <v>46</v>
      </c>
    </row>
    <row r="1813" spans="1:6" x14ac:dyDescent="0.35">
      <c r="A1813" s="25" t="s">
        <v>122</v>
      </c>
      <c r="B1813" s="26" t="s">
        <v>295</v>
      </c>
      <c r="C1813" s="26">
        <v>4862</v>
      </c>
      <c r="D1813" s="26">
        <v>310.44799999999998</v>
      </c>
      <c r="E1813" s="26">
        <v>1.0089999999999999</v>
      </c>
      <c r="F1813" s="26" t="s">
        <v>46</v>
      </c>
    </row>
    <row r="1814" spans="1:6" x14ac:dyDescent="0.35">
      <c r="A1814" s="25" t="s">
        <v>49</v>
      </c>
      <c r="B1814" s="26" t="s">
        <v>295</v>
      </c>
      <c r="C1814" s="26">
        <v>1791</v>
      </c>
      <c r="D1814" s="26">
        <v>0</v>
      </c>
      <c r="E1814" s="26">
        <v>1.01</v>
      </c>
      <c r="F1814" s="26" t="s">
        <v>76</v>
      </c>
    </row>
    <row r="1815" spans="1:6" x14ac:dyDescent="0.35">
      <c r="A1815" s="25" t="s">
        <v>206</v>
      </c>
      <c r="B1815" s="26" t="s">
        <v>295</v>
      </c>
      <c r="C1815" s="26">
        <v>1455</v>
      </c>
      <c r="D1815" s="26">
        <v>177.91399999999999</v>
      </c>
      <c r="E1815" s="26">
        <v>1.01</v>
      </c>
      <c r="F1815" s="26" t="s">
        <v>46</v>
      </c>
    </row>
    <row r="1816" spans="1:6" x14ac:dyDescent="0.35">
      <c r="A1816" s="25" t="s">
        <v>1960</v>
      </c>
      <c r="B1816" s="26" t="s">
        <v>295</v>
      </c>
      <c r="C1816" s="26">
        <v>776</v>
      </c>
      <c r="D1816" s="26">
        <v>70.64</v>
      </c>
      <c r="E1816" s="26">
        <v>1.0109999999999999</v>
      </c>
      <c r="F1816" s="26" t="s">
        <v>46</v>
      </c>
    </row>
    <row r="1817" spans="1:6" x14ac:dyDescent="0.35">
      <c r="A1817" s="25" t="s">
        <v>1505</v>
      </c>
      <c r="B1817" s="26" t="s">
        <v>295</v>
      </c>
      <c r="C1817" s="26">
        <v>7157</v>
      </c>
      <c r="D1817" s="26">
        <v>1168.4780000000001</v>
      </c>
      <c r="E1817" s="26">
        <v>1.0109999999999999</v>
      </c>
      <c r="F1817" s="26" t="s">
        <v>46</v>
      </c>
    </row>
    <row r="1818" spans="1:6" x14ac:dyDescent="0.35">
      <c r="A1818" s="25" t="s">
        <v>931</v>
      </c>
      <c r="B1818" s="26" t="s">
        <v>295</v>
      </c>
      <c r="C1818" s="26">
        <v>7230</v>
      </c>
      <c r="D1818" s="26">
        <v>4163.3410000000003</v>
      </c>
      <c r="E1818" s="26">
        <v>1.012</v>
      </c>
      <c r="F1818" s="26" t="s">
        <v>46</v>
      </c>
    </row>
    <row r="1819" spans="1:6" x14ac:dyDescent="0.35">
      <c r="A1819" s="25" t="s">
        <v>281</v>
      </c>
      <c r="B1819" s="26" t="s">
        <v>295</v>
      </c>
      <c r="C1819" s="26">
        <v>1460</v>
      </c>
      <c r="D1819" s="26">
        <v>100.629</v>
      </c>
      <c r="E1819" s="26">
        <v>1.0129999999999999</v>
      </c>
      <c r="F1819" s="26" t="s">
        <v>46</v>
      </c>
    </row>
    <row r="1820" spans="1:6" x14ac:dyDescent="0.35">
      <c r="A1820" s="25" t="s">
        <v>1914</v>
      </c>
      <c r="B1820" s="26" t="s">
        <v>295</v>
      </c>
      <c r="C1820" s="26">
        <v>3272</v>
      </c>
      <c r="D1820" s="26">
        <v>405.81900000000002</v>
      </c>
      <c r="E1820" s="26">
        <v>1.014</v>
      </c>
      <c r="F1820" s="26" t="s">
        <v>46</v>
      </c>
    </row>
    <row r="1821" spans="1:6" x14ac:dyDescent="0.35">
      <c r="A1821" s="25" t="s">
        <v>1027</v>
      </c>
      <c r="B1821" s="26" t="s">
        <v>295</v>
      </c>
      <c r="C1821" s="26">
        <v>2900</v>
      </c>
      <c r="D1821" s="26">
        <v>750</v>
      </c>
      <c r="E1821" s="26">
        <v>1.014</v>
      </c>
      <c r="F1821" s="26" t="s">
        <v>46</v>
      </c>
    </row>
    <row r="1822" spans="1:6" x14ac:dyDescent="0.35">
      <c r="A1822" s="25" t="s">
        <v>1283</v>
      </c>
      <c r="B1822" s="26" t="s">
        <v>295</v>
      </c>
      <c r="C1822" s="26">
        <v>5616</v>
      </c>
      <c r="D1822" s="26">
        <v>451.613</v>
      </c>
      <c r="E1822" s="26">
        <v>1.0149999999999999</v>
      </c>
      <c r="F1822" s="26" t="s">
        <v>46</v>
      </c>
    </row>
    <row r="1823" spans="1:6" x14ac:dyDescent="0.35">
      <c r="A1823" s="25" t="s">
        <v>143</v>
      </c>
      <c r="B1823" s="26" t="s">
        <v>295</v>
      </c>
      <c r="C1823" s="26">
        <v>7269</v>
      </c>
      <c r="D1823" s="26">
        <v>254.90199999999999</v>
      </c>
      <c r="E1823" s="26">
        <v>1.0149999999999999</v>
      </c>
      <c r="F1823" s="26" t="s">
        <v>46</v>
      </c>
    </row>
    <row r="1824" spans="1:6" x14ac:dyDescent="0.35">
      <c r="A1824" s="25" t="s">
        <v>1114</v>
      </c>
      <c r="B1824" s="26" t="s">
        <v>295</v>
      </c>
      <c r="C1824" s="26">
        <v>3440</v>
      </c>
      <c r="D1824" s="26">
        <v>112.90300000000001</v>
      </c>
      <c r="E1824" s="26">
        <v>1.016</v>
      </c>
      <c r="F1824" s="26" t="s">
        <v>46</v>
      </c>
    </row>
    <row r="1825" spans="1:6" x14ac:dyDescent="0.35">
      <c r="A1825" s="25" t="s">
        <v>191</v>
      </c>
      <c r="B1825" s="26" t="s">
        <v>295</v>
      </c>
      <c r="C1825" s="26">
        <v>1831</v>
      </c>
      <c r="D1825" s="26">
        <v>206.88499999999999</v>
      </c>
      <c r="E1825" s="26">
        <v>1.016</v>
      </c>
      <c r="F1825" s="26" t="s">
        <v>46</v>
      </c>
    </row>
    <row r="1826" spans="1:6" x14ac:dyDescent="0.35">
      <c r="A1826" s="25" t="s">
        <v>2032</v>
      </c>
      <c r="B1826" s="26" t="s">
        <v>295</v>
      </c>
      <c r="C1826" s="26">
        <v>3326</v>
      </c>
      <c r="D1826" s="26">
        <v>19.417000000000002</v>
      </c>
      <c r="E1826" s="26">
        <v>1.0169999999999999</v>
      </c>
      <c r="F1826" s="26" t="s">
        <v>76</v>
      </c>
    </row>
    <row r="1827" spans="1:6" x14ac:dyDescent="0.35">
      <c r="A1827" s="25" t="s">
        <v>1204</v>
      </c>
      <c r="B1827" s="26" t="s">
        <v>295</v>
      </c>
      <c r="C1827" s="26">
        <v>2772</v>
      </c>
      <c r="D1827" s="26">
        <v>140.49600000000001</v>
      </c>
      <c r="E1827" s="26">
        <v>1.0169999999999999</v>
      </c>
      <c r="F1827" s="26" t="s">
        <v>46</v>
      </c>
    </row>
    <row r="1828" spans="1:6" x14ac:dyDescent="0.35">
      <c r="A1828" s="25" t="s">
        <v>176</v>
      </c>
      <c r="B1828" s="26" t="s">
        <v>295</v>
      </c>
      <c r="C1828" s="26">
        <v>1916</v>
      </c>
      <c r="D1828" s="26">
        <v>165.81</v>
      </c>
      <c r="E1828" s="26">
        <v>1.0169999999999999</v>
      </c>
      <c r="F1828" s="26" t="s">
        <v>46</v>
      </c>
    </row>
    <row r="1829" spans="1:6" x14ac:dyDescent="0.35">
      <c r="A1829" s="25" t="s">
        <v>1108</v>
      </c>
      <c r="B1829" s="26" t="s">
        <v>295</v>
      </c>
      <c r="C1829" s="26">
        <v>3050</v>
      </c>
      <c r="D1829" s="26">
        <v>586.20699999999999</v>
      </c>
      <c r="E1829" s="26">
        <v>1.018</v>
      </c>
      <c r="F1829" s="26" t="s">
        <v>46</v>
      </c>
    </row>
    <row r="1830" spans="1:6" x14ac:dyDescent="0.35">
      <c r="A1830" s="25" t="s">
        <v>1627</v>
      </c>
      <c r="B1830" s="26" t="s">
        <v>295</v>
      </c>
      <c r="C1830" s="26">
        <v>2522</v>
      </c>
      <c r="D1830" s="26">
        <v>0</v>
      </c>
      <c r="E1830" s="26">
        <v>1.0189999999999999</v>
      </c>
      <c r="F1830" s="26" t="s">
        <v>76</v>
      </c>
    </row>
    <row r="1831" spans="1:6" x14ac:dyDescent="0.35">
      <c r="A1831" s="25" t="s">
        <v>239</v>
      </c>
      <c r="B1831" s="26" t="s">
        <v>295</v>
      </c>
      <c r="C1831" s="26">
        <v>3169</v>
      </c>
      <c r="D1831" s="26">
        <v>279.79300000000001</v>
      </c>
      <c r="E1831" s="26">
        <v>1.0189999999999999</v>
      </c>
      <c r="F1831" s="26" t="s">
        <v>46</v>
      </c>
    </row>
    <row r="1832" spans="1:6" x14ac:dyDescent="0.35">
      <c r="A1832" s="25" t="s">
        <v>232</v>
      </c>
      <c r="B1832" s="26" t="s">
        <v>295</v>
      </c>
      <c r="C1832" s="26">
        <v>2743</v>
      </c>
      <c r="D1832" s="26">
        <v>182.495</v>
      </c>
      <c r="E1832" s="26">
        <v>1.0189999999999999</v>
      </c>
      <c r="F1832" s="26" t="s">
        <v>46</v>
      </c>
    </row>
    <row r="1833" spans="1:6" x14ac:dyDescent="0.35">
      <c r="A1833" s="25" t="s">
        <v>1627</v>
      </c>
      <c r="B1833" s="26" t="s">
        <v>295</v>
      </c>
      <c r="C1833" s="26">
        <v>2522</v>
      </c>
      <c r="D1833" s="26">
        <v>0</v>
      </c>
      <c r="E1833" s="26">
        <v>1.0189999999999999</v>
      </c>
      <c r="F1833" s="26" t="s">
        <v>76</v>
      </c>
    </row>
    <row r="1834" spans="1:6" x14ac:dyDescent="0.35">
      <c r="A1834" s="25" t="s">
        <v>1226</v>
      </c>
      <c r="B1834" s="26" t="s">
        <v>295</v>
      </c>
      <c r="C1834" s="26">
        <v>4641</v>
      </c>
      <c r="D1834" s="26">
        <v>418.83100000000002</v>
      </c>
      <c r="E1834" s="26">
        <v>1.02</v>
      </c>
      <c r="F1834" s="26" t="s">
        <v>46</v>
      </c>
    </row>
    <row r="1835" spans="1:6" x14ac:dyDescent="0.35">
      <c r="A1835" s="25" t="s">
        <v>1336</v>
      </c>
      <c r="B1835" s="26" t="s">
        <v>295</v>
      </c>
      <c r="C1835" s="26">
        <v>280</v>
      </c>
      <c r="D1835" s="26">
        <v>0</v>
      </c>
      <c r="E1835" s="26">
        <v>1.02</v>
      </c>
      <c r="F1835" s="26" t="s">
        <v>76</v>
      </c>
    </row>
    <row r="1836" spans="1:6" x14ac:dyDescent="0.35">
      <c r="A1836" s="25" t="s">
        <v>1603</v>
      </c>
      <c r="B1836" s="26" t="s">
        <v>295</v>
      </c>
      <c r="C1836" s="26">
        <v>1208</v>
      </c>
      <c r="D1836" s="26">
        <v>30</v>
      </c>
      <c r="E1836" s="26">
        <v>1.02</v>
      </c>
      <c r="F1836" s="26" t="s">
        <v>46</v>
      </c>
    </row>
    <row r="1837" spans="1:6" x14ac:dyDescent="0.35">
      <c r="A1837" s="25" t="s">
        <v>1883</v>
      </c>
      <c r="B1837" s="26" t="s">
        <v>295</v>
      </c>
      <c r="C1837" s="26">
        <v>2904</v>
      </c>
      <c r="D1837" s="26">
        <v>40</v>
      </c>
      <c r="E1837" s="26">
        <v>1.02</v>
      </c>
      <c r="F1837" s="26" t="s">
        <v>46</v>
      </c>
    </row>
    <row r="1838" spans="1:6" x14ac:dyDescent="0.35">
      <c r="A1838" s="25" t="s">
        <v>1239</v>
      </c>
      <c r="B1838" s="26" t="s">
        <v>295</v>
      </c>
      <c r="C1838" s="26">
        <v>5554</v>
      </c>
      <c r="D1838" s="26">
        <v>116.038</v>
      </c>
      <c r="E1838" s="26">
        <v>1.02</v>
      </c>
      <c r="F1838" s="26" t="s">
        <v>46</v>
      </c>
    </row>
    <row r="1839" spans="1:6" x14ac:dyDescent="0.35">
      <c r="A1839" s="25" t="s">
        <v>1489</v>
      </c>
      <c r="B1839" s="26" t="s">
        <v>295</v>
      </c>
      <c r="C1839" s="26">
        <v>5066</v>
      </c>
      <c r="D1839" s="26">
        <v>240.09299999999999</v>
      </c>
      <c r="E1839" s="26">
        <v>1.0209999999999999</v>
      </c>
      <c r="F1839" s="26" t="s">
        <v>46</v>
      </c>
    </row>
    <row r="1840" spans="1:6" x14ac:dyDescent="0.35">
      <c r="A1840" s="25" t="s">
        <v>1725</v>
      </c>
      <c r="B1840" s="26" t="s">
        <v>295</v>
      </c>
      <c r="C1840" s="26">
        <v>2721</v>
      </c>
      <c r="D1840" s="26">
        <v>21.277000000000001</v>
      </c>
      <c r="E1840" s="26">
        <v>1.022</v>
      </c>
      <c r="F1840" s="26" t="s">
        <v>76</v>
      </c>
    </row>
    <row r="1841" spans="1:6" x14ac:dyDescent="0.35">
      <c r="A1841" s="25" t="s">
        <v>1199</v>
      </c>
      <c r="B1841" s="26" t="s">
        <v>295</v>
      </c>
      <c r="C1841" s="26">
        <v>3768</v>
      </c>
      <c r="D1841" s="26">
        <v>227.43700000000001</v>
      </c>
      <c r="E1841" s="26">
        <v>1.022</v>
      </c>
      <c r="F1841" s="26" t="s">
        <v>46</v>
      </c>
    </row>
    <row r="1842" spans="1:6" x14ac:dyDescent="0.35">
      <c r="A1842" s="25" t="s">
        <v>262</v>
      </c>
      <c r="B1842" s="26" t="s">
        <v>295</v>
      </c>
      <c r="C1842" s="26">
        <v>7303</v>
      </c>
      <c r="D1842" s="26">
        <v>70.209000000000003</v>
      </c>
      <c r="E1842" s="26">
        <v>1.022</v>
      </c>
      <c r="F1842" s="26" t="s">
        <v>46</v>
      </c>
    </row>
    <row r="1843" spans="1:6" x14ac:dyDescent="0.35">
      <c r="A1843" s="25" t="s">
        <v>1703</v>
      </c>
      <c r="B1843" s="26" t="s">
        <v>295</v>
      </c>
      <c r="C1843" s="26">
        <v>5737</v>
      </c>
      <c r="D1843" s="26">
        <v>191.489</v>
      </c>
      <c r="E1843" s="26">
        <v>1.022</v>
      </c>
      <c r="F1843" s="26" t="s">
        <v>46</v>
      </c>
    </row>
    <row r="1844" spans="1:6" x14ac:dyDescent="0.35">
      <c r="A1844" s="25" t="s">
        <v>1118</v>
      </c>
      <c r="B1844" s="26" t="s">
        <v>295</v>
      </c>
      <c r="C1844" s="26">
        <v>2982</v>
      </c>
      <c r="D1844" s="26">
        <v>79.545000000000002</v>
      </c>
      <c r="E1844" s="26">
        <v>1.0229999999999999</v>
      </c>
      <c r="F1844" s="26" t="s">
        <v>46</v>
      </c>
    </row>
    <row r="1845" spans="1:6" x14ac:dyDescent="0.35">
      <c r="A1845" s="25" t="s">
        <v>1493</v>
      </c>
      <c r="B1845" s="26" t="s">
        <v>295</v>
      </c>
      <c r="C1845" s="26">
        <v>2812</v>
      </c>
      <c r="D1845" s="26">
        <v>216.374</v>
      </c>
      <c r="E1845" s="26">
        <v>1.024</v>
      </c>
      <c r="F1845" s="26" t="s">
        <v>46</v>
      </c>
    </row>
    <row r="1846" spans="1:6" x14ac:dyDescent="0.35">
      <c r="A1846" s="25" t="s">
        <v>262</v>
      </c>
      <c r="B1846" s="26" t="s">
        <v>295</v>
      </c>
      <c r="C1846" s="26">
        <v>7929</v>
      </c>
      <c r="D1846" s="26">
        <v>76.923000000000002</v>
      </c>
      <c r="E1846" s="26">
        <v>1.024</v>
      </c>
      <c r="F1846" s="26" t="s">
        <v>46</v>
      </c>
    </row>
    <row r="1847" spans="1:6" x14ac:dyDescent="0.35">
      <c r="A1847" s="25" t="s">
        <v>2053</v>
      </c>
      <c r="B1847" s="26" t="s">
        <v>295</v>
      </c>
      <c r="C1847" s="26">
        <v>2155</v>
      </c>
      <c r="D1847" s="26">
        <v>73.77</v>
      </c>
      <c r="E1847" s="26">
        <v>1.0249999999999999</v>
      </c>
      <c r="F1847" s="26" t="s">
        <v>46</v>
      </c>
    </row>
    <row r="1848" spans="1:6" x14ac:dyDescent="0.35">
      <c r="A1848" s="25" t="s">
        <v>1201</v>
      </c>
      <c r="B1848" s="26" t="s">
        <v>295</v>
      </c>
      <c r="C1848" s="26">
        <v>2800</v>
      </c>
      <c r="D1848" s="26">
        <v>206.47800000000001</v>
      </c>
      <c r="E1848" s="26">
        <v>1.0249999999999999</v>
      </c>
      <c r="F1848" s="26" t="s">
        <v>46</v>
      </c>
    </row>
    <row r="1849" spans="1:6" x14ac:dyDescent="0.35">
      <c r="A1849" s="25" t="s">
        <v>1053</v>
      </c>
      <c r="B1849" s="26" t="s">
        <v>295</v>
      </c>
      <c r="C1849" s="26">
        <v>3191</v>
      </c>
      <c r="D1849" s="26">
        <v>323.94799999999998</v>
      </c>
      <c r="E1849" s="26">
        <v>1.026</v>
      </c>
      <c r="F1849" s="26" t="s">
        <v>46</v>
      </c>
    </row>
    <row r="1850" spans="1:6" x14ac:dyDescent="0.35">
      <c r="A1850" s="25" t="s">
        <v>1537</v>
      </c>
      <c r="B1850" s="26" t="s">
        <v>295</v>
      </c>
      <c r="C1850" s="26">
        <v>5210</v>
      </c>
      <c r="D1850" s="26">
        <v>800</v>
      </c>
      <c r="E1850" s="26">
        <v>1.0269999999999999</v>
      </c>
      <c r="F1850" s="26" t="s">
        <v>46</v>
      </c>
    </row>
    <row r="1851" spans="1:6" x14ac:dyDescent="0.35">
      <c r="A1851" s="25" t="s">
        <v>1663</v>
      </c>
      <c r="B1851" s="26" t="s">
        <v>295</v>
      </c>
      <c r="C1851" s="26">
        <v>7103</v>
      </c>
      <c r="D1851" s="26">
        <v>973.68399999999997</v>
      </c>
      <c r="E1851" s="26">
        <v>1.0269999999999999</v>
      </c>
      <c r="F1851" s="26" t="s">
        <v>46</v>
      </c>
    </row>
    <row r="1852" spans="1:6" x14ac:dyDescent="0.35">
      <c r="A1852" s="25" t="s">
        <v>1120</v>
      </c>
      <c r="B1852" s="26" t="s">
        <v>295</v>
      </c>
      <c r="C1852" s="26">
        <v>3562</v>
      </c>
      <c r="D1852" s="26">
        <v>74.912000000000006</v>
      </c>
      <c r="E1852" s="26">
        <v>1.028</v>
      </c>
      <c r="F1852" s="26" t="s">
        <v>46</v>
      </c>
    </row>
    <row r="1853" spans="1:6" x14ac:dyDescent="0.35">
      <c r="A1853" s="25" t="s">
        <v>1232</v>
      </c>
      <c r="B1853" s="26" t="s">
        <v>295</v>
      </c>
      <c r="C1853" s="26">
        <v>6363</v>
      </c>
      <c r="D1853" s="26">
        <v>126.126</v>
      </c>
      <c r="E1853" s="26">
        <v>1.028</v>
      </c>
      <c r="F1853" s="26" t="s">
        <v>46</v>
      </c>
    </row>
    <row r="1854" spans="1:6" x14ac:dyDescent="0.35">
      <c r="A1854" s="25" t="s">
        <v>1974</v>
      </c>
      <c r="B1854" s="26" t="s">
        <v>295</v>
      </c>
      <c r="C1854" s="26">
        <v>491</v>
      </c>
      <c r="D1854" s="26">
        <v>0</v>
      </c>
      <c r="E1854" s="26">
        <v>1.0289999999999999</v>
      </c>
      <c r="F1854" s="26" t="s">
        <v>76</v>
      </c>
    </row>
    <row r="1855" spans="1:6" x14ac:dyDescent="0.35">
      <c r="A1855" s="25" t="s">
        <v>2023</v>
      </c>
      <c r="B1855" s="26" t="s">
        <v>295</v>
      </c>
      <c r="C1855" s="26">
        <v>1700</v>
      </c>
      <c r="D1855" s="26">
        <v>194.44399999999999</v>
      </c>
      <c r="E1855" s="26">
        <v>1.0289999999999999</v>
      </c>
      <c r="F1855" s="26" t="s">
        <v>46</v>
      </c>
    </row>
    <row r="1856" spans="1:6" x14ac:dyDescent="0.35">
      <c r="A1856" s="25" t="s">
        <v>1323</v>
      </c>
      <c r="B1856" s="26" t="s">
        <v>295</v>
      </c>
      <c r="C1856" s="26">
        <v>6058</v>
      </c>
      <c r="D1856" s="26">
        <v>85.713999999999999</v>
      </c>
      <c r="E1856" s="26">
        <v>1.0289999999999999</v>
      </c>
      <c r="F1856" s="26" t="s">
        <v>46</v>
      </c>
    </row>
    <row r="1857" spans="1:6" x14ac:dyDescent="0.35">
      <c r="A1857" s="25" t="s">
        <v>1267</v>
      </c>
      <c r="B1857" s="26" t="s">
        <v>295</v>
      </c>
      <c r="C1857" s="26">
        <v>5736</v>
      </c>
      <c r="D1857" s="26">
        <v>14.493</v>
      </c>
      <c r="E1857" s="26">
        <v>1.03</v>
      </c>
      <c r="F1857" s="26" t="s">
        <v>76</v>
      </c>
    </row>
    <row r="1858" spans="1:6" x14ac:dyDescent="0.35">
      <c r="A1858" s="25" t="s">
        <v>1619</v>
      </c>
      <c r="B1858" s="26" t="s">
        <v>295</v>
      </c>
      <c r="C1858" s="26">
        <v>2769</v>
      </c>
      <c r="D1858" s="26">
        <v>272.72699999999998</v>
      </c>
      <c r="E1858" s="26">
        <v>1.0309999999999999</v>
      </c>
      <c r="F1858" s="26" t="s">
        <v>46</v>
      </c>
    </row>
    <row r="1859" spans="1:6" x14ac:dyDescent="0.35">
      <c r="A1859" s="25" t="s">
        <v>1537</v>
      </c>
      <c r="B1859" s="26" t="s">
        <v>295</v>
      </c>
      <c r="C1859" s="26">
        <v>2882</v>
      </c>
      <c r="D1859" s="26">
        <v>367.34699999999998</v>
      </c>
      <c r="E1859" s="26">
        <v>1.032</v>
      </c>
      <c r="F1859" s="26" t="s">
        <v>46</v>
      </c>
    </row>
    <row r="1860" spans="1:6" x14ac:dyDescent="0.35">
      <c r="A1860" s="25" t="s">
        <v>1238</v>
      </c>
      <c r="B1860" s="26" t="s">
        <v>295</v>
      </c>
      <c r="C1860" s="26">
        <v>2716</v>
      </c>
      <c r="D1860" s="26">
        <v>462.5</v>
      </c>
      <c r="E1860" s="26">
        <v>1.032</v>
      </c>
      <c r="F1860" s="26" t="s">
        <v>46</v>
      </c>
    </row>
    <row r="1861" spans="1:6" x14ac:dyDescent="0.35">
      <c r="A1861" s="25" t="s">
        <v>110</v>
      </c>
      <c r="B1861" s="26" t="s">
        <v>295</v>
      </c>
      <c r="C1861" s="26">
        <v>4675</v>
      </c>
      <c r="D1861" s="26">
        <v>19.138999999999999</v>
      </c>
      <c r="E1861" s="26">
        <v>1.032</v>
      </c>
      <c r="F1861" s="26" t="s">
        <v>76</v>
      </c>
    </row>
    <row r="1862" spans="1:6" x14ac:dyDescent="0.35">
      <c r="A1862" s="25" t="s">
        <v>889</v>
      </c>
      <c r="B1862" s="26" t="s">
        <v>295</v>
      </c>
      <c r="C1862" s="26">
        <v>3902</v>
      </c>
      <c r="D1862" s="26">
        <v>606.38300000000004</v>
      </c>
      <c r="E1862" s="26">
        <v>1.0329999999999999</v>
      </c>
      <c r="F1862" s="26" t="s">
        <v>46</v>
      </c>
    </row>
    <row r="1863" spans="1:6" x14ac:dyDescent="0.35">
      <c r="A1863" s="25" t="s">
        <v>1554</v>
      </c>
      <c r="B1863" s="26" t="s">
        <v>295</v>
      </c>
      <c r="C1863" s="26">
        <v>4165</v>
      </c>
      <c r="D1863" s="26">
        <v>117.021</v>
      </c>
      <c r="E1863" s="26">
        <v>1.0329999999999999</v>
      </c>
      <c r="F1863" s="26" t="s">
        <v>46</v>
      </c>
    </row>
    <row r="1864" spans="1:6" x14ac:dyDescent="0.35">
      <c r="A1864" s="25" t="s">
        <v>1871</v>
      </c>
      <c r="B1864" s="26" t="s">
        <v>295</v>
      </c>
      <c r="C1864" s="26">
        <v>2765</v>
      </c>
      <c r="D1864" s="26">
        <v>466.66699999999997</v>
      </c>
      <c r="E1864" s="26">
        <v>1.034</v>
      </c>
      <c r="F1864" s="26" t="s">
        <v>46</v>
      </c>
    </row>
    <row r="1865" spans="1:6" x14ac:dyDescent="0.35">
      <c r="A1865" s="25" t="s">
        <v>1909</v>
      </c>
      <c r="B1865" s="26" t="s">
        <v>295</v>
      </c>
      <c r="C1865" s="26">
        <v>2929</v>
      </c>
      <c r="D1865" s="26">
        <v>77.778000000000006</v>
      </c>
      <c r="E1865" s="26">
        <v>1.034</v>
      </c>
      <c r="F1865" s="26" t="s">
        <v>46</v>
      </c>
    </row>
    <row r="1866" spans="1:6" x14ac:dyDescent="0.35">
      <c r="A1866" s="25" t="s">
        <v>136</v>
      </c>
      <c r="B1866" s="26" t="s">
        <v>295</v>
      </c>
      <c r="C1866" s="26">
        <v>4627</v>
      </c>
      <c r="D1866" s="26">
        <v>167.47300000000001</v>
      </c>
      <c r="E1866" s="26">
        <v>1.034</v>
      </c>
      <c r="F1866" s="26" t="s">
        <v>46</v>
      </c>
    </row>
    <row r="1867" spans="1:6" x14ac:dyDescent="0.35">
      <c r="A1867" s="25" t="s">
        <v>2058</v>
      </c>
      <c r="B1867" s="26" t="s">
        <v>295</v>
      </c>
      <c r="C1867" s="26">
        <v>4087</v>
      </c>
      <c r="D1867" s="26">
        <v>72.847999999999999</v>
      </c>
      <c r="E1867" s="26">
        <v>1.034</v>
      </c>
      <c r="F1867" s="26" t="s">
        <v>46</v>
      </c>
    </row>
    <row r="1868" spans="1:6" x14ac:dyDescent="0.35">
      <c r="A1868" s="25" t="s">
        <v>1528</v>
      </c>
      <c r="B1868" s="26" t="s">
        <v>295</v>
      </c>
      <c r="C1868" s="26">
        <v>5648</v>
      </c>
      <c r="D1868" s="26">
        <v>0</v>
      </c>
      <c r="E1868" s="26">
        <v>1.034</v>
      </c>
      <c r="F1868" s="26" t="s">
        <v>76</v>
      </c>
    </row>
    <row r="1869" spans="1:6" x14ac:dyDescent="0.35">
      <c r="A1869" s="25" t="s">
        <v>1724</v>
      </c>
      <c r="B1869" s="26" t="s">
        <v>295</v>
      </c>
      <c r="C1869" s="26">
        <v>2967</v>
      </c>
      <c r="D1869" s="26">
        <v>93.96</v>
      </c>
      <c r="E1869" s="26">
        <v>1.0349999999999999</v>
      </c>
      <c r="F1869" s="26" t="s">
        <v>46</v>
      </c>
    </row>
    <row r="1870" spans="1:6" x14ac:dyDescent="0.35">
      <c r="A1870" s="25" t="s">
        <v>1898</v>
      </c>
      <c r="B1870" s="26" t="s">
        <v>295</v>
      </c>
      <c r="C1870" s="26">
        <v>3537</v>
      </c>
      <c r="D1870" s="26">
        <v>206.73099999999999</v>
      </c>
      <c r="E1870" s="26">
        <v>1.0349999999999999</v>
      </c>
      <c r="F1870" s="26" t="s">
        <v>46</v>
      </c>
    </row>
    <row r="1871" spans="1:6" x14ac:dyDescent="0.35">
      <c r="A1871" s="25" t="s">
        <v>1085</v>
      </c>
      <c r="B1871" s="26" t="s">
        <v>295</v>
      </c>
      <c r="C1871" s="26">
        <v>1423</v>
      </c>
      <c r="D1871" s="26">
        <v>40.201000000000001</v>
      </c>
      <c r="E1871" s="26">
        <v>1.036</v>
      </c>
      <c r="F1871" s="26" t="s">
        <v>46</v>
      </c>
    </row>
    <row r="1872" spans="1:6" x14ac:dyDescent="0.35">
      <c r="A1872" s="25" t="s">
        <v>1273</v>
      </c>
      <c r="B1872" s="26" t="s">
        <v>295</v>
      </c>
      <c r="C1872" s="26">
        <v>3002</v>
      </c>
      <c r="D1872" s="26">
        <v>242.303</v>
      </c>
      <c r="E1872" s="26">
        <v>1.036</v>
      </c>
      <c r="F1872" s="26" t="s">
        <v>46</v>
      </c>
    </row>
    <row r="1873" spans="1:6" x14ac:dyDescent="0.35">
      <c r="A1873" s="25" t="s">
        <v>65</v>
      </c>
      <c r="B1873" s="26" t="s">
        <v>295</v>
      </c>
      <c r="C1873" s="26">
        <v>3749</v>
      </c>
      <c r="D1873" s="26">
        <v>44.247999999999998</v>
      </c>
      <c r="E1873" s="26">
        <v>1.0369999999999999</v>
      </c>
      <c r="F1873" s="26" t="s">
        <v>46</v>
      </c>
    </row>
    <row r="1874" spans="1:6" x14ac:dyDescent="0.35">
      <c r="A1874" s="25" t="s">
        <v>1232</v>
      </c>
      <c r="B1874" s="26" t="s">
        <v>295</v>
      </c>
      <c r="C1874" s="26">
        <v>3465</v>
      </c>
      <c r="D1874" s="26">
        <v>94.488</v>
      </c>
      <c r="E1874" s="26">
        <v>1.0409999999999999</v>
      </c>
      <c r="F1874" s="26" t="s">
        <v>46</v>
      </c>
    </row>
    <row r="1875" spans="1:6" x14ac:dyDescent="0.35">
      <c r="A1875" s="25" t="s">
        <v>136</v>
      </c>
      <c r="B1875" s="26" t="s">
        <v>295</v>
      </c>
      <c r="C1875" s="26">
        <v>8223</v>
      </c>
      <c r="D1875" s="26">
        <v>182.17099999999999</v>
      </c>
      <c r="E1875" s="26">
        <v>1.0409999999999999</v>
      </c>
      <c r="F1875" s="26" t="s">
        <v>46</v>
      </c>
    </row>
    <row r="1876" spans="1:6" x14ac:dyDescent="0.35">
      <c r="A1876" s="25" t="s">
        <v>1692</v>
      </c>
      <c r="B1876" s="26" t="s">
        <v>295</v>
      </c>
      <c r="C1876" s="26">
        <v>1878</v>
      </c>
      <c r="D1876" s="26">
        <v>144.52000000000001</v>
      </c>
      <c r="E1876" s="26">
        <v>1.042</v>
      </c>
      <c r="F1876" s="26" t="s">
        <v>46</v>
      </c>
    </row>
    <row r="1877" spans="1:6" x14ac:dyDescent="0.35">
      <c r="A1877" s="25" t="s">
        <v>1692</v>
      </c>
      <c r="B1877" s="26" t="s">
        <v>295</v>
      </c>
      <c r="C1877" s="26">
        <v>1878</v>
      </c>
      <c r="D1877" s="26">
        <v>144.52000000000001</v>
      </c>
      <c r="E1877" s="26">
        <v>1.042</v>
      </c>
      <c r="F1877" s="26" t="s">
        <v>46</v>
      </c>
    </row>
    <row r="1878" spans="1:6" x14ac:dyDescent="0.35">
      <c r="A1878" s="25" t="s">
        <v>1839</v>
      </c>
      <c r="B1878" s="26" t="s">
        <v>295</v>
      </c>
      <c r="C1878" s="26">
        <v>2098</v>
      </c>
      <c r="D1878" s="26">
        <v>666.66700000000003</v>
      </c>
      <c r="E1878" s="26">
        <v>1.0429999999999999</v>
      </c>
      <c r="F1878" s="26" t="s">
        <v>46</v>
      </c>
    </row>
    <row r="1879" spans="1:6" x14ac:dyDescent="0.35">
      <c r="A1879" s="25" t="s">
        <v>283</v>
      </c>
      <c r="B1879" s="26" t="s">
        <v>295</v>
      </c>
      <c r="C1879" s="26">
        <v>2710</v>
      </c>
      <c r="D1879" s="26">
        <v>0</v>
      </c>
      <c r="E1879" s="26">
        <v>1.0429999999999999</v>
      </c>
      <c r="F1879" s="26" t="s">
        <v>76</v>
      </c>
    </row>
    <row r="1880" spans="1:6" x14ac:dyDescent="0.35">
      <c r="A1880" s="25" t="s">
        <v>283</v>
      </c>
      <c r="B1880" s="26" t="s">
        <v>295</v>
      </c>
      <c r="C1880" s="26">
        <v>2710</v>
      </c>
      <c r="D1880" s="26">
        <v>0</v>
      </c>
      <c r="E1880" s="26">
        <v>1.0429999999999999</v>
      </c>
      <c r="F1880" s="26" t="s">
        <v>76</v>
      </c>
    </row>
    <row r="1881" spans="1:6" x14ac:dyDescent="0.35">
      <c r="A1881" s="25" t="s">
        <v>1120</v>
      </c>
      <c r="B1881" s="26" t="s">
        <v>295</v>
      </c>
      <c r="C1881" s="26">
        <v>2204</v>
      </c>
      <c r="D1881" s="26">
        <v>81.313999999999993</v>
      </c>
      <c r="E1881" s="26">
        <v>1.044</v>
      </c>
      <c r="F1881" s="26" t="s">
        <v>46</v>
      </c>
    </row>
    <row r="1882" spans="1:6" x14ac:dyDescent="0.35">
      <c r="A1882" s="25" t="s">
        <v>2092</v>
      </c>
      <c r="B1882" s="26" t="s">
        <v>295</v>
      </c>
      <c r="C1882" s="26">
        <v>1189</v>
      </c>
      <c r="D1882" s="26">
        <v>52.631999999999998</v>
      </c>
      <c r="E1882" s="26">
        <v>1.046</v>
      </c>
      <c r="F1882" s="26" t="s">
        <v>46</v>
      </c>
    </row>
    <row r="1883" spans="1:6" x14ac:dyDescent="0.35">
      <c r="A1883" s="25" t="s">
        <v>91</v>
      </c>
      <c r="B1883" s="26" t="s">
        <v>295</v>
      </c>
      <c r="C1883" s="26">
        <v>1725</v>
      </c>
      <c r="D1883" s="26">
        <v>93.980999999999995</v>
      </c>
      <c r="E1883" s="26">
        <v>1.046</v>
      </c>
      <c r="F1883" s="26" t="s">
        <v>46</v>
      </c>
    </row>
    <row r="1884" spans="1:6" x14ac:dyDescent="0.35">
      <c r="A1884" s="25" t="s">
        <v>1088</v>
      </c>
      <c r="B1884" s="26" t="s">
        <v>295</v>
      </c>
      <c r="C1884" s="26">
        <v>4447</v>
      </c>
      <c r="D1884" s="26">
        <v>244.44399999999999</v>
      </c>
      <c r="E1884" s="26">
        <v>1.0469999999999999</v>
      </c>
      <c r="F1884" s="26" t="s">
        <v>46</v>
      </c>
    </row>
    <row r="1885" spans="1:6" x14ac:dyDescent="0.35">
      <c r="A1885" s="25" t="s">
        <v>1097</v>
      </c>
      <c r="B1885" s="26" t="s">
        <v>295</v>
      </c>
      <c r="C1885" s="26">
        <v>1022</v>
      </c>
      <c r="D1885" s="26">
        <v>391.85</v>
      </c>
      <c r="E1885" s="26">
        <v>1.0489999999999999</v>
      </c>
      <c r="F1885" s="26" t="s">
        <v>46</v>
      </c>
    </row>
    <row r="1886" spans="1:6" x14ac:dyDescent="0.35">
      <c r="A1886" s="25" t="s">
        <v>174</v>
      </c>
      <c r="B1886" s="26" t="s">
        <v>295</v>
      </c>
      <c r="C1886" s="26">
        <v>4839</v>
      </c>
      <c r="D1886" s="26">
        <v>67.989000000000004</v>
      </c>
      <c r="E1886" s="26">
        <v>1.0489999999999999</v>
      </c>
      <c r="F1886" s="26" t="s">
        <v>46</v>
      </c>
    </row>
    <row r="1887" spans="1:6" x14ac:dyDescent="0.35">
      <c r="A1887" s="25" t="s">
        <v>1103</v>
      </c>
      <c r="B1887" s="26" t="s">
        <v>295</v>
      </c>
      <c r="C1887" s="26">
        <v>5312</v>
      </c>
      <c r="D1887" s="26">
        <v>1238.095</v>
      </c>
      <c r="E1887" s="26">
        <v>1.05</v>
      </c>
      <c r="F1887" s="26" t="s">
        <v>46</v>
      </c>
    </row>
    <row r="1888" spans="1:6" x14ac:dyDescent="0.35">
      <c r="A1888" s="25" t="s">
        <v>1657</v>
      </c>
      <c r="B1888" s="26" t="s">
        <v>295</v>
      </c>
      <c r="C1888" s="26">
        <v>3968</v>
      </c>
      <c r="D1888" s="26">
        <v>491.935</v>
      </c>
      <c r="E1888" s="26">
        <v>1.0509999999999999</v>
      </c>
      <c r="F1888" s="26" t="s">
        <v>46</v>
      </c>
    </row>
    <row r="1889" spans="1:6" x14ac:dyDescent="0.35">
      <c r="A1889" s="25" t="s">
        <v>136</v>
      </c>
      <c r="B1889" s="26" t="s">
        <v>295</v>
      </c>
      <c r="C1889" s="26">
        <v>6926</v>
      </c>
      <c r="D1889" s="26">
        <v>181.12200000000001</v>
      </c>
      <c r="E1889" s="26">
        <v>1.054</v>
      </c>
      <c r="F1889" s="26" t="s">
        <v>46</v>
      </c>
    </row>
    <row r="1890" spans="1:6" x14ac:dyDescent="0.35">
      <c r="A1890" s="25" t="s">
        <v>1246</v>
      </c>
      <c r="B1890" s="26" t="s">
        <v>295</v>
      </c>
      <c r="C1890" s="26">
        <v>4443</v>
      </c>
      <c r="D1890" s="26">
        <v>539.13</v>
      </c>
      <c r="E1890" s="26">
        <v>1.0549999999999999</v>
      </c>
      <c r="F1890" s="26" t="s">
        <v>46</v>
      </c>
    </row>
    <row r="1891" spans="1:6" x14ac:dyDescent="0.35">
      <c r="A1891" s="25" t="s">
        <v>1813</v>
      </c>
      <c r="B1891" s="26" t="s">
        <v>295</v>
      </c>
      <c r="C1891" s="26">
        <v>1580</v>
      </c>
      <c r="D1891" s="26">
        <v>52.631999999999998</v>
      </c>
      <c r="E1891" s="26">
        <v>1.056</v>
      </c>
      <c r="F1891" s="26" t="s">
        <v>46</v>
      </c>
    </row>
    <row r="1892" spans="1:6" x14ac:dyDescent="0.35">
      <c r="A1892" s="25" t="s">
        <v>1323</v>
      </c>
      <c r="B1892" s="26" t="s">
        <v>295</v>
      </c>
      <c r="C1892" s="26">
        <v>2888</v>
      </c>
      <c r="D1892" s="26">
        <v>36.363999999999997</v>
      </c>
      <c r="E1892" s="26">
        <v>1.0580000000000001</v>
      </c>
      <c r="F1892" s="26" t="s">
        <v>46</v>
      </c>
    </row>
    <row r="1893" spans="1:6" x14ac:dyDescent="0.35">
      <c r="A1893" s="25" t="s">
        <v>1971</v>
      </c>
      <c r="B1893" s="26" t="s">
        <v>295</v>
      </c>
      <c r="C1893" s="26">
        <v>1222</v>
      </c>
      <c r="D1893" s="26">
        <v>172.99600000000001</v>
      </c>
      <c r="E1893" s="26">
        <v>1.0580000000000001</v>
      </c>
      <c r="F1893" s="26" t="s">
        <v>46</v>
      </c>
    </row>
    <row r="1894" spans="1:6" x14ac:dyDescent="0.35">
      <c r="A1894" s="25" t="s">
        <v>2040</v>
      </c>
      <c r="B1894" s="26" t="s">
        <v>295</v>
      </c>
      <c r="C1894" s="26">
        <v>3301</v>
      </c>
      <c r="D1894" s="26">
        <v>173.50700000000001</v>
      </c>
      <c r="E1894" s="26">
        <v>1.0589999999999999</v>
      </c>
      <c r="F1894" s="26" t="s">
        <v>46</v>
      </c>
    </row>
    <row r="1895" spans="1:6" x14ac:dyDescent="0.35">
      <c r="A1895" s="25" t="s">
        <v>890</v>
      </c>
      <c r="B1895" s="26" t="s">
        <v>295</v>
      </c>
      <c r="C1895" s="26">
        <v>1303</v>
      </c>
      <c r="D1895" s="26">
        <v>206.89699999999999</v>
      </c>
      <c r="E1895" s="26">
        <v>1.0589999999999999</v>
      </c>
      <c r="F1895" s="26" t="s">
        <v>46</v>
      </c>
    </row>
    <row r="1896" spans="1:6" x14ac:dyDescent="0.35">
      <c r="A1896" s="25" t="s">
        <v>1821</v>
      </c>
      <c r="B1896" s="26" t="s">
        <v>295</v>
      </c>
      <c r="C1896" s="26">
        <v>3548</v>
      </c>
      <c r="D1896" s="26">
        <v>75.471999999999994</v>
      </c>
      <c r="E1896" s="26">
        <v>1.06</v>
      </c>
      <c r="F1896" s="26" t="s">
        <v>46</v>
      </c>
    </row>
    <row r="1897" spans="1:6" x14ac:dyDescent="0.35">
      <c r="A1897" s="25" t="s">
        <v>154</v>
      </c>
      <c r="B1897" s="26" t="s">
        <v>295</v>
      </c>
      <c r="C1897" s="26">
        <v>2155</v>
      </c>
      <c r="D1897" s="26">
        <v>89.209000000000003</v>
      </c>
      <c r="E1897" s="26">
        <v>1.0609999999999999</v>
      </c>
      <c r="F1897" s="26" t="s">
        <v>46</v>
      </c>
    </row>
    <row r="1898" spans="1:6" x14ac:dyDescent="0.35">
      <c r="A1898" s="25" t="s">
        <v>1417</v>
      </c>
      <c r="B1898" s="26" t="s">
        <v>295</v>
      </c>
      <c r="C1898" s="26">
        <v>5739</v>
      </c>
      <c r="D1898" s="26">
        <v>352.94099999999997</v>
      </c>
      <c r="E1898" s="26">
        <v>1.0620000000000001</v>
      </c>
      <c r="F1898" s="26" t="s">
        <v>46</v>
      </c>
    </row>
    <row r="1899" spans="1:6" x14ac:dyDescent="0.35">
      <c r="A1899" s="25" t="s">
        <v>1766</v>
      </c>
      <c r="B1899" s="26" t="s">
        <v>295</v>
      </c>
      <c r="C1899" s="26">
        <v>682</v>
      </c>
      <c r="D1899" s="26">
        <v>89.286000000000001</v>
      </c>
      <c r="E1899" s="26">
        <v>1.0629999999999999</v>
      </c>
      <c r="F1899" s="26" t="s">
        <v>46</v>
      </c>
    </row>
    <row r="1900" spans="1:6" x14ac:dyDescent="0.35">
      <c r="A1900" s="25" t="s">
        <v>1169</v>
      </c>
      <c r="B1900" s="26" t="s">
        <v>295</v>
      </c>
      <c r="C1900" s="26">
        <v>4088</v>
      </c>
      <c r="D1900" s="26">
        <v>93.19</v>
      </c>
      <c r="E1900" s="26">
        <v>1.0649999999999999</v>
      </c>
      <c r="F1900" s="26" t="s">
        <v>46</v>
      </c>
    </row>
    <row r="1901" spans="1:6" x14ac:dyDescent="0.35">
      <c r="A1901" s="25" t="s">
        <v>1524</v>
      </c>
      <c r="B1901" s="26" t="s">
        <v>295</v>
      </c>
      <c r="C1901" s="26">
        <v>4045</v>
      </c>
      <c r="D1901" s="26">
        <v>278.62599999999998</v>
      </c>
      <c r="E1901" s="26">
        <v>1.0649999999999999</v>
      </c>
      <c r="F1901" s="26" t="s">
        <v>46</v>
      </c>
    </row>
    <row r="1902" spans="1:6" x14ac:dyDescent="0.35">
      <c r="A1902" s="25" t="s">
        <v>261</v>
      </c>
      <c r="B1902" s="26" t="s">
        <v>295</v>
      </c>
      <c r="C1902" s="26">
        <v>2940</v>
      </c>
      <c r="D1902" s="26">
        <v>332.87900000000002</v>
      </c>
      <c r="E1902" s="26">
        <v>1.0669999999999999</v>
      </c>
      <c r="F1902" s="26" t="s">
        <v>46</v>
      </c>
    </row>
    <row r="1903" spans="1:6" x14ac:dyDescent="0.35">
      <c r="A1903" s="25" t="s">
        <v>1053</v>
      </c>
      <c r="B1903" s="26" t="s">
        <v>295</v>
      </c>
      <c r="C1903" s="26">
        <v>2751</v>
      </c>
      <c r="D1903" s="26">
        <v>355.14</v>
      </c>
      <c r="E1903" s="26">
        <v>1.0669999999999999</v>
      </c>
      <c r="F1903" s="26" t="s">
        <v>46</v>
      </c>
    </row>
    <row r="1904" spans="1:6" x14ac:dyDescent="0.35">
      <c r="A1904" s="25" t="s">
        <v>1547</v>
      </c>
      <c r="B1904" s="26" t="s">
        <v>295</v>
      </c>
      <c r="C1904" s="26">
        <v>2244</v>
      </c>
      <c r="D1904" s="26">
        <v>191.489</v>
      </c>
      <c r="E1904" s="26">
        <v>1.0680000000000001</v>
      </c>
      <c r="F1904" s="26" t="s">
        <v>46</v>
      </c>
    </row>
    <row r="1905" spans="1:6" x14ac:dyDescent="0.35">
      <c r="A1905" s="25" t="s">
        <v>2008</v>
      </c>
      <c r="B1905" s="26" t="s">
        <v>295</v>
      </c>
      <c r="C1905" s="26">
        <v>1816</v>
      </c>
      <c r="D1905" s="26">
        <v>7.1429999999999998</v>
      </c>
      <c r="E1905" s="26">
        <v>1.069</v>
      </c>
      <c r="F1905" s="26" t="s">
        <v>76</v>
      </c>
    </row>
    <row r="1906" spans="1:6" x14ac:dyDescent="0.35">
      <c r="A1906" s="25" t="s">
        <v>2065</v>
      </c>
      <c r="B1906" s="26" t="s">
        <v>295</v>
      </c>
      <c r="C1906" s="26">
        <v>1750</v>
      </c>
      <c r="D1906" s="26">
        <v>133.333</v>
      </c>
      <c r="E1906" s="26">
        <v>1.071</v>
      </c>
      <c r="F1906" s="26" t="s">
        <v>46</v>
      </c>
    </row>
    <row r="1907" spans="1:6" x14ac:dyDescent="0.35">
      <c r="A1907" s="25" t="s">
        <v>1005</v>
      </c>
      <c r="B1907" s="26" t="s">
        <v>295</v>
      </c>
      <c r="C1907" s="26">
        <v>3690</v>
      </c>
      <c r="D1907" s="26">
        <v>88.102000000000004</v>
      </c>
      <c r="E1907" s="26">
        <v>1.071</v>
      </c>
      <c r="F1907" s="26" t="s">
        <v>46</v>
      </c>
    </row>
    <row r="1908" spans="1:6" x14ac:dyDescent="0.35">
      <c r="A1908" s="25" t="s">
        <v>240</v>
      </c>
      <c r="B1908" s="26" t="s">
        <v>295</v>
      </c>
      <c r="C1908" s="26">
        <v>3466</v>
      </c>
      <c r="D1908" s="26">
        <v>329.58800000000002</v>
      </c>
      <c r="E1908" s="26">
        <v>1.0720000000000001</v>
      </c>
      <c r="F1908" s="26" t="s">
        <v>46</v>
      </c>
    </row>
    <row r="1909" spans="1:6" x14ac:dyDescent="0.35">
      <c r="A1909" s="25" t="s">
        <v>1317</v>
      </c>
      <c r="B1909" s="26" t="s">
        <v>295</v>
      </c>
      <c r="C1909" s="26">
        <v>1610</v>
      </c>
      <c r="D1909" s="26">
        <v>212.56899999999999</v>
      </c>
      <c r="E1909" s="26">
        <v>1.073</v>
      </c>
      <c r="F1909" s="26" t="s">
        <v>46</v>
      </c>
    </row>
    <row r="1910" spans="1:6" x14ac:dyDescent="0.35">
      <c r="A1910" s="25" t="s">
        <v>1317</v>
      </c>
      <c r="B1910" s="26" t="s">
        <v>295</v>
      </c>
      <c r="C1910" s="26">
        <v>1610</v>
      </c>
      <c r="D1910" s="26">
        <v>212.56899999999999</v>
      </c>
      <c r="E1910" s="26">
        <v>1.073</v>
      </c>
      <c r="F1910" s="26" t="s">
        <v>46</v>
      </c>
    </row>
    <row r="1911" spans="1:6" x14ac:dyDescent="0.35">
      <c r="A1911" s="25" t="s">
        <v>1788</v>
      </c>
      <c r="B1911" s="26" t="s">
        <v>295</v>
      </c>
      <c r="C1911" s="26">
        <v>2831</v>
      </c>
      <c r="D1911" s="26">
        <v>300</v>
      </c>
      <c r="E1911" s="26">
        <v>1.075</v>
      </c>
      <c r="F1911" s="26" t="s">
        <v>46</v>
      </c>
    </row>
    <row r="1912" spans="1:6" x14ac:dyDescent="0.35">
      <c r="A1912" s="25" t="s">
        <v>1637</v>
      </c>
      <c r="B1912" s="26" t="s">
        <v>295</v>
      </c>
      <c r="C1912" s="26">
        <v>4777</v>
      </c>
      <c r="D1912" s="26">
        <v>1652.778</v>
      </c>
      <c r="E1912" s="26">
        <v>1.075</v>
      </c>
      <c r="F1912" s="26" t="s">
        <v>46</v>
      </c>
    </row>
    <row r="1913" spans="1:6" x14ac:dyDescent="0.35">
      <c r="A1913" s="25" t="s">
        <v>1084</v>
      </c>
      <c r="B1913" s="26" t="s">
        <v>295</v>
      </c>
      <c r="C1913" s="26">
        <v>2786</v>
      </c>
      <c r="D1913" s="26">
        <v>71.429000000000002</v>
      </c>
      <c r="E1913" s="26">
        <v>1.077</v>
      </c>
      <c r="F1913" s="26" t="s">
        <v>46</v>
      </c>
    </row>
    <row r="1914" spans="1:6" x14ac:dyDescent="0.35">
      <c r="A1914" s="25" t="s">
        <v>1176</v>
      </c>
      <c r="B1914" s="26" t="s">
        <v>295</v>
      </c>
      <c r="C1914" s="26">
        <v>1591</v>
      </c>
      <c r="D1914" s="26">
        <v>27.933</v>
      </c>
      <c r="E1914" s="26">
        <v>1.0780000000000001</v>
      </c>
      <c r="F1914" s="26" t="s">
        <v>76</v>
      </c>
    </row>
    <row r="1915" spans="1:6" x14ac:dyDescent="0.35">
      <c r="A1915" s="25" t="s">
        <v>1637</v>
      </c>
      <c r="B1915" s="26" t="s">
        <v>295</v>
      </c>
      <c r="C1915" s="26">
        <v>3873</v>
      </c>
      <c r="D1915" s="26">
        <v>1241.758</v>
      </c>
      <c r="E1915" s="26">
        <v>1.083</v>
      </c>
      <c r="F1915" s="26" t="s">
        <v>46</v>
      </c>
    </row>
    <row r="1916" spans="1:6" x14ac:dyDescent="0.35">
      <c r="A1916" s="25" t="s">
        <v>1046</v>
      </c>
      <c r="B1916" s="26" t="s">
        <v>295</v>
      </c>
      <c r="C1916" s="26">
        <v>3576</v>
      </c>
      <c r="D1916" s="26">
        <v>389.31299999999999</v>
      </c>
      <c r="E1916" s="26">
        <v>1.083</v>
      </c>
      <c r="F1916" s="26" t="s">
        <v>46</v>
      </c>
    </row>
    <row r="1917" spans="1:6" x14ac:dyDescent="0.35">
      <c r="A1917" s="25" t="s">
        <v>1250</v>
      </c>
      <c r="B1917" s="26" t="s">
        <v>295</v>
      </c>
      <c r="C1917" s="26">
        <v>7583</v>
      </c>
      <c r="D1917" s="26">
        <v>144.44399999999999</v>
      </c>
      <c r="E1917" s="26">
        <v>1.0840000000000001</v>
      </c>
      <c r="F1917" s="26" t="s">
        <v>46</v>
      </c>
    </row>
    <row r="1918" spans="1:6" x14ac:dyDescent="0.35">
      <c r="A1918" s="25" t="s">
        <v>1504</v>
      </c>
      <c r="B1918" s="26" t="s">
        <v>295</v>
      </c>
      <c r="C1918" s="26">
        <v>4942</v>
      </c>
      <c r="D1918" s="26">
        <v>188.88900000000001</v>
      </c>
      <c r="E1918" s="26">
        <v>1.0840000000000001</v>
      </c>
      <c r="F1918" s="26" t="s">
        <v>46</v>
      </c>
    </row>
    <row r="1919" spans="1:6" x14ac:dyDescent="0.35">
      <c r="A1919" s="25" t="s">
        <v>283</v>
      </c>
      <c r="B1919" s="26" t="s">
        <v>295</v>
      </c>
      <c r="C1919" s="26">
        <v>2710</v>
      </c>
      <c r="D1919" s="26">
        <v>0</v>
      </c>
      <c r="E1919" s="26">
        <v>1.085</v>
      </c>
      <c r="F1919" s="26" t="s">
        <v>76</v>
      </c>
    </row>
    <row r="1920" spans="1:6" x14ac:dyDescent="0.35">
      <c r="A1920" s="25" t="s">
        <v>1556</v>
      </c>
      <c r="B1920" s="26" t="s">
        <v>295</v>
      </c>
      <c r="C1920" s="26">
        <v>6311</v>
      </c>
      <c r="D1920" s="26">
        <v>0</v>
      </c>
      <c r="E1920" s="26">
        <v>1.087</v>
      </c>
      <c r="F1920" s="26" t="s">
        <v>76</v>
      </c>
    </row>
    <row r="1921" spans="1:6" x14ac:dyDescent="0.35">
      <c r="A1921" s="25" t="s">
        <v>59</v>
      </c>
      <c r="B1921" s="26" t="s">
        <v>295</v>
      </c>
      <c r="C1921" s="26">
        <v>1994</v>
      </c>
      <c r="D1921" s="26">
        <v>514.49300000000005</v>
      </c>
      <c r="E1921" s="26">
        <v>1.087</v>
      </c>
      <c r="F1921" s="26" t="s">
        <v>46</v>
      </c>
    </row>
    <row r="1922" spans="1:6" x14ac:dyDescent="0.35">
      <c r="A1922" s="25" t="s">
        <v>1408</v>
      </c>
      <c r="B1922" s="26" t="s">
        <v>295</v>
      </c>
      <c r="C1922" s="26">
        <v>1515</v>
      </c>
      <c r="D1922" s="26">
        <v>183.333</v>
      </c>
      <c r="E1922" s="26">
        <v>1.091</v>
      </c>
      <c r="F1922" s="26" t="s">
        <v>46</v>
      </c>
    </row>
    <row r="1923" spans="1:6" x14ac:dyDescent="0.35">
      <c r="A1923" s="25" t="s">
        <v>1724</v>
      </c>
      <c r="B1923" s="26" t="s">
        <v>295</v>
      </c>
      <c r="C1923" s="26">
        <v>5898</v>
      </c>
      <c r="D1923" s="26">
        <v>552.08299999999997</v>
      </c>
      <c r="E1923" s="26">
        <v>1.091</v>
      </c>
      <c r="F1923" s="26" t="s">
        <v>46</v>
      </c>
    </row>
    <row r="1924" spans="1:6" x14ac:dyDescent="0.35">
      <c r="A1924" s="25" t="s">
        <v>133</v>
      </c>
      <c r="B1924" s="26" t="s">
        <v>295</v>
      </c>
      <c r="C1924" s="26">
        <v>1988</v>
      </c>
      <c r="D1924" s="26">
        <v>535.71400000000006</v>
      </c>
      <c r="E1924" s="26">
        <v>1.091</v>
      </c>
      <c r="F1924" s="26" t="s">
        <v>46</v>
      </c>
    </row>
    <row r="1925" spans="1:6" x14ac:dyDescent="0.35">
      <c r="A1925" s="25" t="s">
        <v>900</v>
      </c>
      <c r="B1925" s="26" t="s">
        <v>295</v>
      </c>
      <c r="C1925" s="26">
        <v>1780</v>
      </c>
      <c r="D1925" s="26">
        <v>61.537999999999997</v>
      </c>
      <c r="E1925" s="26">
        <v>1.0920000000000001</v>
      </c>
      <c r="F1925" s="26" t="s">
        <v>46</v>
      </c>
    </row>
    <row r="1926" spans="1:6" x14ac:dyDescent="0.35">
      <c r="A1926" s="25" t="s">
        <v>1604</v>
      </c>
      <c r="B1926" s="26" t="s">
        <v>295</v>
      </c>
      <c r="C1926" s="26">
        <v>1199</v>
      </c>
      <c r="D1926" s="26">
        <v>64.971999999999994</v>
      </c>
      <c r="E1926" s="26">
        <v>1.093</v>
      </c>
      <c r="F1926" s="26" t="s">
        <v>46</v>
      </c>
    </row>
    <row r="1927" spans="1:6" x14ac:dyDescent="0.35">
      <c r="A1927" s="25" t="s">
        <v>1173</v>
      </c>
      <c r="B1927" s="26" t="s">
        <v>295</v>
      </c>
      <c r="C1927" s="26">
        <v>1650</v>
      </c>
      <c r="D1927" s="26">
        <v>282.05099999999999</v>
      </c>
      <c r="E1927" s="26">
        <v>1.093</v>
      </c>
      <c r="F1927" s="26" t="s">
        <v>46</v>
      </c>
    </row>
    <row r="1928" spans="1:6" x14ac:dyDescent="0.35">
      <c r="A1928" s="25" t="s">
        <v>1173</v>
      </c>
      <c r="B1928" s="26" t="s">
        <v>295</v>
      </c>
      <c r="C1928" s="26">
        <v>1650</v>
      </c>
      <c r="D1928" s="26">
        <v>282.05099999999999</v>
      </c>
      <c r="E1928" s="26">
        <v>1.093</v>
      </c>
      <c r="F1928" s="26" t="s">
        <v>46</v>
      </c>
    </row>
    <row r="1929" spans="1:6" x14ac:dyDescent="0.35">
      <c r="A1929" s="25" t="s">
        <v>1672</v>
      </c>
      <c r="B1929" s="26" t="s">
        <v>295</v>
      </c>
      <c r="C1929" s="26">
        <v>7105</v>
      </c>
      <c r="D1929" s="26">
        <v>2428.5709999999999</v>
      </c>
      <c r="E1929" s="26">
        <v>1.0940000000000001</v>
      </c>
      <c r="F1929" s="26" t="s">
        <v>46</v>
      </c>
    </row>
    <row r="1930" spans="1:6" x14ac:dyDescent="0.35">
      <c r="A1930" s="25" t="s">
        <v>1370</v>
      </c>
      <c r="B1930" s="26" t="s">
        <v>295</v>
      </c>
      <c r="C1930" s="26">
        <v>3815</v>
      </c>
      <c r="D1930" s="26">
        <v>1158.2280000000001</v>
      </c>
      <c r="E1930" s="26">
        <v>1.095</v>
      </c>
      <c r="F1930" s="26" t="s">
        <v>46</v>
      </c>
    </row>
    <row r="1931" spans="1:6" x14ac:dyDescent="0.35">
      <c r="A1931" s="25" t="s">
        <v>1658</v>
      </c>
      <c r="B1931" s="26" t="s">
        <v>295</v>
      </c>
      <c r="C1931" s="26">
        <v>3416</v>
      </c>
      <c r="D1931" s="26">
        <v>308.642</v>
      </c>
      <c r="E1931" s="26">
        <v>1.095</v>
      </c>
      <c r="F1931" s="26" t="s">
        <v>46</v>
      </c>
    </row>
    <row r="1932" spans="1:6" x14ac:dyDescent="0.35">
      <c r="A1932" s="25" t="s">
        <v>143</v>
      </c>
      <c r="B1932" s="26" t="s">
        <v>295</v>
      </c>
      <c r="C1932" s="26">
        <v>6194</v>
      </c>
      <c r="D1932" s="26">
        <v>153.31</v>
      </c>
      <c r="E1932" s="26">
        <v>1.095</v>
      </c>
      <c r="F1932" s="26" t="s">
        <v>46</v>
      </c>
    </row>
    <row r="1933" spans="1:6" x14ac:dyDescent="0.35">
      <c r="A1933" s="25" t="s">
        <v>118</v>
      </c>
      <c r="B1933" s="26" t="s">
        <v>295</v>
      </c>
      <c r="C1933" s="26">
        <v>5710</v>
      </c>
      <c r="D1933" s="26">
        <v>86.956999999999994</v>
      </c>
      <c r="E1933" s="26">
        <v>1.095</v>
      </c>
      <c r="F1933" s="26" t="s">
        <v>46</v>
      </c>
    </row>
    <row r="1934" spans="1:6" x14ac:dyDescent="0.35">
      <c r="A1934" s="25" t="s">
        <v>247</v>
      </c>
      <c r="B1934" s="26" t="s">
        <v>295</v>
      </c>
      <c r="C1934" s="26">
        <v>1476</v>
      </c>
      <c r="D1934" s="26">
        <v>29.411999999999999</v>
      </c>
      <c r="E1934" s="26">
        <v>1.097</v>
      </c>
      <c r="F1934" s="26" t="s">
        <v>76</v>
      </c>
    </row>
    <row r="1935" spans="1:6" x14ac:dyDescent="0.35">
      <c r="A1935" s="25" t="s">
        <v>271</v>
      </c>
      <c r="B1935" s="26" t="s">
        <v>295</v>
      </c>
      <c r="C1935" s="26">
        <v>4748</v>
      </c>
      <c r="D1935" s="26">
        <v>244.44399999999999</v>
      </c>
      <c r="E1935" s="26">
        <v>1.0980000000000001</v>
      </c>
      <c r="F1935" s="26" t="s">
        <v>46</v>
      </c>
    </row>
    <row r="1936" spans="1:6" x14ac:dyDescent="0.35">
      <c r="A1936" s="25" t="s">
        <v>1488</v>
      </c>
      <c r="B1936" s="26" t="s">
        <v>295</v>
      </c>
      <c r="C1936" s="26">
        <v>2401</v>
      </c>
      <c r="D1936" s="26">
        <v>160</v>
      </c>
      <c r="E1936" s="26">
        <v>1.099</v>
      </c>
      <c r="F1936" s="26" t="s">
        <v>46</v>
      </c>
    </row>
    <row r="1937" spans="1:6" x14ac:dyDescent="0.35">
      <c r="A1937" s="25" t="s">
        <v>1463</v>
      </c>
      <c r="B1937" s="26" t="s">
        <v>295</v>
      </c>
      <c r="C1937" s="26">
        <v>2967</v>
      </c>
      <c r="D1937" s="26">
        <v>1454.5450000000001</v>
      </c>
      <c r="E1937" s="26">
        <v>1.1000000000000001</v>
      </c>
      <c r="F1937" s="26" t="s">
        <v>46</v>
      </c>
    </row>
    <row r="1938" spans="1:6" x14ac:dyDescent="0.35">
      <c r="A1938" s="25" t="s">
        <v>1004</v>
      </c>
      <c r="B1938" s="26" t="s">
        <v>295</v>
      </c>
      <c r="C1938" s="26">
        <v>4554</v>
      </c>
      <c r="D1938" s="26">
        <v>522.72699999999998</v>
      </c>
      <c r="E1938" s="26">
        <v>1.1000000000000001</v>
      </c>
      <c r="F1938" s="26" t="s">
        <v>46</v>
      </c>
    </row>
    <row r="1939" spans="1:6" x14ac:dyDescent="0.35">
      <c r="A1939" s="25" t="s">
        <v>1036</v>
      </c>
      <c r="B1939" s="26" t="s">
        <v>295</v>
      </c>
      <c r="C1939" s="26">
        <v>4536</v>
      </c>
      <c r="D1939" s="26">
        <v>636.76099999999997</v>
      </c>
      <c r="E1939" s="26">
        <v>1.101</v>
      </c>
      <c r="F1939" s="26" t="s">
        <v>46</v>
      </c>
    </row>
    <row r="1940" spans="1:6" x14ac:dyDescent="0.35">
      <c r="A1940" s="25" t="s">
        <v>210</v>
      </c>
      <c r="B1940" s="26" t="s">
        <v>295</v>
      </c>
      <c r="C1940" s="26">
        <v>1944</v>
      </c>
      <c r="D1940" s="26">
        <v>210.40299999999999</v>
      </c>
      <c r="E1940" s="26">
        <v>1.101</v>
      </c>
      <c r="F1940" s="26" t="s">
        <v>46</v>
      </c>
    </row>
    <row r="1941" spans="1:6" x14ac:dyDescent="0.35">
      <c r="A1941" s="25" t="s">
        <v>1356</v>
      </c>
      <c r="B1941" s="26" t="s">
        <v>295</v>
      </c>
      <c r="C1941" s="26">
        <v>1293</v>
      </c>
      <c r="D1941" s="26">
        <v>39.061999999999998</v>
      </c>
      <c r="E1941" s="26">
        <v>1.103</v>
      </c>
      <c r="F1941" s="26" t="s">
        <v>46</v>
      </c>
    </row>
    <row r="1942" spans="1:6" x14ac:dyDescent="0.35">
      <c r="A1942" s="25" t="s">
        <v>162</v>
      </c>
      <c r="B1942" s="26" t="s">
        <v>295</v>
      </c>
      <c r="C1942" s="26">
        <v>1747</v>
      </c>
      <c r="D1942" s="26">
        <v>437.5</v>
      </c>
      <c r="E1942" s="26">
        <v>1.103</v>
      </c>
      <c r="F1942" s="26" t="s">
        <v>46</v>
      </c>
    </row>
    <row r="1943" spans="1:6" x14ac:dyDescent="0.35">
      <c r="A1943" s="25" t="s">
        <v>271</v>
      </c>
      <c r="B1943" s="26" t="s">
        <v>295</v>
      </c>
      <c r="C1943" s="26">
        <v>3688</v>
      </c>
      <c r="D1943" s="26">
        <v>375</v>
      </c>
      <c r="E1943" s="26">
        <v>1.103</v>
      </c>
      <c r="F1943" s="26" t="s">
        <v>46</v>
      </c>
    </row>
    <row r="1944" spans="1:6" x14ac:dyDescent="0.35">
      <c r="A1944" s="25" t="s">
        <v>1684</v>
      </c>
      <c r="B1944" s="26" t="s">
        <v>295</v>
      </c>
      <c r="C1944" s="26">
        <v>4213</v>
      </c>
      <c r="D1944" s="26">
        <v>218.75</v>
      </c>
      <c r="E1944" s="26">
        <v>1.103</v>
      </c>
      <c r="F1944" s="26" t="s">
        <v>46</v>
      </c>
    </row>
    <row r="1945" spans="1:6" x14ac:dyDescent="0.35">
      <c r="A1945" s="25" t="s">
        <v>1523</v>
      </c>
      <c r="B1945" s="26" t="s">
        <v>295</v>
      </c>
      <c r="C1945" s="26">
        <v>6748</v>
      </c>
      <c r="D1945" s="26">
        <v>75.471999999999994</v>
      </c>
      <c r="E1945" s="26">
        <v>1.1040000000000001</v>
      </c>
      <c r="F1945" s="26" t="s">
        <v>46</v>
      </c>
    </row>
    <row r="1946" spans="1:6" x14ac:dyDescent="0.35">
      <c r="A1946" s="25" t="s">
        <v>1707</v>
      </c>
      <c r="B1946" s="26" t="s">
        <v>295</v>
      </c>
      <c r="C1946" s="26">
        <v>1582</v>
      </c>
      <c r="D1946" s="26">
        <v>95.238</v>
      </c>
      <c r="E1946" s="26">
        <v>1.105</v>
      </c>
      <c r="F1946" s="26" t="s">
        <v>46</v>
      </c>
    </row>
    <row r="1947" spans="1:6" x14ac:dyDescent="0.35">
      <c r="A1947" s="25" t="s">
        <v>939</v>
      </c>
      <c r="B1947" s="26" t="s">
        <v>295</v>
      </c>
      <c r="C1947" s="26">
        <v>6682</v>
      </c>
      <c r="D1947" s="26">
        <v>2698.69</v>
      </c>
      <c r="E1947" s="26">
        <v>1.105</v>
      </c>
      <c r="F1947" s="26" t="s">
        <v>46</v>
      </c>
    </row>
    <row r="1948" spans="1:6" x14ac:dyDescent="0.35">
      <c r="A1948" s="25" t="s">
        <v>1282</v>
      </c>
      <c r="B1948" s="26" t="s">
        <v>295</v>
      </c>
      <c r="C1948" s="26">
        <v>3228</v>
      </c>
      <c r="D1948" s="26">
        <v>169.756</v>
      </c>
      <c r="E1948" s="26">
        <v>1.1060000000000001</v>
      </c>
      <c r="F1948" s="26" t="s">
        <v>46</v>
      </c>
    </row>
    <row r="1949" spans="1:6" x14ac:dyDescent="0.35">
      <c r="A1949" s="25" t="s">
        <v>1059</v>
      </c>
      <c r="B1949" s="26" t="s">
        <v>295</v>
      </c>
      <c r="C1949" s="26">
        <v>1675</v>
      </c>
      <c r="D1949" s="26">
        <v>423.82799999999997</v>
      </c>
      <c r="E1949" s="26">
        <v>1.1060000000000001</v>
      </c>
      <c r="F1949" s="26" t="s">
        <v>46</v>
      </c>
    </row>
    <row r="1950" spans="1:6" x14ac:dyDescent="0.35">
      <c r="A1950" s="25" t="s">
        <v>1282</v>
      </c>
      <c r="B1950" s="26" t="s">
        <v>295</v>
      </c>
      <c r="C1950" s="26">
        <v>3228</v>
      </c>
      <c r="D1950" s="26">
        <v>169.756</v>
      </c>
      <c r="E1950" s="26">
        <v>1.1060000000000001</v>
      </c>
      <c r="F1950" s="26" t="s">
        <v>46</v>
      </c>
    </row>
    <row r="1951" spans="1:6" x14ac:dyDescent="0.35">
      <c r="A1951" s="25" t="s">
        <v>1080</v>
      </c>
      <c r="B1951" s="26" t="s">
        <v>295</v>
      </c>
      <c r="C1951" s="26">
        <v>151</v>
      </c>
      <c r="D1951" s="26">
        <v>55.328000000000003</v>
      </c>
      <c r="E1951" s="26">
        <v>1.1100000000000001</v>
      </c>
      <c r="F1951" s="26" t="s">
        <v>46</v>
      </c>
    </row>
    <row r="1952" spans="1:6" x14ac:dyDescent="0.35">
      <c r="A1952" s="25" t="s">
        <v>1505</v>
      </c>
      <c r="B1952" s="26" t="s">
        <v>295</v>
      </c>
      <c r="C1952" s="26">
        <v>4216</v>
      </c>
      <c r="D1952" s="26">
        <v>495</v>
      </c>
      <c r="E1952" s="26">
        <v>1.111</v>
      </c>
      <c r="F1952" s="26" t="s">
        <v>46</v>
      </c>
    </row>
    <row r="1953" spans="1:6" x14ac:dyDescent="0.35">
      <c r="A1953" s="25" t="s">
        <v>1468</v>
      </c>
      <c r="B1953" s="26" t="s">
        <v>295</v>
      </c>
      <c r="C1953" s="26">
        <v>5368</v>
      </c>
      <c r="D1953" s="26">
        <v>300</v>
      </c>
      <c r="E1953" s="26">
        <v>1.111</v>
      </c>
      <c r="F1953" s="26" t="s">
        <v>46</v>
      </c>
    </row>
    <row r="1954" spans="1:6" x14ac:dyDescent="0.35">
      <c r="A1954" s="25" t="s">
        <v>1965</v>
      </c>
      <c r="B1954" s="26" t="s">
        <v>295</v>
      </c>
      <c r="C1954" s="26">
        <v>1332</v>
      </c>
      <c r="D1954" s="26">
        <v>102.56399999999999</v>
      </c>
      <c r="E1954" s="26">
        <v>1.1140000000000001</v>
      </c>
      <c r="F1954" s="26" t="s">
        <v>46</v>
      </c>
    </row>
    <row r="1955" spans="1:6" x14ac:dyDescent="0.35">
      <c r="A1955" s="25" t="s">
        <v>1980</v>
      </c>
      <c r="B1955" s="26" t="s">
        <v>295</v>
      </c>
      <c r="C1955" s="26">
        <v>2105</v>
      </c>
      <c r="D1955" s="26">
        <v>157.60900000000001</v>
      </c>
      <c r="E1955" s="26">
        <v>1.115</v>
      </c>
      <c r="F1955" s="26" t="s">
        <v>46</v>
      </c>
    </row>
    <row r="1956" spans="1:6" x14ac:dyDescent="0.35">
      <c r="A1956" s="25" t="s">
        <v>1737</v>
      </c>
      <c r="B1956" s="26" t="s">
        <v>295</v>
      </c>
      <c r="C1956" s="26">
        <v>3834</v>
      </c>
      <c r="D1956" s="26">
        <v>531.25</v>
      </c>
      <c r="E1956" s="26">
        <v>1.1160000000000001</v>
      </c>
      <c r="F1956" s="26" t="s">
        <v>46</v>
      </c>
    </row>
    <row r="1957" spans="1:6" x14ac:dyDescent="0.35">
      <c r="A1957" s="25" t="s">
        <v>91</v>
      </c>
      <c r="B1957" s="26" t="s">
        <v>295</v>
      </c>
      <c r="C1957" s="26">
        <v>686</v>
      </c>
      <c r="D1957" s="26">
        <v>18.524000000000001</v>
      </c>
      <c r="E1957" s="26">
        <v>1.1180000000000001</v>
      </c>
      <c r="F1957" s="26" t="s">
        <v>76</v>
      </c>
    </row>
    <row r="1958" spans="1:6" x14ac:dyDescent="0.35">
      <c r="A1958" s="25" t="s">
        <v>1603</v>
      </c>
      <c r="B1958" s="26" t="s">
        <v>295</v>
      </c>
      <c r="C1958" s="26">
        <v>2956</v>
      </c>
      <c r="D1958" s="26">
        <v>52.631999999999998</v>
      </c>
      <c r="E1958" s="26">
        <v>1.1180000000000001</v>
      </c>
      <c r="F1958" s="26" t="s">
        <v>46</v>
      </c>
    </row>
    <row r="1959" spans="1:6" x14ac:dyDescent="0.35">
      <c r="A1959" s="25" t="s">
        <v>237</v>
      </c>
      <c r="B1959" s="26" t="s">
        <v>295</v>
      </c>
      <c r="C1959" s="26">
        <v>1518</v>
      </c>
      <c r="D1959" s="26">
        <v>269.23099999999999</v>
      </c>
      <c r="E1959" s="26">
        <v>1.1180000000000001</v>
      </c>
      <c r="F1959" s="26" t="s">
        <v>46</v>
      </c>
    </row>
    <row r="1960" spans="1:6" x14ac:dyDescent="0.35">
      <c r="A1960" s="25" t="s">
        <v>1230</v>
      </c>
      <c r="B1960" s="26" t="s">
        <v>295</v>
      </c>
      <c r="C1960" s="26">
        <v>7585</v>
      </c>
      <c r="D1960" s="26">
        <v>1015.152</v>
      </c>
      <c r="E1960" s="26">
        <v>1.119</v>
      </c>
      <c r="F1960" s="26" t="s">
        <v>46</v>
      </c>
    </row>
    <row r="1961" spans="1:6" x14ac:dyDescent="0.35">
      <c r="A1961" s="25" t="s">
        <v>1404</v>
      </c>
      <c r="B1961" s="26" t="s">
        <v>295</v>
      </c>
      <c r="C1961" s="26">
        <v>7252</v>
      </c>
      <c r="D1961" s="26">
        <v>511.90499999999997</v>
      </c>
      <c r="E1961" s="26">
        <v>1.1200000000000001</v>
      </c>
      <c r="F1961" s="26" t="s">
        <v>46</v>
      </c>
    </row>
    <row r="1962" spans="1:6" x14ac:dyDescent="0.35">
      <c r="A1962" s="25" t="s">
        <v>143</v>
      </c>
      <c r="B1962" s="26" t="s">
        <v>295</v>
      </c>
      <c r="C1962" s="26">
        <v>3290</v>
      </c>
      <c r="D1962" s="26">
        <v>16.393000000000001</v>
      </c>
      <c r="E1962" s="26">
        <v>1.123</v>
      </c>
      <c r="F1962" s="26" t="s">
        <v>76</v>
      </c>
    </row>
    <row r="1963" spans="1:6" x14ac:dyDescent="0.35">
      <c r="A1963" s="25" t="s">
        <v>1141</v>
      </c>
      <c r="B1963" s="26" t="s">
        <v>295</v>
      </c>
      <c r="C1963" s="26">
        <v>2254</v>
      </c>
      <c r="D1963" s="26">
        <v>138.88900000000001</v>
      </c>
      <c r="E1963" s="26">
        <v>1.125</v>
      </c>
      <c r="F1963" s="26" t="s">
        <v>46</v>
      </c>
    </row>
    <row r="1964" spans="1:6" x14ac:dyDescent="0.35">
      <c r="A1964" s="25" t="s">
        <v>121</v>
      </c>
      <c r="B1964" s="26" t="s">
        <v>295</v>
      </c>
      <c r="C1964" s="26">
        <v>1327</v>
      </c>
      <c r="D1964" s="26">
        <v>3.597</v>
      </c>
      <c r="E1964" s="26">
        <v>1.1259999999999999</v>
      </c>
      <c r="F1964" s="26" t="s">
        <v>76</v>
      </c>
    </row>
    <row r="1965" spans="1:6" x14ac:dyDescent="0.35">
      <c r="A1965" s="25" t="s">
        <v>1125</v>
      </c>
      <c r="B1965" s="26" t="s">
        <v>295</v>
      </c>
      <c r="C1965" s="26">
        <v>3284</v>
      </c>
      <c r="D1965" s="26">
        <v>179.012</v>
      </c>
      <c r="E1965" s="26">
        <v>1.133</v>
      </c>
      <c r="F1965" s="26" t="s">
        <v>46</v>
      </c>
    </row>
    <row r="1966" spans="1:6" x14ac:dyDescent="0.35">
      <c r="A1966" s="25" t="s">
        <v>888</v>
      </c>
      <c r="B1966" s="26" t="s">
        <v>295</v>
      </c>
      <c r="C1966" s="26">
        <v>6882</v>
      </c>
      <c r="D1966" s="26">
        <v>1677.9659999999999</v>
      </c>
      <c r="E1966" s="26">
        <v>1.135</v>
      </c>
      <c r="F1966" s="26" t="s">
        <v>46</v>
      </c>
    </row>
    <row r="1967" spans="1:6" x14ac:dyDescent="0.35">
      <c r="A1967" s="25" t="s">
        <v>1594</v>
      </c>
      <c r="B1967" s="26" t="s">
        <v>295</v>
      </c>
      <c r="C1967" s="26">
        <v>3269</v>
      </c>
      <c r="D1967" s="26">
        <v>460.94799999999998</v>
      </c>
      <c r="E1967" s="26">
        <v>1.1359999999999999</v>
      </c>
      <c r="F1967" s="26" t="s">
        <v>46</v>
      </c>
    </row>
    <row r="1968" spans="1:6" x14ac:dyDescent="0.35">
      <c r="A1968" s="25" t="s">
        <v>1652</v>
      </c>
      <c r="B1968" s="26" t="s">
        <v>295</v>
      </c>
      <c r="C1968" s="26">
        <v>1352</v>
      </c>
      <c r="D1968" s="26">
        <v>291.04500000000002</v>
      </c>
      <c r="E1968" s="26">
        <v>1.1359999999999999</v>
      </c>
      <c r="F1968" s="26" t="s">
        <v>46</v>
      </c>
    </row>
    <row r="1969" spans="1:6" x14ac:dyDescent="0.35">
      <c r="A1969" s="25" t="s">
        <v>2038</v>
      </c>
      <c r="B1969" s="26" t="s">
        <v>295</v>
      </c>
      <c r="C1969" s="26">
        <v>2987</v>
      </c>
      <c r="D1969" s="26">
        <v>30.303000000000001</v>
      </c>
      <c r="E1969" s="26">
        <v>1.1379999999999999</v>
      </c>
      <c r="F1969" s="26" t="s">
        <v>46</v>
      </c>
    </row>
    <row r="1970" spans="1:6" x14ac:dyDescent="0.35">
      <c r="A1970" s="25" t="s">
        <v>1929</v>
      </c>
      <c r="B1970" s="26" t="s">
        <v>295</v>
      </c>
      <c r="C1970" s="26">
        <v>2339</v>
      </c>
      <c r="D1970" s="26">
        <v>403.50900000000001</v>
      </c>
      <c r="E1970" s="26">
        <v>1.1399999999999999</v>
      </c>
      <c r="F1970" s="26" t="s">
        <v>46</v>
      </c>
    </row>
    <row r="1971" spans="1:6" x14ac:dyDescent="0.35">
      <c r="A1971" s="25" t="s">
        <v>1252</v>
      </c>
      <c r="B1971" s="26" t="s">
        <v>295</v>
      </c>
      <c r="C1971" s="26">
        <v>7103</v>
      </c>
      <c r="D1971" s="26">
        <v>300</v>
      </c>
      <c r="E1971" s="26">
        <v>1.143</v>
      </c>
      <c r="F1971" s="26" t="s">
        <v>46</v>
      </c>
    </row>
    <row r="1972" spans="1:6" x14ac:dyDescent="0.35">
      <c r="A1972" s="25" t="s">
        <v>908</v>
      </c>
      <c r="B1972" s="26" t="s">
        <v>295</v>
      </c>
      <c r="C1972" s="26">
        <v>1967</v>
      </c>
      <c r="D1972" s="26">
        <v>104.327</v>
      </c>
      <c r="E1972" s="26">
        <v>1.145</v>
      </c>
      <c r="F1972" s="26" t="s">
        <v>46</v>
      </c>
    </row>
    <row r="1973" spans="1:6" x14ac:dyDescent="0.35">
      <c r="A1973" s="25" t="s">
        <v>2001</v>
      </c>
      <c r="B1973" s="26" t="s">
        <v>295</v>
      </c>
      <c r="C1973" s="26">
        <v>790</v>
      </c>
      <c r="D1973" s="26">
        <v>84.906000000000006</v>
      </c>
      <c r="E1973" s="26">
        <v>1.1519999999999999</v>
      </c>
      <c r="F1973" s="26" t="s">
        <v>46</v>
      </c>
    </row>
    <row r="1974" spans="1:6" x14ac:dyDescent="0.35">
      <c r="A1974" s="25" t="s">
        <v>899</v>
      </c>
      <c r="B1974" s="26" t="s">
        <v>295</v>
      </c>
      <c r="C1974" s="26">
        <v>1849</v>
      </c>
      <c r="D1974" s="26">
        <v>17.315999999999999</v>
      </c>
      <c r="E1974" s="26">
        <v>1.153</v>
      </c>
      <c r="F1974" s="26" t="s">
        <v>76</v>
      </c>
    </row>
    <row r="1975" spans="1:6" x14ac:dyDescent="0.35">
      <c r="A1975" s="25" t="s">
        <v>1472</v>
      </c>
      <c r="B1975" s="26" t="s">
        <v>295</v>
      </c>
      <c r="C1975" s="26">
        <v>2624</v>
      </c>
      <c r="D1975" s="26">
        <v>200</v>
      </c>
      <c r="E1975" s="26">
        <v>1.1539999999999999</v>
      </c>
      <c r="F1975" s="26" t="s">
        <v>46</v>
      </c>
    </row>
    <row r="1976" spans="1:6" x14ac:dyDescent="0.35">
      <c r="A1976" s="25" t="s">
        <v>1329</v>
      </c>
      <c r="B1976" s="26" t="s">
        <v>295</v>
      </c>
      <c r="C1976" s="26">
        <v>3974</v>
      </c>
      <c r="D1976" s="26">
        <v>536.08199999999999</v>
      </c>
      <c r="E1976" s="26">
        <v>1.155</v>
      </c>
      <c r="F1976" s="26" t="s">
        <v>46</v>
      </c>
    </row>
    <row r="1977" spans="1:6" x14ac:dyDescent="0.35">
      <c r="A1977" s="25" t="s">
        <v>1820</v>
      </c>
      <c r="B1977" s="26" t="s">
        <v>295</v>
      </c>
      <c r="C1977" s="26">
        <v>2543</v>
      </c>
      <c r="D1977" s="26">
        <v>504.274</v>
      </c>
      <c r="E1977" s="26">
        <v>1.1579999999999999</v>
      </c>
      <c r="F1977" s="26" t="s">
        <v>46</v>
      </c>
    </row>
    <row r="1978" spans="1:6" x14ac:dyDescent="0.35">
      <c r="A1978" s="25" t="s">
        <v>1235</v>
      </c>
      <c r="B1978" s="26" t="s">
        <v>295</v>
      </c>
      <c r="C1978" s="26">
        <v>2857</v>
      </c>
      <c r="D1978" s="26">
        <v>255.31899999999999</v>
      </c>
      <c r="E1978" s="26">
        <v>1.1599999999999999</v>
      </c>
      <c r="F1978" s="26" t="s">
        <v>46</v>
      </c>
    </row>
    <row r="1979" spans="1:6" x14ac:dyDescent="0.35">
      <c r="A1979" s="25" t="s">
        <v>1594</v>
      </c>
      <c r="B1979" s="26" t="s">
        <v>295</v>
      </c>
      <c r="C1979" s="26">
        <v>6168</v>
      </c>
      <c r="D1979" s="26">
        <v>666.37599999999998</v>
      </c>
      <c r="E1979" s="26">
        <v>1.1599999999999999</v>
      </c>
      <c r="F1979" s="26" t="s">
        <v>46</v>
      </c>
    </row>
    <row r="1980" spans="1:6" x14ac:dyDescent="0.35">
      <c r="A1980" s="25" t="s">
        <v>1415</v>
      </c>
      <c r="B1980" s="26" t="s">
        <v>295</v>
      </c>
      <c r="C1980" s="26">
        <v>4403</v>
      </c>
      <c r="D1980" s="26">
        <v>1000</v>
      </c>
      <c r="E1980" s="26">
        <v>1.167</v>
      </c>
      <c r="F1980" s="26" t="s">
        <v>46</v>
      </c>
    </row>
    <row r="1981" spans="1:6" x14ac:dyDescent="0.35">
      <c r="A1981" s="25" t="s">
        <v>1725</v>
      </c>
      <c r="B1981" s="26" t="s">
        <v>295</v>
      </c>
      <c r="C1981" s="26">
        <v>5634</v>
      </c>
      <c r="D1981" s="26">
        <v>269.84100000000001</v>
      </c>
      <c r="E1981" s="26">
        <v>1.167</v>
      </c>
      <c r="F1981" s="26" t="s">
        <v>46</v>
      </c>
    </row>
    <row r="1982" spans="1:6" x14ac:dyDescent="0.35">
      <c r="A1982" s="25" t="s">
        <v>1477</v>
      </c>
      <c r="B1982" s="26" t="s">
        <v>295</v>
      </c>
      <c r="C1982" s="26">
        <v>6797</v>
      </c>
      <c r="D1982" s="26">
        <v>520.44600000000003</v>
      </c>
      <c r="E1982" s="26">
        <v>1.17</v>
      </c>
      <c r="F1982" s="26" t="s">
        <v>46</v>
      </c>
    </row>
    <row r="1983" spans="1:6" x14ac:dyDescent="0.35">
      <c r="A1983" s="25" t="s">
        <v>1328</v>
      </c>
      <c r="B1983" s="26" t="s">
        <v>295</v>
      </c>
      <c r="C1983" s="26">
        <v>2391</v>
      </c>
      <c r="D1983" s="26">
        <v>191.17599999999999</v>
      </c>
      <c r="E1983" s="26">
        <v>1.1719999999999999</v>
      </c>
      <c r="F1983" s="26" t="s">
        <v>46</v>
      </c>
    </row>
    <row r="1984" spans="1:6" x14ac:dyDescent="0.35">
      <c r="A1984" s="25" t="s">
        <v>1328</v>
      </c>
      <c r="B1984" s="26" t="s">
        <v>295</v>
      </c>
      <c r="C1984" s="26">
        <v>2391</v>
      </c>
      <c r="D1984" s="26">
        <v>191.17599999999999</v>
      </c>
      <c r="E1984" s="26">
        <v>1.1719999999999999</v>
      </c>
      <c r="F1984" s="26" t="s">
        <v>46</v>
      </c>
    </row>
    <row r="1985" spans="1:6" x14ac:dyDescent="0.35">
      <c r="A1985" s="25" t="s">
        <v>174</v>
      </c>
      <c r="B1985" s="26" t="s">
        <v>295</v>
      </c>
      <c r="C1985" s="26">
        <v>6139</v>
      </c>
      <c r="D1985" s="26">
        <v>93.483999999999995</v>
      </c>
      <c r="E1985" s="26">
        <v>1.173</v>
      </c>
      <c r="F1985" s="26" t="s">
        <v>46</v>
      </c>
    </row>
    <row r="1986" spans="1:6" x14ac:dyDescent="0.35">
      <c r="A1986" s="25" t="s">
        <v>908</v>
      </c>
      <c r="B1986" s="26" t="s">
        <v>295</v>
      </c>
      <c r="C1986" s="26">
        <v>3373</v>
      </c>
      <c r="D1986" s="26">
        <v>333.33300000000003</v>
      </c>
      <c r="E1986" s="26">
        <v>1.1759999999999999</v>
      </c>
      <c r="F1986" s="26" t="s">
        <v>46</v>
      </c>
    </row>
    <row r="1987" spans="1:6" x14ac:dyDescent="0.35">
      <c r="A1987" s="25" t="s">
        <v>989</v>
      </c>
      <c r="B1987" s="26" t="s">
        <v>295</v>
      </c>
      <c r="C1987" s="26">
        <v>2843</v>
      </c>
      <c r="D1987" s="26">
        <v>1750</v>
      </c>
      <c r="E1987" s="26">
        <v>1.1759999999999999</v>
      </c>
      <c r="F1987" s="26" t="s">
        <v>46</v>
      </c>
    </row>
    <row r="1988" spans="1:6" x14ac:dyDescent="0.35">
      <c r="A1988" s="25" t="s">
        <v>1220</v>
      </c>
      <c r="B1988" s="26" t="s">
        <v>295</v>
      </c>
      <c r="C1988" s="26">
        <v>3118</v>
      </c>
      <c r="D1988" s="26">
        <v>369.565</v>
      </c>
      <c r="E1988" s="26">
        <v>1.179</v>
      </c>
      <c r="F1988" s="26" t="s">
        <v>46</v>
      </c>
    </row>
    <row r="1989" spans="1:6" x14ac:dyDescent="0.35">
      <c r="A1989" s="25" t="s">
        <v>1339</v>
      </c>
      <c r="B1989" s="26" t="s">
        <v>295</v>
      </c>
      <c r="C1989" s="26">
        <v>1879</v>
      </c>
      <c r="D1989" s="26">
        <v>139.24100000000001</v>
      </c>
      <c r="E1989" s="26">
        <v>1.179</v>
      </c>
      <c r="F1989" s="26" t="s">
        <v>46</v>
      </c>
    </row>
    <row r="1990" spans="1:6" x14ac:dyDescent="0.35">
      <c r="A1990" s="25" t="s">
        <v>1874</v>
      </c>
      <c r="B1990" s="26" t="s">
        <v>295</v>
      </c>
      <c r="C1990" s="26">
        <v>2086</v>
      </c>
      <c r="D1990" s="26">
        <v>55.555999999999997</v>
      </c>
      <c r="E1990" s="26">
        <v>1.18</v>
      </c>
      <c r="F1990" s="26" t="s">
        <v>46</v>
      </c>
    </row>
    <row r="1991" spans="1:6" x14ac:dyDescent="0.35">
      <c r="A1991" s="25" t="s">
        <v>2046</v>
      </c>
      <c r="B1991" s="26" t="s">
        <v>295</v>
      </c>
      <c r="C1991" s="26">
        <v>1607</v>
      </c>
      <c r="D1991" s="26">
        <v>31.847000000000001</v>
      </c>
      <c r="E1991" s="26">
        <v>1.18</v>
      </c>
      <c r="F1991" s="26" t="s">
        <v>46</v>
      </c>
    </row>
    <row r="1992" spans="1:6" x14ac:dyDescent="0.35">
      <c r="A1992" s="25" t="s">
        <v>2007</v>
      </c>
      <c r="B1992" s="26" t="s">
        <v>295</v>
      </c>
      <c r="C1992" s="26">
        <v>2121</v>
      </c>
      <c r="D1992" s="26">
        <v>0</v>
      </c>
      <c r="E1992" s="26">
        <v>1.181</v>
      </c>
      <c r="F1992" s="26" t="s">
        <v>76</v>
      </c>
    </row>
    <row r="1993" spans="1:6" x14ac:dyDescent="0.35">
      <c r="A1993" s="25" t="s">
        <v>1945</v>
      </c>
      <c r="B1993" s="26" t="s">
        <v>295</v>
      </c>
      <c r="C1993" s="26">
        <v>3493</v>
      </c>
      <c r="D1993" s="26">
        <v>943.59</v>
      </c>
      <c r="E1993" s="26">
        <v>1.1819999999999999</v>
      </c>
      <c r="F1993" s="26" t="s">
        <v>46</v>
      </c>
    </row>
    <row r="1994" spans="1:6" x14ac:dyDescent="0.35">
      <c r="A1994" s="25" t="s">
        <v>2069</v>
      </c>
      <c r="B1994" s="26" t="s">
        <v>295</v>
      </c>
      <c r="C1994" s="26">
        <v>499</v>
      </c>
      <c r="D1994" s="26">
        <v>91.873000000000005</v>
      </c>
      <c r="E1994" s="26">
        <v>1.1839999999999999</v>
      </c>
      <c r="F1994" s="26" t="s">
        <v>46</v>
      </c>
    </row>
    <row r="1995" spans="1:6" x14ac:dyDescent="0.35">
      <c r="A1995" s="25" t="s">
        <v>2057</v>
      </c>
      <c r="B1995" s="26" t="s">
        <v>295</v>
      </c>
      <c r="C1995" s="26">
        <v>4388</v>
      </c>
      <c r="D1995" s="26">
        <v>625</v>
      </c>
      <c r="E1995" s="26">
        <v>1.1850000000000001</v>
      </c>
      <c r="F1995" s="26" t="s">
        <v>46</v>
      </c>
    </row>
    <row r="1996" spans="1:6" x14ac:dyDescent="0.35">
      <c r="A1996" s="25" t="s">
        <v>2045</v>
      </c>
      <c r="B1996" s="26" t="s">
        <v>295</v>
      </c>
      <c r="C1996" s="26">
        <v>1939</v>
      </c>
      <c r="D1996" s="26">
        <v>126.506</v>
      </c>
      <c r="E1996" s="26">
        <v>1.1859999999999999</v>
      </c>
      <c r="F1996" s="26" t="s">
        <v>46</v>
      </c>
    </row>
    <row r="1997" spans="1:6" x14ac:dyDescent="0.35">
      <c r="A1997" s="25" t="s">
        <v>2075</v>
      </c>
      <c r="B1997" s="26" t="s">
        <v>295</v>
      </c>
      <c r="C1997" s="26">
        <v>2820</v>
      </c>
      <c r="D1997" s="26">
        <v>74.073999999999998</v>
      </c>
      <c r="E1997" s="26">
        <v>1.1870000000000001</v>
      </c>
      <c r="F1997" s="26" t="s">
        <v>46</v>
      </c>
    </row>
    <row r="1998" spans="1:6" x14ac:dyDescent="0.35">
      <c r="A1998" s="25" t="s">
        <v>908</v>
      </c>
      <c r="B1998" s="26" t="s">
        <v>295</v>
      </c>
      <c r="C1998" s="26">
        <v>1545</v>
      </c>
      <c r="D1998" s="26">
        <v>118.807</v>
      </c>
      <c r="E1998" s="26">
        <v>1.1879999999999999</v>
      </c>
      <c r="F1998" s="26" t="s">
        <v>46</v>
      </c>
    </row>
    <row r="1999" spans="1:6" x14ac:dyDescent="0.35">
      <c r="A1999" s="25" t="s">
        <v>1546</v>
      </c>
      <c r="B1999" s="26" t="s">
        <v>295</v>
      </c>
      <c r="C1999" s="26">
        <v>3454</v>
      </c>
      <c r="D1999" s="26">
        <v>194.11799999999999</v>
      </c>
      <c r="E1999" s="26">
        <v>1.1890000000000001</v>
      </c>
      <c r="F1999" s="26" t="s">
        <v>46</v>
      </c>
    </row>
    <row r="2000" spans="1:6" x14ac:dyDescent="0.35">
      <c r="A2000" s="25" t="s">
        <v>1235</v>
      </c>
      <c r="B2000" s="26" t="s">
        <v>295</v>
      </c>
      <c r="C2000" s="26">
        <v>3690</v>
      </c>
      <c r="D2000" s="26">
        <v>275.86200000000002</v>
      </c>
      <c r="E2000" s="26">
        <v>1.1919999999999999</v>
      </c>
      <c r="F2000" s="26" t="s">
        <v>46</v>
      </c>
    </row>
    <row r="2001" spans="1:6" x14ac:dyDescent="0.35">
      <c r="A2001" s="25" t="s">
        <v>1615</v>
      </c>
      <c r="B2001" s="26" t="s">
        <v>295</v>
      </c>
      <c r="C2001" s="26">
        <v>3729</v>
      </c>
      <c r="D2001" s="26">
        <v>325.63</v>
      </c>
      <c r="E2001" s="26">
        <v>1.1930000000000001</v>
      </c>
      <c r="F2001" s="26" t="s">
        <v>46</v>
      </c>
    </row>
    <row r="2002" spans="1:6" x14ac:dyDescent="0.35">
      <c r="A2002" s="25" t="s">
        <v>1624</v>
      </c>
      <c r="B2002" s="26" t="s">
        <v>295</v>
      </c>
      <c r="C2002" s="26">
        <v>942</v>
      </c>
      <c r="D2002" s="26">
        <v>158.17699999999999</v>
      </c>
      <c r="E2002" s="26">
        <v>1.1990000000000001</v>
      </c>
      <c r="F2002" s="26" t="s">
        <v>46</v>
      </c>
    </row>
    <row r="2003" spans="1:6" x14ac:dyDescent="0.35">
      <c r="A2003" s="25" t="s">
        <v>1836</v>
      </c>
      <c r="B2003" s="26" t="s">
        <v>295</v>
      </c>
      <c r="C2003" s="26">
        <v>2921</v>
      </c>
      <c r="D2003" s="26">
        <v>541.66700000000003</v>
      </c>
      <c r="E2003" s="26">
        <v>1.2</v>
      </c>
      <c r="F2003" s="26" t="s">
        <v>46</v>
      </c>
    </row>
    <row r="2004" spans="1:6" x14ac:dyDescent="0.35">
      <c r="A2004" s="25" t="s">
        <v>1645</v>
      </c>
      <c r="B2004" s="26" t="s">
        <v>295</v>
      </c>
      <c r="C2004" s="26">
        <v>3449</v>
      </c>
      <c r="D2004" s="26">
        <v>500</v>
      </c>
      <c r="E2004" s="26">
        <v>1.2</v>
      </c>
      <c r="F2004" s="26" t="s">
        <v>46</v>
      </c>
    </row>
    <row r="2005" spans="1:6" x14ac:dyDescent="0.35">
      <c r="A2005" s="25" t="s">
        <v>1721</v>
      </c>
      <c r="B2005" s="26" t="s">
        <v>295</v>
      </c>
      <c r="C2005" s="26">
        <v>4397</v>
      </c>
      <c r="D2005" s="26">
        <v>444.44400000000002</v>
      </c>
      <c r="E2005" s="26">
        <v>1.2</v>
      </c>
      <c r="F2005" s="26" t="s">
        <v>46</v>
      </c>
    </row>
    <row r="2006" spans="1:6" x14ac:dyDescent="0.35">
      <c r="A2006" s="25" t="s">
        <v>262</v>
      </c>
      <c r="B2006" s="26" t="s">
        <v>295</v>
      </c>
      <c r="C2006" s="26">
        <v>4432</v>
      </c>
      <c r="D2006" s="26">
        <v>94.488</v>
      </c>
      <c r="E2006" s="26">
        <v>1.202</v>
      </c>
      <c r="F2006" s="26" t="s">
        <v>46</v>
      </c>
    </row>
    <row r="2007" spans="1:6" x14ac:dyDescent="0.35">
      <c r="A2007" s="25" t="s">
        <v>2015</v>
      </c>
      <c r="B2007" s="26" t="s">
        <v>295</v>
      </c>
      <c r="C2007" s="26">
        <v>467</v>
      </c>
      <c r="D2007" s="26">
        <v>138.614</v>
      </c>
      <c r="E2007" s="26">
        <v>1.202</v>
      </c>
      <c r="F2007" s="26" t="s">
        <v>46</v>
      </c>
    </row>
    <row r="2008" spans="1:6" x14ac:dyDescent="0.35">
      <c r="A2008" s="25" t="s">
        <v>1336</v>
      </c>
      <c r="B2008" s="26" t="s">
        <v>295</v>
      </c>
      <c r="C2008" s="26">
        <v>280</v>
      </c>
      <c r="D2008" s="26">
        <v>0</v>
      </c>
      <c r="E2008" s="26">
        <v>1.202</v>
      </c>
      <c r="F2008" s="26" t="s">
        <v>76</v>
      </c>
    </row>
    <row r="2009" spans="1:6" x14ac:dyDescent="0.35">
      <c r="A2009" s="25" t="s">
        <v>1249</v>
      </c>
      <c r="B2009" s="26" t="s">
        <v>295</v>
      </c>
      <c r="C2009" s="26">
        <v>4107</v>
      </c>
      <c r="D2009" s="26">
        <v>536.58500000000004</v>
      </c>
      <c r="E2009" s="26">
        <v>1.206</v>
      </c>
      <c r="F2009" s="26" t="s">
        <v>46</v>
      </c>
    </row>
    <row r="2010" spans="1:6" x14ac:dyDescent="0.35">
      <c r="A2010" s="25" t="s">
        <v>1906</v>
      </c>
      <c r="B2010" s="26" t="s">
        <v>295</v>
      </c>
      <c r="C2010" s="26">
        <v>1767</v>
      </c>
      <c r="D2010" s="26">
        <v>500</v>
      </c>
      <c r="E2010" s="26">
        <v>1.212</v>
      </c>
      <c r="F2010" s="26" t="s">
        <v>46</v>
      </c>
    </row>
    <row r="2011" spans="1:6" x14ac:dyDescent="0.35">
      <c r="A2011" s="25" t="s">
        <v>1638</v>
      </c>
      <c r="B2011" s="26" t="s">
        <v>295</v>
      </c>
      <c r="C2011" s="26">
        <v>3660</v>
      </c>
      <c r="D2011" s="26">
        <v>678.57100000000003</v>
      </c>
      <c r="E2011" s="26">
        <v>1.2170000000000001</v>
      </c>
      <c r="F2011" s="26" t="s">
        <v>46</v>
      </c>
    </row>
    <row r="2012" spans="1:6" x14ac:dyDescent="0.35">
      <c r="A2012" s="25" t="s">
        <v>1370</v>
      </c>
      <c r="B2012" s="26" t="s">
        <v>295</v>
      </c>
      <c r="C2012" s="26">
        <v>6759</v>
      </c>
      <c r="D2012" s="26">
        <v>484.11700000000002</v>
      </c>
      <c r="E2012" s="26">
        <v>1.22</v>
      </c>
      <c r="F2012" s="26" t="s">
        <v>46</v>
      </c>
    </row>
    <row r="2013" spans="1:6" x14ac:dyDescent="0.35">
      <c r="A2013" s="25" t="s">
        <v>1598</v>
      </c>
      <c r="B2013" s="26" t="s">
        <v>295</v>
      </c>
      <c r="C2013" s="26">
        <v>4053</v>
      </c>
      <c r="D2013" s="26">
        <v>777.77800000000002</v>
      </c>
      <c r="E2013" s="26">
        <v>1.2270000000000001</v>
      </c>
      <c r="F2013" s="26" t="s">
        <v>46</v>
      </c>
    </row>
    <row r="2014" spans="1:6" x14ac:dyDescent="0.35">
      <c r="A2014" s="25" t="s">
        <v>209</v>
      </c>
      <c r="B2014" s="26" t="s">
        <v>295</v>
      </c>
      <c r="C2014" s="26">
        <v>2929</v>
      </c>
      <c r="D2014" s="26">
        <v>292.26600000000002</v>
      </c>
      <c r="E2014" s="26">
        <v>1.228</v>
      </c>
      <c r="F2014" s="26" t="s">
        <v>46</v>
      </c>
    </row>
    <row r="2015" spans="1:6" x14ac:dyDescent="0.35">
      <c r="A2015" s="25" t="s">
        <v>1274</v>
      </c>
      <c r="B2015" s="26" t="s">
        <v>295</v>
      </c>
      <c r="C2015" s="26">
        <v>4015</v>
      </c>
      <c r="D2015" s="26">
        <v>110.048</v>
      </c>
      <c r="E2015" s="26">
        <v>1.2290000000000001</v>
      </c>
      <c r="F2015" s="26" t="s">
        <v>46</v>
      </c>
    </row>
    <row r="2016" spans="1:6" x14ac:dyDescent="0.35">
      <c r="A2016" s="25" t="s">
        <v>2000</v>
      </c>
      <c r="B2016" s="26" t="s">
        <v>295</v>
      </c>
      <c r="C2016" s="26">
        <v>934</v>
      </c>
      <c r="D2016" s="26">
        <v>41.667000000000002</v>
      </c>
      <c r="E2016" s="26">
        <v>1.2310000000000001</v>
      </c>
      <c r="F2016" s="26" t="s">
        <v>46</v>
      </c>
    </row>
    <row r="2017" spans="1:6" x14ac:dyDescent="0.35">
      <c r="A2017" s="25" t="s">
        <v>1717</v>
      </c>
      <c r="B2017" s="26" t="s">
        <v>295</v>
      </c>
      <c r="C2017" s="26">
        <v>4011</v>
      </c>
      <c r="D2017" s="26">
        <v>321.42899999999997</v>
      </c>
      <c r="E2017" s="26">
        <v>1.2310000000000001</v>
      </c>
      <c r="F2017" s="26" t="s">
        <v>46</v>
      </c>
    </row>
    <row r="2018" spans="1:6" x14ac:dyDescent="0.35">
      <c r="A2018" s="25" t="s">
        <v>71</v>
      </c>
      <c r="B2018" s="26" t="s">
        <v>295</v>
      </c>
      <c r="C2018" s="26">
        <v>1161</v>
      </c>
      <c r="D2018" s="26">
        <v>207.547</v>
      </c>
      <c r="E2018" s="26">
        <v>1.2330000000000001</v>
      </c>
      <c r="F2018" s="26" t="s">
        <v>46</v>
      </c>
    </row>
    <row r="2019" spans="1:6" x14ac:dyDescent="0.35">
      <c r="A2019" s="25" t="s">
        <v>1857</v>
      </c>
      <c r="B2019" s="26" t="s">
        <v>295</v>
      </c>
      <c r="C2019" s="26">
        <v>1981</v>
      </c>
      <c r="D2019" s="26">
        <v>285.714</v>
      </c>
      <c r="E2019" s="26">
        <v>1.2350000000000001</v>
      </c>
      <c r="F2019" s="26" t="s">
        <v>46</v>
      </c>
    </row>
    <row r="2020" spans="1:6" x14ac:dyDescent="0.35">
      <c r="A2020" s="25" t="s">
        <v>1440</v>
      </c>
      <c r="B2020" s="26" t="s">
        <v>295</v>
      </c>
      <c r="C2020" s="26">
        <v>1990</v>
      </c>
      <c r="D2020" s="26">
        <v>353.71199999999999</v>
      </c>
      <c r="E2020" s="26">
        <v>1.238</v>
      </c>
      <c r="F2020" s="26" t="s">
        <v>46</v>
      </c>
    </row>
    <row r="2021" spans="1:6" x14ac:dyDescent="0.35">
      <c r="A2021" s="25" t="s">
        <v>1440</v>
      </c>
      <c r="B2021" s="26" t="s">
        <v>295</v>
      </c>
      <c r="C2021" s="26">
        <v>1990</v>
      </c>
      <c r="D2021" s="26">
        <v>353.71199999999999</v>
      </c>
      <c r="E2021" s="26">
        <v>1.238</v>
      </c>
      <c r="F2021" s="26" t="s">
        <v>46</v>
      </c>
    </row>
    <row r="2022" spans="1:6" x14ac:dyDescent="0.35">
      <c r="A2022" s="25" t="s">
        <v>1511</v>
      </c>
      <c r="B2022" s="26" t="s">
        <v>295</v>
      </c>
      <c r="C2022" s="26">
        <v>1101</v>
      </c>
      <c r="D2022" s="26">
        <v>647.05899999999997</v>
      </c>
      <c r="E2022" s="26">
        <v>1.244</v>
      </c>
      <c r="F2022" s="26" t="s">
        <v>46</v>
      </c>
    </row>
    <row r="2023" spans="1:6" x14ac:dyDescent="0.35">
      <c r="A2023" s="25" t="s">
        <v>1347</v>
      </c>
      <c r="B2023" s="26" t="s">
        <v>295</v>
      </c>
      <c r="C2023" s="26">
        <v>2571</v>
      </c>
      <c r="D2023" s="26">
        <v>307.08699999999999</v>
      </c>
      <c r="E2023" s="26">
        <v>1.2450000000000001</v>
      </c>
      <c r="F2023" s="26" t="s">
        <v>46</v>
      </c>
    </row>
    <row r="2024" spans="1:6" x14ac:dyDescent="0.35">
      <c r="A2024" s="25" t="s">
        <v>1128</v>
      </c>
      <c r="B2024" s="26" t="s">
        <v>295</v>
      </c>
      <c r="C2024" s="26">
        <v>955</v>
      </c>
      <c r="D2024" s="26">
        <v>0</v>
      </c>
      <c r="E2024" s="26">
        <v>1.2470000000000001</v>
      </c>
      <c r="F2024" s="26" t="s">
        <v>76</v>
      </c>
    </row>
    <row r="2025" spans="1:6" x14ac:dyDescent="0.35">
      <c r="A2025" s="25" t="s">
        <v>2088</v>
      </c>
      <c r="B2025" s="26" t="s">
        <v>295</v>
      </c>
      <c r="C2025" s="26">
        <v>3109</v>
      </c>
      <c r="D2025" s="26">
        <v>232.87700000000001</v>
      </c>
      <c r="E2025" s="26">
        <v>1.248</v>
      </c>
      <c r="F2025" s="26" t="s">
        <v>46</v>
      </c>
    </row>
    <row r="2026" spans="1:6" x14ac:dyDescent="0.35">
      <c r="A2026" s="25" t="s">
        <v>1605</v>
      </c>
      <c r="B2026" s="26" t="s">
        <v>295</v>
      </c>
      <c r="C2026" s="26">
        <v>1980</v>
      </c>
      <c r="D2026" s="26">
        <v>200</v>
      </c>
      <c r="E2026" s="26">
        <v>1.25</v>
      </c>
      <c r="F2026" s="26" t="s">
        <v>46</v>
      </c>
    </row>
    <row r="2027" spans="1:6" x14ac:dyDescent="0.35">
      <c r="A2027" s="25" t="s">
        <v>1161</v>
      </c>
      <c r="B2027" s="26" t="s">
        <v>295</v>
      </c>
      <c r="C2027" s="26">
        <v>2575</v>
      </c>
      <c r="D2027" s="26">
        <v>260</v>
      </c>
      <c r="E2027" s="26">
        <v>1.25</v>
      </c>
      <c r="F2027" s="26" t="s">
        <v>46</v>
      </c>
    </row>
    <row r="2028" spans="1:6" x14ac:dyDescent="0.35">
      <c r="A2028" s="25" t="s">
        <v>1332</v>
      </c>
      <c r="B2028" s="26" t="s">
        <v>295</v>
      </c>
      <c r="C2028" s="26">
        <v>2229</v>
      </c>
      <c r="D2028" s="26">
        <v>472.72699999999998</v>
      </c>
      <c r="E2028" s="26">
        <v>1.25</v>
      </c>
      <c r="F2028" s="26" t="s">
        <v>46</v>
      </c>
    </row>
    <row r="2029" spans="1:6" x14ac:dyDescent="0.35">
      <c r="A2029" s="25" t="s">
        <v>1413</v>
      </c>
      <c r="B2029" s="26" t="s">
        <v>295</v>
      </c>
      <c r="C2029" s="26">
        <v>5281</v>
      </c>
      <c r="D2029" s="26">
        <v>1000</v>
      </c>
      <c r="E2029" s="26">
        <v>1.25</v>
      </c>
      <c r="F2029" s="26" t="s">
        <v>46</v>
      </c>
    </row>
    <row r="2030" spans="1:6" x14ac:dyDescent="0.35">
      <c r="A2030" s="25" t="s">
        <v>1605</v>
      </c>
      <c r="B2030" s="26" t="s">
        <v>295</v>
      </c>
      <c r="C2030" s="26">
        <v>1980</v>
      </c>
      <c r="D2030" s="26">
        <v>200</v>
      </c>
      <c r="E2030" s="26">
        <v>1.25</v>
      </c>
      <c r="F2030" s="26" t="s">
        <v>46</v>
      </c>
    </row>
    <row r="2031" spans="1:6" x14ac:dyDescent="0.35">
      <c r="A2031" s="25" t="s">
        <v>2095</v>
      </c>
      <c r="B2031" s="26" t="s">
        <v>295</v>
      </c>
      <c r="C2031" s="26">
        <v>461</v>
      </c>
      <c r="D2031" s="26">
        <v>109.67700000000001</v>
      </c>
      <c r="E2031" s="26">
        <v>1.26</v>
      </c>
      <c r="F2031" s="26" t="s">
        <v>46</v>
      </c>
    </row>
    <row r="2032" spans="1:6" x14ac:dyDescent="0.35">
      <c r="A2032" s="25" t="s">
        <v>1696</v>
      </c>
      <c r="B2032" s="26" t="s">
        <v>295</v>
      </c>
      <c r="C2032" s="26">
        <v>4704</v>
      </c>
      <c r="D2032" s="26">
        <v>1365.385</v>
      </c>
      <c r="E2032" s="26">
        <v>1.2609999999999999</v>
      </c>
      <c r="F2032" s="26" t="s">
        <v>46</v>
      </c>
    </row>
    <row r="2033" spans="1:6" x14ac:dyDescent="0.35">
      <c r="A2033" s="25" t="s">
        <v>1269</v>
      </c>
      <c r="B2033" s="26" t="s">
        <v>295</v>
      </c>
      <c r="C2033" s="26">
        <v>2327</v>
      </c>
      <c r="D2033" s="26">
        <v>82.980999999999995</v>
      </c>
      <c r="E2033" s="26">
        <v>1.262</v>
      </c>
      <c r="F2033" s="26" t="s">
        <v>46</v>
      </c>
    </row>
    <row r="2034" spans="1:6" x14ac:dyDescent="0.35">
      <c r="A2034" s="25" t="s">
        <v>953</v>
      </c>
      <c r="B2034" s="26" t="s">
        <v>295</v>
      </c>
      <c r="C2034" s="26">
        <v>940</v>
      </c>
      <c r="D2034" s="26">
        <v>145.09800000000001</v>
      </c>
      <c r="E2034" s="26">
        <v>1.262</v>
      </c>
      <c r="F2034" s="26" t="s">
        <v>46</v>
      </c>
    </row>
    <row r="2035" spans="1:6" x14ac:dyDescent="0.35">
      <c r="A2035" s="25" t="s">
        <v>1606</v>
      </c>
      <c r="B2035" s="26" t="s">
        <v>295</v>
      </c>
      <c r="C2035" s="26">
        <v>3039</v>
      </c>
      <c r="D2035" s="26">
        <v>750</v>
      </c>
      <c r="E2035" s="26">
        <v>1.2629999999999999</v>
      </c>
      <c r="F2035" s="26" t="s">
        <v>46</v>
      </c>
    </row>
    <row r="2036" spans="1:6" x14ac:dyDescent="0.35">
      <c r="A2036" s="25" t="s">
        <v>1513</v>
      </c>
      <c r="B2036" s="26" t="s">
        <v>295</v>
      </c>
      <c r="C2036" s="26">
        <v>7078</v>
      </c>
      <c r="D2036" s="26">
        <v>1392.857</v>
      </c>
      <c r="E2036" s="26">
        <v>1.2729999999999999</v>
      </c>
      <c r="F2036" s="26" t="s">
        <v>46</v>
      </c>
    </row>
    <row r="2037" spans="1:6" x14ac:dyDescent="0.35">
      <c r="A2037" s="25" t="s">
        <v>1534</v>
      </c>
      <c r="B2037" s="26" t="s">
        <v>295</v>
      </c>
      <c r="C2037" s="26">
        <v>5462</v>
      </c>
      <c r="D2037" s="26">
        <v>1071.4290000000001</v>
      </c>
      <c r="E2037" s="26">
        <v>1.2729999999999999</v>
      </c>
      <c r="F2037" s="26" t="s">
        <v>46</v>
      </c>
    </row>
    <row r="2038" spans="1:6" x14ac:dyDescent="0.35">
      <c r="A2038" s="25" t="s">
        <v>1644</v>
      </c>
      <c r="B2038" s="26" t="s">
        <v>295</v>
      </c>
      <c r="C2038" s="26">
        <v>6708</v>
      </c>
      <c r="D2038" s="26">
        <v>285.714</v>
      </c>
      <c r="E2038" s="26">
        <v>1.2729999999999999</v>
      </c>
      <c r="F2038" s="26" t="s">
        <v>46</v>
      </c>
    </row>
    <row r="2039" spans="1:6" x14ac:dyDescent="0.35">
      <c r="A2039" s="25" t="s">
        <v>1416</v>
      </c>
      <c r="B2039" s="26" t="s">
        <v>295</v>
      </c>
      <c r="C2039" s="26">
        <v>5416</v>
      </c>
      <c r="D2039" s="26">
        <v>680.41200000000003</v>
      </c>
      <c r="E2039" s="26">
        <v>1.276</v>
      </c>
      <c r="F2039" s="26" t="s">
        <v>46</v>
      </c>
    </row>
    <row r="2040" spans="1:6" x14ac:dyDescent="0.35">
      <c r="A2040" s="25" t="s">
        <v>878</v>
      </c>
      <c r="B2040" s="26" t="s">
        <v>295</v>
      </c>
      <c r="C2040" s="26">
        <v>884</v>
      </c>
      <c r="D2040" s="26">
        <v>152.17400000000001</v>
      </c>
      <c r="E2040" s="26">
        <v>1.278</v>
      </c>
      <c r="F2040" s="26" t="s">
        <v>46</v>
      </c>
    </row>
    <row r="2041" spans="1:6" x14ac:dyDescent="0.35">
      <c r="A2041" s="25" t="s">
        <v>1555</v>
      </c>
      <c r="B2041" s="26" t="s">
        <v>295</v>
      </c>
      <c r="C2041" s="26">
        <v>7373</v>
      </c>
      <c r="D2041" s="26">
        <v>233.48</v>
      </c>
      <c r="E2041" s="26">
        <v>1.282</v>
      </c>
      <c r="F2041" s="26" t="s">
        <v>46</v>
      </c>
    </row>
    <row r="2042" spans="1:6" x14ac:dyDescent="0.35">
      <c r="A2042" s="25" t="s">
        <v>1894</v>
      </c>
      <c r="B2042" s="26" t="s">
        <v>295</v>
      </c>
      <c r="C2042" s="26">
        <v>1887</v>
      </c>
      <c r="D2042" s="26">
        <v>222.22200000000001</v>
      </c>
      <c r="E2042" s="26">
        <v>1.286</v>
      </c>
      <c r="F2042" s="26" t="s">
        <v>46</v>
      </c>
    </row>
    <row r="2043" spans="1:6" x14ac:dyDescent="0.35">
      <c r="A2043" s="25" t="s">
        <v>988</v>
      </c>
      <c r="B2043" s="26" t="s">
        <v>295</v>
      </c>
      <c r="C2043" s="26">
        <v>3329</v>
      </c>
      <c r="D2043" s="26">
        <v>555.55600000000004</v>
      </c>
      <c r="E2043" s="26">
        <v>1.286</v>
      </c>
      <c r="F2043" s="26" t="s">
        <v>46</v>
      </c>
    </row>
    <row r="2044" spans="1:6" x14ac:dyDescent="0.35">
      <c r="A2044" s="25" t="s">
        <v>215</v>
      </c>
      <c r="B2044" s="26" t="s">
        <v>295</v>
      </c>
      <c r="C2044" s="26">
        <v>4946</v>
      </c>
      <c r="D2044" s="26">
        <v>116.854</v>
      </c>
      <c r="E2044" s="26">
        <v>1.29</v>
      </c>
      <c r="F2044" s="26" t="s">
        <v>46</v>
      </c>
    </row>
    <row r="2045" spans="1:6" x14ac:dyDescent="0.35">
      <c r="A2045" s="25" t="s">
        <v>903</v>
      </c>
      <c r="B2045" s="26" t="s">
        <v>295</v>
      </c>
      <c r="C2045" s="26">
        <v>1140</v>
      </c>
      <c r="D2045" s="26">
        <v>189.18899999999999</v>
      </c>
      <c r="E2045" s="26">
        <v>1.2909999999999999</v>
      </c>
      <c r="F2045" s="26" t="s">
        <v>46</v>
      </c>
    </row>
    <row r="2046" spans="1:6" x14ac:dyDescent="0.35">
      <c r="A2046" s="25" t="s">
        <v>1274</v>
      </c>
      <c r="B2046" s="26" t="s">
        <v>295</v>
      </c>
      <c r="C2046" s="26">
        <v>5981</v>
      </c>
      <c r="D2046" s="26">
        <v>208.86099999999999</v>
      </c>
      <c r="E2046" s="26">
        <v>1.2949999999999999</v>
      </c>
      <c r="F2046" s="26" t="s">
        <v>46</v>
      </c>
    </row>
    <row r="2047" spans="1:6" x14ac:dyDescent="0.35">
      <c r="A2047" s="25" t="s">
        <v>1278</v>
      </c>
      <c r="B2047" s="26" t="s">
        <v>295</v>
      </c>
      <c r="C2047" s="26">
        <v>5435</v>
      </c>
      <c r="D2047" s="26">
        <v>486.48599999999999</v>
      </c>
      <c r="E2047" s="26">
        <v>1.298</v>
      </c>
      <c r="F2047" s="26" t="s">
        <v>46</v>
      </c>
    </row>
    <row r="2048" spans="1:6" x14ac:dyDescent="0.35">
      <c r="A2048" s="25" t="s">
        <v>2029</v>
      </c>
      <c r="B2048" s="26" t="s">
        <v>295</v>
      </c>
      <c r="C2048" s="26">
        <v>2874</v>
      </c>
      <c r="D2048" s="26">
        <v>0.42699999999999999</v>
      </c>
      <c r="E2048" s="26">
        <v>1.3029999999999999</v>
      </c>
      <c r="F2048" s="26" t="s">
        <v>76</v>
      </c>
    </row>
    <row r="2049" spans="1:6" x14ac:dyDescent="0.35">
      <c r="A2049" s="25" t="s">
        <v>1252</v>
      </c>
      <c r="B2049" s="26" t="s">
        <v>295</v>
      </c>
      <c r="C2049" s="26">
        <v>4303</v>
      </c>
      <c r="D2049" s="26">
        <v>1300</v>
      </c>
      <c r="E2049" s="26">
        <v>1.304</v>
      </c>
      <c r="F2049" s="26" t="s">
        <v>46</v>
      </c>
    </row>
    <row r="2050" spans="1:6" x14ac:dyDescent="0.35">
      <c r="A2050" s="25" t="s">
        <v>1076</v>
      </c>
      <c r="B2050" s="26" t="s">
        <v>295</v>
      </c>
      <c r="C2050" s="26">
        <v>3598</v>
      </c>
      <c r="D2050" s="26">
        <v>914.98</v>
      </c>
      <c r="E2050" s="26">
        <v>1.3069999999999999</v>
      </c>
      <c r="F2050" s="26" t="s">
        <v>46</v>
      </c>
    </row>
    <row r="2051" spans="1:6" x14ac:dyDescent="0.35">
      <c r="A2051" s="25" t="s">
        <v>126</v>
      </c>
      <c r="B2051" s="26" t="s">
        <v>295</v>
      </c>
      <c r="C2051" s="26">
        <v>1176</v>
      </c>
      <c r="D2051" s="26">
        <v>235.387</v>
      </c>
      <c r="E2051" s="26">
        <v>1.3109999999999999</v>
      </c>
      <c r="F2051" s="26" t="s">
        <v>46</v>
      </c>
    </row>
    <row r="2052" spans="1:6" x14ac:dyDescent="0.35">
      <c r="A2052" s="25" t="s">
        <v>1486</v>
      </c>
      <c r="B2052" s="26" t="s">
        <v>295</v>
      </c>
      <c r="C2052" s="26">
        <v>2646</v>
      </c>
      <c r="D2052" s="26">
        <v>550</v>
      </c>
      <c r="E2052" s="26">
        <v>1.333</v>
      </c>
      <c r="F2052" s="26" t="s">
        <v>46</v>
      </c>
    </row>
    <row r="2053" spans="1:6" x14ac:dyDescent="0.35">
      <c r="A2053" s="25" t="s">
        <v>222</v>
      </c>
      <c r="B2053" s="26" t="s">
        <v>295</v>
      </c>
      <c r="C2053" s="26">
        <v>2661</v>
      </c>
      <c r="D2053" s="26">
        <v>701.49300000000005</v>
      </c>
      <c r="E2053" s="26">
        <v>1.34</v>
      </c>
      <c r="F2053" s="26" t="s">
        <v>46</v>
      </c>
    </row>
    <row r="2054" spans="1:6" x14ac:dyDescent="0.35">
      <c r="A2054" s="25" t="s">
        <v>273</v>
      </c>
      <c r="B2054" s="26" t="s">
        <v>295</v>
      </c>
      <c r="C2054" s="26">
        <v>2078</v>
      </c>
      <c r="D2054" s="26">
        <v>148.93600000000001</v>
      </c>
      <c r="E2054" s="26">
        <v>1.343</v>
      </c>
      <c r="F2054" s="26" t="s">
        <v>46</v>
      </c>
    </row>
    <row r="2055" spans="1:6" x14ac:dyDescent="0.35">
      <c r="A2055" s="25" t="s">
        <v>987</v>
      </c>
      <c r="B2055" s="26" t="s">
        <v>295</v>
      </c>
      <c r="C2055" s="26">
        <v>2147</v>
      </c>
      <c r="D2055" s="26">
        <v>423.529</v>
      </c>
      <c r="E2055" s="26">
        <v>1.349</v>
      </c>
      <c r="F2055" s="26" t="s">
        <v>46</v>
      </c>
    </row>
    <row r="2056" spans="1:6" x14ac:dyDescent="0.35">
      <c r="A2056" s="25" t="s">
        <v>1391</v>
      </c>
      <c r="B2056" s="26" t="s">
        <v>295</v>
      </c>
      <c r="C2056" s="26">
        <v>1613</v>
      </c>
      <c r="D2056" s="26">
        <v>309.524</v>
      </c>
      <c r="E2056" s="26">
        <v>1.355</v>
      </c>
      <c r="F2056" s="26" t="s">
        <v>46</v>
      </c>
    </row>
    <row r="2057" spans="1:6" x14ac:dyDescent="0.35">
      <c r="A2057" s="25" t="s">
        <v>1677</v>
      </c>
      <c r="B2057" s="26" t="s">
        <v>295</v>
      </c>
      <c r="C2057" s="26">
        <v>1104</v>
      </c>
      <c r="D2057" s="26">
        <v>253.96799999999999</v>
      </c>
      <c r="E2057" s="26">
        <v>1.37</v>
      </c>
      <c r="F2057" s="26" t="s">
        <v>46</v>
      </c>
    </row>
    <row r="2058" spans="1:6" x14ac:dyDescent="0.35">
      <c r="A2058" s="25" t="s">
        <v>1662</v>
      </c>
      <c r="B2058" s="26" t="s">
        <v>295</v>
      </c>
      <c r="C2058" s="26">
        <v>7537</v>
      </c>
      <c r="D2058" s="26">
        <v>1035.2940000000001</v>
      </c>
      <c r="E2058" s="26">
        <v>1.371</v>
      </c>
      <c r="F2058" s="26" t="s">
        <v>46</v>
      </c>
    </row>
    <row r="2059" spans="1:6" x14ac:dyDescent="0.35">
      <c r="A2059" s="25" t="s">
        <v>213</v>
      </c>
      <c r="B2059" s="26" t="s">
        <v>295</v>
      </c>
      <c r="C2059" s="26">
        <v>1505</v>
      </c>
      <c r="D2059" s="26">
        <v>240</v>
      </c>
      <c r="E2059" s="26">
        <v>1.373</v>
      </c>
      <c r="F2059" s="26" t="s">
        <v>46</v>
      </c>
    </row>
    <row r="2060" spans="1:6" x14ac:dyDescent="0.35">
      <c r="A2060" s="25" t="s">
        <v>1123</v>
      </c>
      <c r="B2060" s="26" t="s">
        <v>295</v>
      </c>
      <c r="C2060" s="26">
        <v>122</v>
      </c>
      <c r="D2060" s="26">
        <v>9.9009999999999998</v>
      </c>
      <c r="E2060" s="26">
        <v>1.375</v>
      </c>
      <c r="F2060" s="26" t="s">
        <v>76</v>
      </c>
    </row>
    <row r="2061" spans="1:6" x14ac:dyDescent="0.35">
      <c r="A2061" s="25" t="s">
        <v>1506</v>
      </c>
      <c r="B2061" s="26" t="s">
        <v>295</v>
      </c>
      <c r="C2061" s="26">
        <v>2560</v>
      </c>
      <c r="D2061" s="26">
        <v>235.149</v>
      </c>
      <c r="E2061" s="26">
        <v>1.379</v>
      </c>
      <c r="F2061" s="26" t="s">
        <v>46</v>
      </c>
    </row>
    <row r="2062" spans="1:6" x14ac:dyDescent="0.35">
      <c r="A2062" s="25" t="s">
        <v>1358</v>
      </c>
      <c r="B2062" s="26" t="s">
        <v>295</v>
      </c>
      <c r="C2062" s="26">
        <v>7188</v>
      </c>
      <c r="D2062" s="26">
        <v>482.75900000000001</v>
      </c>
      <c r="E2062" s="26">
        <v>1.381</v>
      </c>
      <c r="F2062" s="26" t="s">
        <v>46</v>
      </c>
    </row>
    <row r="2063" spans="1:6" x14ac:dyDescent="0.35">
      <c r="A2063" s="25" t="s">
        <v>934</v>
      </c>
      <c r="B2063" s="26" t="s">
        <v>295</v>
      </c>
      <c r="C2063" s="26">
        <v>5677</v>
      </c>
      <c r="D2063" s="26">
        <v>718.38099999999997</v>
      </c>
      <c r="E2063" s="26">
        <v>1.3859999999999999</v>
      </c>
      <c r="F2063" s="26" t="s">
        <v>46</v>
      </c>
    </row>
    <row r="2064" spans="1:6" x14ac:dyDescent="0.35">
      <c r="A2064" s="25" t="s">
        <v>1347</v>
      </c>
      <c r="B2064" s="26" t="s">
        <v>295</v>
      </c>
      <c r="C2064" s="26">
        <v>2678</v>
      </c>
      <c r="D2064" s="26">
        <v>322.83499999999998</v>
      </c>
      <c r="E2064" s="26">
        <v>1.3959999999999999</v>
      </c>
      <c r="F2064" s="26" t="s">
        <v>46</v>
      </c>
    </row>
    <row r="2065" spans="1:6" x14ac:dyDescent="0.35">
      <c r="A2065" s="25" t="s">
        <v>1882</v>
      </c>
      <c r="B2065" s="26" t="s">
        <v>295</v>
      </c>
      <c r="C2065" s="26">
        <v>2778</v>
      </c>
      <c r="D2065" s="26">
        <v>333.33300000000003</v>
      </c>
      <c r="E2065" s="26">
        <v>1.4</v>
      </c>
      <c r="F2065" s="26" t="s">
        <v>46</v>
      </c>
    </row>
    <row r="2066" spans="1:6" x14ac:dyDescent="0.35">
      <c r="A2066" s="25" t="s">
        <v>1634</v>
      </c>
      <c r="B2066" s="26" t="s">
        <v>295</v>
      </c>
      <c r="C2066" s="26">
        <v>7580</v>
      </c>
      <c r="D2066" s="26">
        <v>964.28599999999994</v>
      </c>
      <c r="E2066" s="26">
        <v>1.4</v>
      </c>
      <c r="F2066" s="26" t="s">
        <v>46</v>
      </c>
    </row>
    <row r="2067" spans="1:6" x14ac:dyDescent="0.35">
      <c r="A2067" s="25" t="s">
        <v>1957</v>
      </c>
      <c r="B2067" s="26" t="s">
        <v>295</v>
      </c>
      <c r="C2067" s="26">
        <v>1505</v>
      </c>
      <c r="D2067" s="26">
        <v>161.29</v>
      </c>
      <c r="E2067" s="26">
        <v>1.409</v>
      </c>
      <c r="F2067" s="26" t="s">
        <v>46</v>
      </c>
    </row>
    <row r="2068" spans="1:6" x14ac:dyDescent="0.35">
      <c r="A2068" s="25" t="s">
        <v>1639</v>
      </c>
      <c r="B2068" s="26" t="s">
        <v>295</v>
      </c>
      <c r="C2068" s="26">
        <v>7186</v>
      </c>
      <c r="D2068" s="26">
        <v>415.38499999999999</v>
      </c>
      <c r="E2068" s="26">
        <v>1.413</v>
      </c>
      <c r="F2068" s="26" t="s">
        <v>46</v>
      </c>
    </row>
    <row r="2069" spans="1:6" x14ac:dyDescent="0.35">
      <c r="A2069" s="25" t="s">
        <v>215</v>
      </c>
      <c r="B2069" s="26" t="s">
        <v>295</v>
      </c>
      <c r="C2069" s="26">
        <v>4095</v>
      </c>
      <c r="D2069" s="26">
        <v>121.348</v>
      </c>
      <c r="E2069" s="26">
        <v>1.417</v>
      </c>
      <c r="F2069" s="26" t="s">
        <v>46</v>
      </c>
    </row>
    <row r="2070" spans="1:6" x14ac:dyDescent="0.35">
      <c r="A2070" s="25" t="s">
        <v>1118</v>
      </c>
      <c r="B2070" s="26" t="s">
        <v>295</v>
      </c>
      <c r="C2070" s="26">
        <v>1674</v>
      </c>
      <c r="D2070" s="26">
        <v>90.909000000000006</v>
      </c>
      <c r="E2070" s="26">
        <v>1.419</v>
      </c>
      <c r="F2070" s="26" t="s">
        <v>46</v>
      </c>
    </row>
    <row r="2071" spans="1:6" x14ac:dyDescent="0.35">
      <c r="A2071" s="25" t="s">
        <v>1126</v>
      </c>
      <c r="B2071" s="26" t="s">
        <v>295</v>
      </c>
      <c r="C2071" s="26">
        <v>4231</v>
      </c>
      <c r="D2071" s="26">
        <v>239.43700000000001</v>
      </c>
      <c r="E2071" s="26">
        <v>1.42</v>
      </c>
      <c r="F2071" s="26" t="s">
        <v>46</v>
      </c>
    </row>
    <row r="2072" spans="1:6" x14ac:dyDescent="0.35">
      <c r="A2072" s="25" t="s">
        <v>1497</v>
      </c>
      <c r="B2072" s="26" t="s">
        <v>295</v>
      </c>
      <c r="C2072" s="26">
        <v>4477</v>
      </c>
      <c r="D2072" s="26">
        <v>701.149</v>
      </c>
      <c r="E2072" s="26">
        <v>1.4259999999999999</v>
      </c>
      <c r="F2072" s="26" t="s">
        <v>46</v>
      </c>
    </row>
    <row r="2073" spans="1:6" x14ac:dyDescent="0.35">
      <c r="A2073" s="25" t="s">
        <v>132</v>
      </c>
      <c r="B2073" s="26" t="s">
        <v>295</v>
      </c>
      <c r="C2073" s="26">
        <v>1700</v>
      </c>
      <c r="D2073" s="26">
        <v>217.899</v>
      </c>
      <c r="E2073" s="26">
        <v>1.4279999999999999</v>
      </c>
      <c r="F2073" s="26" t="s">
        <v>46</v>
      </c>
    </row>
    <row r="2074" spans="1:6" x14ac:dyDescent="0.35">
      <c r="A2074" s="25" t="s">
        <v>1513</v>
      </c>
      <c r="B2074" s="26" t="s">
        <v>295</v>
      </c>
      <c r="C2074" s="26">
        <v>4175</v>
      </c>
      <c r="D2074" s="26">
        <v>348.83699999999999</v>
      </c>
      <c r="E2074" s="26">
        <v>1.4330000000000001</v>
      </c>
      <c r="F2074" s="26" t="s">
        <v>46</v>
      </c>
    </row>
    <row r="2075" spans="1:6" x14ac:dyDescent="0.35">
      <c r="A2075" s="25" t="s">
        <v>189</v>
      </c>
      <c r="B2075" s="26" t="s">
        <v>295</v>
      </c>
      <c r="C2075" s="26">
        <v>1824</v>
      </c>
      <c r="D2075" s="26">
        <v>344.20699999999999</v>
      </c>
      <c r="E2075" s="26">
        <v>1.4359999999999999</v>
      </c>
      <c r="F2075" s="26" t="s">
        <v>46</v>
      </c>
    </row>
    <row r="2076" spans="1:6" x14ac:dyDescent="0.35">
      <c r="A2076" s="25" t="s">
        <v>1672</v>
      </c>
      <c r="B2076" s="26" t="s">
        <v>295</v>
      </c>
      <c r="C2076" s="26">
        <v>4176</v>
      </c>
      <c r="D2076" s="26">
        <v>576.27099999999996</v>
      </c>
      <c r="E2076" s="26">
        <v>1.4390000000000001</v>
      </c>
      <c r="F2076" s="26" t="s">
        <v>46</v>
      </c>
    </row>
    <row r="2077" spans="1:6" x14ac:dyDescent="0.35">
      <c r="A2077" s="25" t="s">
        <v>1630</v>
      </c>
      <c r="B2077" s="26" t="s">
        <v>295</v>
      </c>
      <c r="C2077" s="26">
        <v>6124</v>
      </c>
      <c r="D2077" s="26">
        <v>369.565</v>
      </c>
      <c r="E2077" s="26">
        <v>1.4470000000000001</v>
      </c>
      <c r="F2077" s="26" t="s">
        <v>46</v>
      </c>
    </row>
    <row r="2078" spans="1:6" x14ac:dyDescent="0.35">
      <c r="A2078" s="25" t="s">
        <v>1126</v>
      </c>
      <c r="B2078" s="26" t="s">
        <v>295</v>
      </c>
      <c r="C2078" s="26">
        <v>1447</v>
      </c>
      <c r="D2078" s="26">
        <v>309.85899999999998</v>
      </c>
      <c r="E2078" s="26">
        <v>1.4490000000000001</v>
      </c>
      <c r="F2078" s="26" t="s">
        <v>46</v>
      </c>
    </row>
    <row r="2079" spans="1:6" x14ac:dyDescent="0.35">
      <c r="A2079" s="25" t="s">
        <v>1946</v>
      </c>
      <c r="B2079" s="26" t="s">
        <v>295</v>
      </c>
      <c r="C2079" s="26">
        <v>1293</v>
      </c>
      <c r="D2079" s="26">
        <v>128.364</v>
      </c>
      <c r="E2079" s="26">
        <v>1.45</v>
      </c>
      <c r="F2079" s="26" t="s">
        <v>46</v>
      </c>
    </row>
    <row r="2080" spans="1:6" x14ac:dyDescent="0.35">
      <c r="A2080" s="25" t="s">
        <v>1976</v>
      </c>
      <c r="B2080" s="26" t="s">
        <v>295</v>
      </c>
      <c r="C2080" s="26">
        <v>515</v>
      </c>
      <c r="D2080" s="26">
        <v>0</v>
      </c>
      <c r="E2080" s="26">
        <v>1.452</v>
      </c>
      <c r="F2080" s="26" t="s">
        <v>76</v>
      </c>
    </row>
    <row r="2081" spans="1:6" x14ac:dyDescent="0.35">
      <c r="A2081" s="25" t="s">
        <v>244</v>
      </c>
      <c r="B2081" s="26" t="s">
        <v>295</v>
      </c>
      <c r="C2081" s="26">
        <v>1780</v>
      </c>
      <c r="D2081" s="26">
        <v>88.662000000000006</v>
      </c>
      <c r="E2081" s="26">
        <v>1.454</v>
      </c>
      <c r="F2081" s="26" t="s">
        <v>46</v>
      </c>
    </row>
    <row r="2082" spans="1:6" x14ac:dyDescent="0.35">
      <c r="A2082" s="25" t="s">
        <v>263</v>
      </c>
      <c r="B2082" s="26" t="s">
        <v>295</v>
      </c>
      <c r="C2082" s="26">
        <v>3069</v>
      </c>
      <c r="D2082" s="26">
        <v>301.20499999999998</v>
      </c>
      <c r="E2082" s="26">
        <v>1.456</v>
      </c>
      <c r="F2082" s="26" t="s">
        <v>46</v>
      </c>
    </row>
    <row r="2083" spans="1:6" x14ac:dyDescent="0.35">
      <c r="A2083" s="25" t="s">
        <v>1662</v>
      </c>
      <c r="B2083" s="26" t="s">
        <v>295</v>
      </c>
      <c r="C2083" s="26">
        <v>4596</v>
      </c>
      <c r="D2083" s="26">
        <v>263.15800000000002</v>
      </c>
      <c r="E2083" s="26">
        <v>1.462</v>
      </c>
      <c r="F2083" s="26" t="s">
        <v>46</v>
      </c>
    </row>
    <row r="2084" spans="1:6" x14ac:dyDescent="0.35">
      <c r="A2084" s="25" t="s">
        <v>1876</v>
      </c>
      <c r="B2084" s="26" t="s">
        <v>295</v>
      </c>
      <c r="C2084" s="26">
        <v>2771</v>
      </c>
      <c r="D2084" s="26">
        <v>500</v>
      </c>
      <c r="E2084" s="26">
        <v>1.4670000000000001</v>
      </c>
      <c r="F2084" s="26" t="s">
        <v>46</v>
      </c>
    </row>
    <row r="2085" spans="1:6" x14ac:dyDescent="0.35">
      <c r="A2085" s="25" t="s">
        <v>118</v>
      </c>
      <c r="B2085" s="26" t="s">
        <v>295</v>
      </c>
      <c r="C2085" s="26">
        <v>4772</v>
      </c>
      <c r="D2085" s="26">
        <v>254.54499999999999</v>
      </c>
      <c r="E2085" s="26">
        <v>1.486</v>
      </c>
      <c r="F2085" s="26" t="s">
        <v>46</v>
      </c>
    </row>
    <row r="2086" spans="1:6" x14ac:dyDescent="0.35">
      <c r="A2086" s="25" t="s">
        <v>1634</v>
      </c>
      <c r="B2086" s="26" t="s">
        <v>295</v>
      </c>
      <c r="C2086" s="26">
        <v>4641</v>
      </c>
      <c r="D2086" s="26">
        <v>435.89699999999999</v>
      </c>
      <c r="E2086" s="26">
        <v>1.5</v>
      </c>
      <c r="F2086" s="26" t="s">
        <v>46</v>
      </c>
    </row>
    <row r="2087" spans="1:6" x14ac:dyDescent="0.35">
      <c r="A2087" s="25" t="s">
        <v>1864</v>
      </c>
      <c r="B2087" s="26" t="s">
        <v>295</v>
      </c>
      <c r="C2087" s="26">
        <v>996</v>
      </c>
      <c r="D2087" s="26">
        <v>31.25</v>
      </c>
      <c r="E2087" s="26">
        <v>1.524</v>
      </c>
      <c r="F2087" s="26" t="s">
        <v>46</v>
      </c>
    </row>
    <row r="2088" spans="1:6" x14ac:dyDescent="0.35">
      <c r="A2088" s="25" t="s">
        <v>2048</v>
      </c>
      <c r="B2088" s="26" t="s">
        <v>295</v>
      </c>
      <c r="C2088" s="26">
        <v>1777</v>
      </c>
      <c r="D2088" s="26">
        <v>307.69200000000001</v>
      </c>
      <c r="E2088" s="26">
        <v>1.5289999999999999</v>
      </c>
      <c r="F2088" s="26" t="s">
        <v>46</v>
      </c>
    </row>
    <row r="2089" spans="1:6" x14ac:dyDescent="0.35">
      <c r="A2089" s="25" t="s">
        <v>1404</v>
      </c>
      <c r="B2089" s="26" t="s">
        <v>295</v>
      </c>
      <c r="C2089" s="26">
        <v>4305</v>
      </c>
      <c r="D2089" s="26">
        <v>226.89099999999999</v>
      </c>
      <c r="E2089" s="26">
        <v>1.5449999999999999</v>
      </c>
      <c r="F2089" s="26" t="s">
        <v>46</v>
      </c>
    </row>
    <row r="2090" spans="1:6" x14ac:dyDescent="0.35">
      <c r="A2090" s="25" t="s">
        <v>1644</v>
      </c>
      <c r="B2090" s="26" t="s">
        <v>295</v>
      </c>
      <c r="C2090" s="26">
        <v>3761</v>
      </c>
      <c r="D2090" s="26">
        <v>256.09800000000001</v>
      </c>
      <c r="E2090" s="26">
        <v>1.5469999999999999</v>
      </c>
      <c r="F2090" s="26" t="s">
        <v>46</v>
      </c>
    </row>
    <row r="2091" spans="1:6" x14ac:dyDescent="0.35">
      <c r="A2091" s="25" t="s">
        <v>1610</v>
      </c>
      <c r="B2091" s="26" t="s">
        <v>295</v>
      </c>
      <c r="C2091" s="26">
        <v>6828</v>
      </c>
      <c r="D2091" s="26">
        <v>678.57100000000003</v>
      </c>
      <c r="E2091" s="26">
        <v>1.556</v>
      </c>
      <c r="F2091" s="26" t="s">
        <v>46</v>
      </c>
    </row>
    <row r="2092" spans="1:6" x14ac:dyDescent="0.35">
      <c r="A2092" s="25" t="s">
        <v>1639</v>
      </c>
      <c r="B2092" s="26" t="s">
        <v>295</v>
      </c>
      <c r="C2092" s="26">
        <v>4306</v>
      </c>
      <c r="D2092" s="26">
        <v>576.08699999999999</v>
      </c>
      <c r="E2092" s="26">
        <v>1.5589999999999999</v>
      </c>
      <c r="F2092" s="26" t="s">
        <v>46</v>
      </c>
    </row>
    <row r="2093" spans="1:6" x14ac:dyDescent="0.35">
      <c r="A2093" s="25" t="s">
        <v>1523</v>
      </c>
      <c r="B2093" s="26" t="s">
        <v>295</v>
      </c>
      <c r="C2093" s="26">
        <v>3795</v>
      </c>
      <c r="D2093" s="26">
        <v>78.125</v>
      </c>
      <c r="E2093" s="26">
        <v>1.5609999999999999</v>
      </c>
      <c r="F2093" s="26" t="s">
        <v>46</v>
      </c>
    </row>
    <row r="2094" spans="1:6" x14ac:dyDescent="0.35">
      <c r="A2094" s="25" t="s">
        <v>1558</v>
      </c>
      <c r="B2094" s="26" t="s">
        <v>295</v>
      </c>
      <c r="C2094" s="26">
        <v>2260</v>
      </c>
      <c r="D2094" s="26">
        <v>1800</v>
      </c>
      <c r="E2094" s="26">
        <v>1.5620000000000001</v>
      </c>
      <c r="F2094" s="26" t="s">
        <v>46</v>
      </c>
    </row>
    <row r="2095" spans="1:6" x14ac:dyDescent="0.35">
      <c r="A2095" s="25" t="s">
        <v>1190</v>
      </c>
      <c r="B2095" s="26" t="s">
        <v>295</v>
      </c>
      <c r="C2095" s="26">
        <v>2803</v>
      </c>
      <c r="D2095" s="26">
        <v>695.65200000000004</v>
      </c>
      <c r="E2095" s="26">
        <v>1.5680000000000001</v>
      </c>
      <c r="F2095" s="26" t="s">
        <v>46</v>
      </c>
    </row>
    <row r="2096" spans="1:6" x14ac:dyDescent="0.35">
      <c r="A2096" s="25" t="s">
        <v>1263</v>
      </c>
      <c r="B2096" s="26" t="s">
        <v>295</v>
      </c>
      <c r="C2096" s="26">
        <v>3211</v>
      </c>
      <c r="D2096" s="26">
        <v>1909.0909999999999</v>
      </c>
      <c r="E2096" s="26">
        <v>1.571</v>
      </c>
      <c r="F2096" s="26" t="s">
        <v>46</v>
      </c>
    </row>
    <row r="2097" spans="1:6" x14ac:dyDescent="0.35">
      <c r="A2097" s="25" t="s">
        <v>1263</v>
      </c>
      <c r="B2097" s="26" t="s">
        <v>295</v>
      </c>
      <c r="C2097" s="26">
        <v>3211</v>
      </c>
      <c r="D2097" s="26">
        <v>1909.0909999999999</v>
      </c>
      <c r="E2097" s="26">
        <v>1.571</v>
      </c>
      <c r="F2097" s="26" t="s">
        <v>46</v>
      </c>
    </row>
    <row r="2098" spans="1:6" x14ac:dyDescent="0.35">
      <c r="A2098" s="25" t="s">
        <v>279</v>
      </c>
      <c r="B2098" s="26" t="s">
        <v>295</v>
      </c>
      <c r="C2098" s="26">
        <v>1666</v>
      </c>
      <c r="D2098" s="26">
        <v>317.07299999999998</v>
      </c>
      <c r="E2098" s="26">
        <v>1.577</v>
      </c>
      <c r="F2098" s="26" t="s">
        <v>46</v>
      </c>
    </row>
    <row r="2099" spans="1:6" x14ac:dyDescent="0.35">
      <c r="A2099" s="25" t="s">
        <v>1083</v>
      </c>
      <c r="B2099" s="26" t="s">
        <v>295</v>
      </c>
      <c r="C2099" s="26">
        <v>2214</v>
      </c>
      <c r="D2099" s="26">
        <v>82.305000000000007</v>
      </c>
      <c r="E2099" s="26">
        <v>1.5780000000000001</v>
      </c>
      <c r="F2099" s="26" t="s">
        <v>46</v>
      </c>
    </row>
    <row r="2100" spans="1:6" x14ac:dyDescent="0.35">
      <c r="A2100" s="25" t="s">
        <v>254</v>
      </c>
      <c r="B2100" s="26" t="s">
        <v>295</v>
      </c>
      <c r="C2100" s="26">
        <v>1744</v>
      </c>
      <c r="D2100" s="26">
        <v>483.46499999999997</v>
      </c>
      <c r="E2100" s="26">
        <v>1.5780000000000001</v>
      </c>
      <c r="F2100" s="26" t="s">
        <v>46</v>
      </c>
    </row>
    <row r="2101" spans="1:6" x14ac:dyDescent="0.35">
      <c r="A2101" s="25" t="s">
        <v>1416</v>
      </c>
      <c r="B2101" s="26" t="s">
        <v>295</v>
      </c>
      <c r="C2101" s="26">
        <v>1720</v>
      </c>
      <c r="D2101" s="26">
        <v>612.245</v>
      </c>
      <c r="E2101" s="26">
        <v>1.581</v>
      </c>
      <c r="F2101" s="26" t="s">
        <v>46</v>
      </c>
    </row>
    <row r="2102" spans="1:6" x14ac:dyDescent="0.35">
      <c r="A2102" s="25" t="s">
        <v>1667</v>
      </c>
      <c r="B2102" s="26" t="s">
        <v>295</v>
      </c>
      <c r="C2102" s="26">
        <v>3352</v>
      </c>
      <c r="D2102" s="26">
        <v>290</v>
      </c>
      <c r="E2102" s="26">
        <v>1.587</v>
      </c>
      <c r="F2102" s="26" t="s">
        <v>46</v>
      </c>
    </row>
    <row r="2103" spans="1:6" x14ac:dyDescent="0.35">
      <c r="A2103" s="25" t="s">
        <v>883</v>
      </c>
      <c r="B2103" s="26" t="s">
        <v>295</v>
      </c>
      <c r="C2103" s="26">
        <v>2773</v>
      </c>
      <c r="D2103" s="26">
        <v>0</v>
      </c>
      <c r="E2103" s="26">
        <v>1.6</v>
      </c>
      <c r="F2103" s="26" t="s">
        <v>76</v>
      </c>
    </row>
    <row r="2104" spans="1:6" x14ac:dyDescent="0.35">
      <c r="A2104" s="25" t="s">
        <v>1630</v>
      </c>
      <c r="B2104" s="26" t="s">
        <v>295</v>
      </c>
      <c r="C2104" s="26">
        <v>3149</v>
      </c>
      <c r="D2104" s="26">
        <v>833.33299999999997</v>
      </c>
      <c r="E2104" s="26">
        <v>1.615</v>
      </c>
      <c r="F2104" s="26" t="s">
        <v>46</v>
      </c>
    </row>
    <row r="2105" spans="1:6" x14ac:dyDescent="0.35">
      <c r="A2105" s="25" t="s">
        <v>1663</v>
      </c>
      <c r="B2105" s="26" t="s">
        <v>295</v>
      </c>
      <c r="C2105" s="26">
        <v>4241</v>
      </c>
      <c r="D2105" s="26">
        <v>425.53199999999998</v>
      </c>
      <c r="E2105" s="26">
        <v>1.621</v>
      </c>
      <c r="F2105" s="26" t="s">
        <v>46</v>
      </c>
    </row>
    <row r="2106" spans="1:6" x14ac:dyDescent="0.35">
      <c r="A2106" s="25" t="s">
        <v>1229</v>
      </c>
      <c r="B2106" s="26" t="s">
        <v>295</v>
      </c>
      <c r="C2106" s="26">
        <v>4592</v>
      </c>
      <c r="D2106" s="26">
        <v>950.74599999999998</v>
      </c>
      <c r="E2106" s="26">
        <v>1.6419999999999999</v>
      </c>
      <c r="F2106" s="26" t="s">
        <v>46</v>
      </c>
    </row>
    <row r="2107" spans="1:6" x14ac:dyDescent="0.35">
      <c r="A2107" s="25" t="s">
        <v>1477</v>
      </c>
      <c r="B2107" s="26" t="s">
        <v>295</v>
      </c>
      <c r="C2107" s="26">
        <v>3866</v>
      </c>
      <c r="D2107" s="26">
        <v>244.15600000000001</v>
      </c>
      <c r="E2107" s="26">
        <v>1.6739999999999999</v>
      </c>
      <c r="F2107" s="26" t="s">
        <v>46</v>
      </c>
    </row>
    <row r="2108" spans="1:6" x14ac:dyDescent="0.35">
      <c r="A2108" s="25" t="s">
        <v>1031</v>
      </c>
      <c r="B2108" s="26" t="s">
        <v>295</v>
      </c>
      <c r="C2108" s="26">
        <v>649</v>
      </c>
      <c r="D2108" s="26">
        <v>210.25200000000001</v>
      </c>
      <c r="E2108" s="26">
        <v>1.68</v>
      </c>
      <c r="F2108" s="26" t="s">
        <v>46</v>
      </c>
    </row>
    <row r="2109" spans="1:6" x14ac:dyDescent="0.35">
      <c r="A2109" s="25" t="s">
        <v>1077</v>
      </c>
      <c r="B2109" s="26" t="s">
        <v>295</v>
      </c>
      <c r="C2109" s="26">
        <v>3669</v>
      </c>
      <c r="D2109" s="26">
        <v>550.29600000000005</v>
      </c>
      <c r="E2109" s="26">
        <v>1.7070000000000001</v>
      </c>
      <c r="F2109" s="26" t="s">
        <v>46</v>
      </c>
    </row>
    <row r="2110" spans="1:6" x14ac:dyDescent="0.35">
      <c r="A2110" s="25" t="s">
        <v>874</v>
      </c>
      <c r="B2110" s="26" t="s">
        <v>295</v>
      </c>
      <c r="C2110" s="26">
        <v>1554</v>
      </c>
      <c r="D2110" s="26">
        <v>47.12</v>
      </c>
      <c r="E2110" s="26">
        <v>1.7210000000000001</v>
      </c>
      <c r="F2110" s="26" t="s">
        <v>46</v>
      </c>
    </row>
    <row r="2111" spans="1:6" x14ac:dyDescent="0.35">
      <c r="A2111" s="25" t="s">
        <v>1224</v>
      </c>
      <c r="B2111" s="26" t="s">
        <v>295</v>
      </c>
      <c r="C2111" s="26">
        <v>7276</v>
      </c>
      <c r="D2111" s="26">
        <v>1285.7139999999999</v>
      </c>
      <c r="E2111" s="26">
        <v>1.75</v>
      </c>
      <c r="F2111" s="26" t="s">
        <v>46</v>
      </c>
    </row>
    <row r="2112" spans="1:6" x14ac:dyDescent="0.35">
      <c r="A2112" s="25" t="s">
        <v>1693</v>
      </c>
      <c r="B2112" s="26" t="s">
        <v>295</v>
      </c>
      <c r="C2112" s="26">
        <v>4420</v>
      </c>
      <c r="D2112" s="26">
        <v>1584.615</v>
      </c>
      <c r="E2112" s="26">
        <v>1.7569999999999999</v>
      </c>
      <c r="F2112" s="26" t="s">
        <v>46</v>
      </c>
    </row>
    <row r="2113" spans="1:6" x14ac:dyDescent="0.35">
      <c r="A2113" s="25" t="s">
        <v>1149</v>
      </c>
      <c r="B2113" s="26" t="s">
        <v>295</v>
      </c>
      <c r="C2113" s="26">
        <v>3365</v>
      </c>
      <c r="D2113" s="26">
        <v>250</v>
      </c>
      <c r="E2113" s="26">
        <v>1.778</v>
      </c>
      <c r="F2113" s="26" t="s">
        <v>46</v>
      </c>
    </row>
    <row r="2114" spans="1:6" x14ac:dyDescent="0.35">
      <c r="A2114" s="25" t="s">
        <v>972</v>
      </c>
      <c r="B2114" s="26" t="s">
        <v>295</v>
      </c>
      <c r="C2114" s="26">
        <v>2501</v>
      </c>
      <c r="D2114" s="26">
        <v>488.88900000000001</v>
      </c>
      <c r="E2114" s="26">
        <v>1.786</v>
      </c>
      <c r="F2114" s="26" t="s">
        <v>46</v>
      </c>
    </row>
    <row r="2115" spans="1:6" x14ac:dyDescent="0.35">
      <c r="A2115" s="25" t="s">
        <v>1789</v>
      </c>
      <c r="B2115" s="26" t="s">
        <v>295</v>
      </c>
      <c r="C2115" s="26">
        <v>1999</v>
      </c>
      <c r="D2115" s="26">
        <v>78.534000000000006</v>
      </c>
      <c r="E2115" s="26">
        <v>1.819</v>
      </c>
      <c r="F2115" s="26" t="s">
        <v>46</v>
      </c>
    </row>
    <row r="2116" spans="1:6" x14ac:dyDescent="0.35">
      <c r="A2116" s="25" t="s">
        <v>1495</v>
      </c>
      <c r="B2116" s="26" t="s">
        <v>295</v>
      </c>
      <c r="C2116" s="26">
        <v>4263</v>
      </c>
      <c r="D2116" s="26">
        <v>200</v>
      </c>
      <c r="E2116" s="26">
        <v>1.8420000000000001</v>
      </c>
      <c r="F2116" s="26" t="s">
        <v>46</v>
      </c>
    </row>
    <row r="2117" spans="1:6" x14ac:dyDescent="0.35">
      <c r="A2117" s="25" t="s">
        <v>1591</v>
      </c>
      <c r="B2117" s="26" t="s">
        <v>295</v>
      </c>
      <c r="C2117" s="26">
        <v>7643</v>
      </c>
      <c r="D2117" s="26">
        <v>1591.4290000000001</v>
      </c>
      <c r="E2117" s="26">
        <v>1.8520000000000001</v>
      </c>
      <c r="F2117" s="26" t="s">
        <v>46</v>
      </c>
    </row>
    <row r="2118" spans="1:6" x14ac:dyDescent="0.35">
      <c r="A2118" s="25" t="s">
        <v>1555</v>
      </c>
      <c r="B2118" s="26" t="s">
        <v>295</v>
      </c>
      <c r="C2118" s="26">
        <v>4421</v>
      </c>
      <c r="D2118" s="26">
        <v>94.406000000000006</v>
      </c>
      <c r="E2118" s="26">
        <v>1.857</v>
      </c>
      <c r="F2118" s="26" t="s">
        <v>46</v>
      </c>
    </row>
    <row r="2119" spans="1:6" x14ac:dyDescent="0.35">
      <c r="A2119" s="25" t="s">
        <v>2039</v>
      </c>
      <c r="B2119" s="26" t="s">
        <v>295</v>
      </c>
      <c r="C2119" s="26">
        <v>3283</v>
      </c>
      <c r="D2119" s="26">
        <v>297.46800000000002</v>
      </c>
      <c r="E2119" s="26">
        <v>1.881</v>
      </c>
      <c r="F2119" s="26" t="s">
        <v>46</v>
      </c>
    </row>
    <row r="2120" spans="1:6" x14ac:dyDescent="0.35">
      <c r="A2120" s="25" t="s">
        <v>1684</v>
      </c>
      <c r="B2120" s="26" t="s">
        <v>295</v>
      </c>
      <c r="C2120" s="26">
        <v>1369</v>
      </c>
      <c r="D2120" s="26">
        <v>311.47500000000002</v>
      </c>
      <c r="E2120" s="26">
        <v>1.9059999999999999</v>
      </c>
      <c r="F2120" s="26" t="s">
        <v>46</v>
      </c>
    </row>
    <row r="2121" spans="1:6" x14ac:dyDescent="0.35">
      <c r="A2121" s="25" t="s">
        <v>1391</v>
      </c>
      <c r="B2121" s="26" t="s">
        <v>295</v>
      </c>
      <c r="C2121" s="26">
        <v>3373</v>
      </c>
      <c r="D2121" s="26">
        <v>333.33300000000003</v>
      </c>
      <c r="E2121" s="26">
        <v>1.909</v>
      </c>
      <c r="F2121" s="26" t="s">
        <v>46</v>
      </c>
    </row>
    <row r="2122" spans="1:6" x14ac:dyDescent="0.35">
      <c r="A2122" s="25" t="s">
        <v>1220</v>
      </c>
      <c r="B2122" s="26" t="s">
        <v>295</v>
      </c>
      <c r="C2122" s="26">
        <v>4210</v>
      </c>
      <c r="D2122" s="26">
        <v>261.53800000000001</v>
      </c>
      <c r="E2122" s="26">
        <v>1.9119999999999999</v>
      </c>
      <c r="F2122" s="26" t="s">
        <v>46</v>
      </c>
    </row>
    <row r="2123" spans="1:6" x14ac:dyDescent="0.35">
      <c r="A2123" s="25" t="s">
        <v>1587</v>
      </c>
      <c r="B2123" s="26" t="s">
        <v>295</v>
      </c>
      <c r="C2123" s="26">
        <v>3935</v>
      </c>
      <c r="D2123" s="26">
        <v>96.774000000000001</v>
      </c>
      <c r="E2123" s="26">
        <v>1.9379999999999999</v>
      </c>
      <c r="F2123" s="26" t="s">
        <v>46</v>
      </c>
    </row>
    <row r="2124" spans="1:6" x14ac:dyDescent="0.35">
      <c r="A2124" s="25" t="s">
        <v>1520</v>
      </c>
      <c r="B2124" s="26" t="s">
        <v>295</v>
      </c>
      <c r="C2124" s="26">
        <v>7494</v>
      </c>
      <c r="D2124" s="26">
        <v>276.11900000000003</v>
      </c>
      <c r="E2124" s="26">
        <v>1.9419999999999999</v>
      </c>
      <c r="F2124" s="26" t="s">
        <v>46</v>
      </c>
    </row>
    <row r="2125" spans="1:6" x14ac:dyDescent="0.35">
      <c r="A2125" s="25" t="s">
        <v>1610</v>
      </c>
      <c r="B2125" s="26" t="s">
        <v>295</v>
      </c>
      <c r="C2125" s="26">
        <v>3903</v>
      </c>
      <c r="D2125" s="26">
        <v>83.332999999999998</v>
      </c>
      <c r="E2125" s="26">
        <v>2</v>
      </c>
      <c r="F2125" s="26" t="s">
        <v>46</v>
      </c>
    </row>
    <row r="2126" spans="1:6" x14ac:dyDescent="0.35">
      <c r="A2126" s="25" t="s">
        <v>1936</v>
      </c>
      <c r="B2126" s="26" t="s">
        <v>295</v>
      </c>
      <c r="C2126" s="26">
        <v>1162</v>
      </c>
      <c r="D2126" s="26">
        <v>328.125</v>
      </c>
      <c r="E2126" s="26">
        <v>2</v>
      </c>
      <c r="F2126" s="26" t="s">
        <v>46</v>
      </c>
    </row>
    <row r="2127" spans="1:6" x14ac:dyDescent="0.35">
      <c r="A2127" s="25" t="s">
        <v>999</v>
      </c>
      <c r="B2127" s="26" t="s">
        <v>295</v>
      </c>
      <c r="C2127" s="26">
        <v>4111</v>
      </c>
      <c r="D2127" s="26">
        <v>150</v>
      </c>
      <c r="E2127" s="26">
        <v>2</v>
      </c>
      <c r="F2127" s="26" t="s">
        <v>46</v>
      </c>
    </row>
    <row r="2128" spans="1:6" x14ac:dyDescent="0.35">
      <c r="A2128" s="25" t="s">
        <v>1250</v>
      </c>
      <c r="B2128" s="26" t="s">
        <v>295</v>
      </c>
      <c r="C2128" s="26">
        <v>4626</v>
      </c>
      <c r="D2128" s="26">
        <v>360.73099999999999</v>
      </c>
      <c r="E2128" s="26">
        <v>2.0089999999999999</v>
      </c>
      <c r="F2128" s="26" t="s">
        <v>46</v>
      </c>
    </row>
    <row r="2129" spans="1:6" x14ac:dyDescent="0.35">
      <c r="A2129" s="25" t="s">
        <v>208</v>
      </c>
      <c r="B2129" s="26" t="s">
        <v>295</v>
      </c>
      <c r="C2129" s="26">
        <v>621</v>
      </c>
      <c r="D2129" s="26">
        <v>112.676</v>
      </c>
      <c r="E2129" s="26">
        <v>2.052</v>
      </c>
      <c r="F2129" s="26" t="s">
        <v>46</v>
      </c>
    </row>
    <row r="2130" spans="1:6" x14ac:dyDescent="0.35">
      <c r="A2130" s="25" t="s">
        <v>925</v>
      </c>
      <c r="B2130" s="26" t="s">
        <v>295</v>
      </c>
      <c r="C2130" s="26">
        <v>2003</v>
      </c>
      <c r="D2130" s="26">
        <v>1129.0319999999999</v>
      </c>
      <c r="E2130" s="26">
        <v>2.0670000000000002</v>
      </c>
      <c r="F2130" s="26" t="s">
        <v>46</v>
      </c>
    </row>
    <row r="2131" spans="1:6" x14ac:dyDescent="0.35">
      <c r="A2131" s="25" t="s">
        <v>97</v>
      </c>
      <c r="B2131" s="26" t="s">
        <v>295</v>
      </c>
      <c r="C2131" s="26">
        <v>2741</v>
      </c>
      <c r="D2131" s="26">
        <v>153.166</v>
      </c>
      <c r="E2131" s="26">
        <v>2.1219999999999999</v>
      </c>
      <c r="F2131" s="26" t="s">
        <v>46</v>
      </c>
    </row>
    <row r="2132" spans="1:6" x14ac:dyDescent="0.35">
      <c r="A2132" s="25" t="s">
        <v>1162</v>
      </c>
      <c r="B2132" s="26" t="s">
        <v>295</v>
      </c>
      <c r="C2132" s="26">
        <v>2826</v>
      </c>
      <c r="D2132" s="26">
        <v>411.76499999999999</v>
      </c>
      <c r="E2132" s="26">
        <v>2.125</v>
      </c>
      <c r="F2132" s="26" t="s">
        <v>46</v>
      </c>
    </row>
    <row r="2133" spans="1:6" x14ac:dyDescent="0.35">
      <c r="A2133" s="25" t="s">
        <v>1358</v>
      </c>
      <c r="B2133" s="26" t="s">
        <v>295</v>
      </c>
      <c r="C2133" s="26">
        <v>4278</v>
      </c>
      <c r="D2133" s="26">
        <v>36.145000000000003</v>
      </c>
      <c r="E2133" s="26">
        <v>2.1280000000000001</v>
      </c>
      <c r="F2133" s="26" t="s">
        <v>46</v>
      </c>
    </row>
    <row r="2134" spans="1:6" x14ac:dyDescent="0.35">
      <c r="A2134" s="25" t="s">
        <v>276</v>
      </c>
      <c r="B2134" s="26" t="s">
        <v>295</v>
      </c>
      <c r="C2134" s="26">
        <v>1827</v>
      </c>
      <c r="D2134" s="26">
        <v>248.90700000000001</v>
      </c>
      <c r="E2134" s="26">
        <v>2.1509999999999998</v>
      </c>
      <c r="F2134" s="26" t="s">
        <v>46</v>
      </c>
    </row>
    <row r="2135" spans="1:6" x14ac:dyDescent="0.35">
      <c r="A2135" s="25" t="s">
        <v>1506</v>
      </c>
      <c r="B2135" s="26" t="s">
        <v>295</v>
      </c>
      <c r="C2135" s="26">
        <v>4960</v>
      </c>
      <c r="D2135" s="26">
        <v>273.58499999999998</v>
      </c>
      <c r="E2135" s="26">
        <v>2.1629999999999998</v>
      </c>
      <c r="F2135" s="26" t="s">
        <v>46</v>
      </c>
    </row>
    <row r="2136" spans="1:6" x14ac:dyDescent="0.35">
      <c r="A2136" s="25" t="s">
        <v>190</v>
      </c>
      <c r="B2136" s="26" t="s">
        <v>295</v>
      </c>
      <c r="C2136" s="26">
        <v>1960</v>
      </c>
      <c r="D2136" s="26">
        <v>257.92</v>
      </c>
      <c r="E2136" s="26">
        <v>2.194</v>
      </c>
      <c r="F2136" s="26" t="s">
        <v>46</v>
      </c>
    </row>
    <row r="2137" spans="1:6" x14ac:dyDescent="0.35">
      <c r="A2137" s="25" t="s">
        <v>1961</v>
      </c>
      <c r="B2137" s="26" t="s">
        <v>295</v>
      </c>
      <c r="C2137" s="26">
        <v>278</v>
      </c>
      <c r="D2137" s="26">
        <v>61.947000000000003</v>
      </c>
      <c r="E2137" s="26">
        <v>2.2160000000000002</v>
      </c>
      <c r="F2137" s="26" t="s">
        <v>46</v>
      </c>
    </row>
    <row r="2138" spans="1:6" x14ac:dyDescent="0.35">
      <c r="A2138" s="25" t="s">
        <v>1109</v>
      </c>
      <c r="B2138" s="26" t="s">
        <v>295</v>
      </c>
      <c r="C2138" s="26">
        <v>3021</v>
      </c>
      <c r="D2138" s="26">
        <v>946.42899999999997</v>
      </c>
      <c r="E2138" s="26">
        <v>2.2400000000000002</v>
      </c>
      <c r="F2138" s="26" t="s">
        <v>46</v>
      </c>
    </row>
    <row r="2139" spans="1:6" x14ac:dyDescent="0.35">
      <c r="A2139" s="25" t="s">
        <v>2064</v>
      </c>
      <c r="B2139" s="26" t="s">
        <v>295</v>
      </c>
      <c r="C2139" s="26">
        <v>2561</v>
      </c>
      <c r="D2139" s="26">
        <v>333.33300000000003</v>
      </c>
      <c r="E2139" s="26">
        <v>2.25</v>
      </c>
      <c r="F2139" s="26" t="s">
        <v>46</v>
      </c>
    </row>
    <row r="2140" spans="1:6" x14ac:dyDescent="0.35">
      <c r="A2140" s="25" t="s">
        <v>1495</v>
      </c>
      <c r="B2140" s="26" t="s">
        <v>295</v>
      </c>
      <c r="C2140" s="26">
        <v>7225</v>
      </c>
      <c r="D2140" s="26">
        <v>468.75</v>
      </c>
      <c r="E2140" s="26">
        <v>2.286</v>
      </c>
      <c r="F2140" s="26" t="s">
        <v>46</v>
      </c>
    </row>
    <row r="2141" spans="1:6" x14ac:dyDescent="0.35">
      <c r="A2141" s="25" t="s">
        <v>1993</v>
      </c>
      <c r="B2141" s="26" t="s">
        <v>295</v>
      </c>
      <c r="C2141" s="26">
        <v>1216</v>
      </c>
      <c r="D2141" s="26">
        <v>377.358</v>
      </c>
      <c r="E2141" s="26">
        <v>2.3039999999999998</v>
      </c>
      <c r="F2141" s="26" t="s">
        <v>46</v>
      </c>
    </row>
    <row r="2142" spans="1:6" x14ac:dyDescent="0.35">
      <c r="A2142" s="25" t="s">
        <v>2067</v>
      </c>
      <c r="B2142" s="26" t="s">
        <v>295</v>
      </c>
      <c r="C2142" s="26">
        <v>2720</v>
      </c>
      <c r="D2142" s="26">
        <v>250</v>
      </c>
      <c r="E2142" s="26">
        <v>2.3159999999999998</v>
      </c>
      <c r="F2142" s="26" t="s">
        <v>46</v>
      </c>
    </row>
    <row r="2143" spans="1:6" x14ac:dyDescent="0.35">
      <c r="A2143" s="25" t="s">
        <v>1654</v>
      </c>
      <c r="B2143" s="26" t="s">
        <v>295</v>
      </c>
      <c r="C2143" s="26">
        <v>352</v>
      </c>
      <c r="D2143" s="26">
        <v>175.53200000000001</v>
      </c>
      <c r="E2143" s="26">
        <v>2.3210000000000002</v>
      </c>
      <c r="F2143" s="26" t="s">
        <v>46</v>
      </c>
    </row>
    <row r="2144" spans="1:6" x14ac:dyDescent="0.35">
      <c r="A2144" s="25" t="s">
        <v>2025</v>
      </c>
      <c r="B2144" s="26" t="s">
        <v>295</v>
      </c>
      <c r="C2144" s="26">
        <v>1309</v>
      </c>
      <c r="D2144" s="26">
        <v>48.625999999999998</v>
      </c>
      <c r="E2144" s="26">
        <v>2.4129999999999998</v>
      </c>
      <c r="F2144" s="26" t="s">
        <v>46</v>
      </c>
    </row>
    <row r="2145" spans="1:6" x14ac:dyDescent="0.35">
      <c r="A2145" s="25" t="s">
        <v>1158</v>
      </c>
      <c r="B2145" s="26" t="s">
        <v>295</v>
      </c>
      <c r="C2145" s="26">
        <v>3897</v>
      </c>
      <c r="D2145" s="26">
        <v>93.75</v>
      </c>
      <c r="E2145" s="26">
        <v>2.4620000000000002</v>
      </c>
      <c r="F2145" s="26" t="s">
        <v>46</v>
      </c>
    </row>
    <row r="2146" spans="1:6" x14ac:dyDescent="0.35">
      <c r="A2146" s="25" t="s">
        <v>234</v>
      </c>
      <c r="B2146" s="26" t="s">
        <v>295</v>
      </c>
      <c r="C2146" s="26">
        <v>1752</v>
      </c>
      <c r="D2146" s="26">
        <v>83.332999999999998</v>
      </c>
      <c r="E2146" s="26">
        <v>2.5259999999999998</v>
      </c>
      <c r="F2146" s="26" t="s">
        <v>46</v>
      </c>
    </row>
    <row r="2147" spans="1:6" x14ac:dyDescent="0.35">
      <c r="A2147" s="25" t="s">
        <v>75</v>
      </c>
      <c r="B2147" s="26" t="s">
        <v>295</v>
      </c>
      <c r="C2147" s="26">
        <v>1350</v>
      </c>
      <c r="D2147" s="26">
        <v>4.0979999999999999</v>
      </c>
      <c r="E2147" s="26">
        <v>2.5680000000000001</v>
      </c>
      <c r="F2147" s="26" t="s">
        <v>76</v>
      </c>
    </row>
    <row r="2148" spans="1:6" x14ac:dyDescent="0.35">
      <c r="A2148" s="25" t="s">
        <v>1012</v>
      </c>
      <c r="B2148" s="26" t="s">
        <v>295</v>
      </c>
      <c r="C2148" s="26">
        <v>384</v>
      </c>
      <c r="D2148" s="26">
        <v>83.332999999999998</v>
      </c>
      <c r="E2148" s="26">
        <v>2.625</v>
      </c>
      <c r="F2148" s="26" t="s">
        <v>46</v>
      </c>
    </row>
    <row r="2149" spans="1:6" x14ac:dyDescent="0.35">
      <c r="A2149" s="25" t="s">
        <v>1591</v>
      </c>
      <c r="B2149" s="26" t="s">
        <v>295</v>
      </c>
      <c r="C2149" s="26">
        <v>4701</v>
      </c>
      <c r="D2149" s="26">
        <v>615.89400000000001</v>
      </c>
      <c r="E2149" s="26">
        <v>2.6259999999999999</v>
      </c>
      <c r="F2149" s="26" t="s">
        <v>46</v>
      </c>
    </row>
    <row r="2150" spans="1:6" x14ac:dyDescent="0.35">
      <c r="A2150" s="25" t="s">
        <v>1803</v>
      </c>
      <c r="B2150" s="26" t="s">
        <v>295</v>
      </c>
      <c r="C2150" s="26">
        <v>2708</v>
      </c>
      <c r="D2150" s="26">
        <v>639.34400000000005</v>
      </c>
      <c r="E2150" s="26">
        <v>2.6520000000000001</v>
      </c>
      <c r="F2150" s="26" t="s">
        <v>46</v>
      </c>
    </row>
    <row r="2151" spans="1:6" x14ac:dyDescent="0.35">
      <c r="A2151" s="25" t="s">
        <v>1741</v>
      </c>
      <c r="B2151" s="26" t="s">
        <v>295</v>
      </c>
      <c r="C2151" s="26">
        <v>6110</v>
      </c>
      <c r="D2151" s="26">
        <v>411.89800000000002</v>
      </c>
      <c r="E2151" s="26">
        <v>2.6909999999999998</v>
      </c>
      <c r="F2151" s="26" t="s">
        <v>46</v>
      </c>
    </row>
    <row r="2152" spans="1:6" x14ac:dyDescent="0.35">
      <c r="A2152" s="25" t="s">
        <v>1499</v>
      </c>
      <c r="B2152" s="26" t="s">
        <v>295</v>
      </c>
      <c r="C2152" s="26">
        <v>2059</v>
      </c>
      <c r="D2152" s="26">
        <v>218.25399999999999</v>
      </c>
      <c r="E2152" s="26">
        <v>2.7389999999999999</v>
      </c>
      <c r="F2152" s="26" t="s">
        <v>46</v>
      </c>
    </row>
    <row r="2153" spans="1:6" x14ac:dyDescent="0.35">
      <c r="A2153" s="25" t="s">
        <v>1109</v>
      </c>
      <c r="B2153" s="26" t="s">
        <v>295</v>
      </c>
      <c r="C2153" s="26">
        <v>5778</v>
      </c>
      <c r="D2153" s="26">
        <v>982.14300000000003</v>
      </c>
      <c r="E2153" s="26">
        <v>2.8</v>
      </c>
      <c r="F2153" s="26" t="s">
        <v>46</v>
      </c>
    </row>
    <row r="2154" spans="1:6" x14ac:dyDescent="0.35">
      <c r="A2154" s="25" t="s">
        <v>1975</v>
      </c>
      <c r="B2154" s="26" t="s">
        <v>295</v>
      </c>
      <c r="C2154" s="26">
        <v>731</v>
      </c>
      <c r="D2154" s="26">
        <v>0</v>
      </c>
      <c r="E2154" s="26">
        <v>2.8959999999999999</v>
      </c>
      <c r="F2154" s="26" t="s">
        <v>76</v>
      </c>
    </row>
    <row r="2155" spans="1:6" x14ac:dyDescent="0.35">
      <c r="A2155" s="25" t="s">
        <v>279</v>
      </c>
      <c r="B2155" s="26" t="s">
        <v>295</v>
      </c>
      <c r="C2155" s="26">
        <v>2646</v>
      </c>
      <c r="D2155" s="26">
        <v>404.255</v>
      </c>
      <c r="E2155" s="26">
        <v>2.9380000000000002</v>
      </c>
      <c r="F2155" s="26" t="s">
        <v>46</v>
      </c>
    </row>
    <row r="2156" spans="1:6" x14ac:dyDescent="0.35">
      <c r="A2156" s="25" t="s">
        <v>1188</v>
      </c>
      <c r="B2156" s="26" t="s">
        <v>295</v>
      </c>
      <c r="C2156" s="26">
        <v>1301</v>
      </c>
      <c r="D2156" s="26">
        <v>0</v>
      </c>
      <c r="E2156" s="26">
        <v>3</v>
      </c>
      <c r="F2156" s="26" t="s">
        <v>76</v>
      </c>
    </row>
    <row r="2157" spans="1:6" x14ac:dyDescent="0.35">
      <c r="A2157" s="25" t="s">
        <v>872</v>
      </c>
      <c r="B2157" s="26" t="s">
        <v>295</v>
      </c>
      <c r="C2157" s="26">
        <v>2917</v>
      </c>
      <c r="D2157" s="26">
        <v>118.761</v>
      </c>
      <c r="E2157" s="26">
        <v>3.0739999999999998</v>
      </c>
      <c r="F2157" s="26" t="s">
        <v>46</v>
      </c>
    </row>
    <row r="2158" spans="1:6" x14ac:dyDescent="0.35">
      <c r="A2158" s="25" t="s">
        <v>1170</v>
      </c>
      <c r="B2158" s="26" t="s">
        <v>295</v>
      </c>
      <c r="C2158" s="26">
        <v>1778</v>
      </c>
      <c r="D2158" s="26">
        <v>377.77800000000002</v>
      </c>
      <c r="E2158" s="26">
        <v>3.214</v>
      </c>
      <c r="F2158" s="26" t="s">
        <v>46</v>
      </c>
    </row>
    <row r="2159" spans="1:6" x14ac:dyDescent="0.35">
      <c r="A2159" s="25" t="s">
        <v>1170</v>
      </c>
      <c r="B2159" s="26" t="s">
        <v>295</v>
      </c>
      <c r="C2159" s="26">
        <v>1778</v>
      </c>
      <c r="D2159" s="26">
        <v>377.77800000000002</v>
      </c>
      <c r="E2159" s="26">
        <v>3.214</v>
      </c>
      <c r="F2159" s="26" t="s">
        <v>46</v>
      </c>
    </row>
    <row r="2160" spans="1:6" x14ac:dyDescent="0.35">
      <c r="A2160" s="25" t="s">
        <v>1793</v>
      </c>
      <c r="B2160" s="26" t="s">
        <v>295</v>
      </c>
      <c r="C2160" s="26">
        <v>1725</v>
      </c>
      <c r="D2160" s="26">
        <v>130.88200000000001</v>
      </c>
      <c r="E2160" s="26">
        <v>3.3010000000000002</v>
      </c>
      <c r="F2160" s="26" t="s">
        <v>46</v>
      </c>
    </row>
    <row r="2161" spans="1:6" x14ac:dyDescent="0.35">
      <c r="A2161" s="25" t="s">
        <v>1441</v>
      </c>
      <c r="B2161" s="26" t="s">
        <v>295</v>
      </c>
      <c r="C2161" s="26">
        <v>3692</v>
      </c>
      <c r="D2161" s="26">
        <v>150</v>
      </c>
      <c r="E2161" s="26">
        <v>3.3330000000000002</v>
      </c>
      <c r="F2161" s="26" t="s">
        <v>46</v>
      </c>
    </row>
    <row r="2162" spans="1:6" x14ac:dyDescent="0.35">
      <c r="A2162" s="25" t="s">
        <v>1221</v>
      </c>
      <c r="B2162" s="26" t="s">
        <v>295</v>
      </c>
      <c r="C2162" s="26">
        <v>7066</v>
      </c>
      <c r="D2162" s="26">
        <v>1088.2349999999999</v>
      </c>
      <c r="E2162" s="26">
        <v>3.4</v>
      </c>
      <c r="F2162" s="26" t="s">
        <v>46</v>
      </c>
    </row>
    <row r="2163" spans="1:6" x14ac:dyDescent="0.35">
      <c r="A2163" s="25" t="s">
        <v>122</v>
      </c>
      <c r="B2163" s="26" t="s">
        <v>295</v>
      </c>
      <c r="C2163" s="26">
        <v>885</v>
      </c>
      <c r="D2163" s="26">
        <v>61.856000000000002</v>
      </c>
      <c r="E2163" s="26">
        <v>3.4980000000000002</v>
      </c>
      <c r="F2163" s="26" t="s">
        <v>46</v>
      </c>
    </row>
    <row r="2164" spans="1:6" x14ac:dyDescent="0.35">
      <c r="A2164" s="25" t="s">
        <v>1327</v>
      </c>
      <c r="B2164" s="26" t="s">
        <v>295</v>
      </c>
      <c r="C2164" s="26">
        <v>4327</v>
      </c>
      <c r="D2164" s="26">
        <v>104.072</v>
      </c>
      <c r="E2164" s="26">
        <v>3.508</v>
      </c>
      <c r="F2164" s="26" t="s">
        <v>46</v>
      </c>
    </row>
    <row r="2165" spans="1:6" x14ac:dyDescent="0.35">
      <c r="A2165" s="25" t="s">
        <v>895</v>
      </c>
      <c r="B2165" s="26" t="s">
        <v>295</v>
      </c>
      <c r="C2165" s="26">
        <v>1316</v>
      </c>
      <c r="D2165" s="26">
        <v>99.718999999999994</v>
      </c>
      <c r="E2165" s="26">
        <v>3.786</v>
      </c>
      <c r="F2165" s="26" t="s">
        <v>46</v>
      </c>
    </row>
    <row r="2166" spans="1:6" x14ac:dyDescent="0.35">
      <c r="A2166" s="25" t="s">
        <v>2071</v>
      </c>
      <c r="B2166" s="26" t="s">
        <v>295</v>
      </c>
      <c r="C2166" s="26">
        <v>800</v>
      </c>
      <c r="D2166" s="26">
        <v>214.286</v>
      </c>
      <c r="E2166" s="26">
        <v>3.92</v>
      </c>
      <c r="F2166" s="26" t="s">
        <v>46</v>
      </c>
    </row>
    <row r="2167" spans="1:6" x14ac:dyDescent="0.35">
      <c r="A2167" s="25" t="s">
        <v>2047</v>
      </c>
      <c r="B2167" s="26" t="s">
        <v>295</v>
      </c>
      <c r="C2167" s="26">
        <v>4164</v>
      </c>
      <c r="D2167" s="26">
        <v>56.338000000000001</v>
      </c>
      <c r="E2167" s="26">
        <v>3.944</v>
      </c>
      <c r="F2167" s="26" t="s">
        <v>46</v>
      </c>
    </row>
    <row r="2168" spans="1:6" x14ac:dyDescent="0.35">
      <c r="A2168" s="25" t="s">
        <v>1294</v>
      </c>
      <c r="B2168" s="26" t="s">
        <v>295</v>
      </c>
      <c r="C2168" s="26">
        <v>6521</v>
      </c>
      <c r="D2168" s="26">
        <v>191.37299999999999</v>
      </c>
      <c r="E2168" s="26">
        <v>3.96</v>
      </c>
      <c r="F2168" s="26" t="s">
        <v>46</v>
      </c>
    </row>
    <row r="2169" spans="1:6" x14ac:dyDescent="0.35">
      <c r="A2169" s="25" t="s">
        <v>1482</v>
      </c>
      <c r="B2169" s="26" t="s">
        <v>295</v>
      </c>
      <c r="C2169" s="26">
        <v>5578</v>
      </c>
      <c r="D2169" s="26">
        <v>625</v>
      </c>
      <c r="E2169" s="26">
        <v>4</v>
      </c>
      <c r="F2169" s="26" t="s">
        <v>46</v>
      </c>
    </row>
    <row r="2170" spans="1:6" x14ac:dyDescent="0.35">
      <c r="A2170" s="25" t="s">
        <v>1819</v>
      </c>
      <c r="B2170" s="26" t="s">
        <v>295</v>
      </c>
      <c r="C2170" s="26">
        <v>1574</v>
      </c>
      <c r="D2170" s="26">
        <v>90.909000000000006</v>
      </c>
      <c r="E2170" s="26">
        <v>4.0410000000000004</v>
      </c>
      <c r="F2170" s="26" t="s">
        <v>46</v>
      </c>
    </row>
    <row r="2171" spans="1:6" x14ac:dyDescent="0.35">
      <c r="A2171" s="25" t="s">
        <v>1047</v>
      </c>
      <c r="B2171" s="26" t="s">
        <v>295</v>
      </c>
      <c r="C2171" s="26">
        <v>3610</v>
      </c>
      <c r="D2171" s="26">
        <v>76.105000000000004</v>
      </c>
      <c r="E2171" s="26">
        <v>4.1989999999999998</v>
      </c>
      <c r="F2171" s="26" t="s">
        <v>46</v>
      </c>
    </row>
    <row r="2172" spans="1:6" x14ac:dyDescent="0.35">
      <c r="A2172" s="25" t="s">
        <v>1333</v>
      </c>
      <c r="B2172" s="26" t="s">
        <v>295</v>
      </c>
      <c r="C2172" s="26">
        <v>3558</v>
      </c>
      <c r="D2172" s="26">
        <v>525</v>
      </c>
      <c r="E2172" s="26">
        <v>4.444</v>
      </c>
      <c r="F2172" s="26" t="s">
        <v>46</v>
      </c>
    </row>
    <row r="2173" spans="1:6" x14ac:dyDescent="0.35">
      <c r="A2173" s="25" t="s">
        <v>1995</v>
      </c>
      <c r="B2173" s="26" t="s">
        <v>295</v>
      </c>
      <c r="C2173" s="26">
        <v>2547</v>
      </c>
      <c r="D2173" s="26">
        <v>278.68900000000002</v>
      </c>
      <c r="E2173" s="26">
        <v>4.6920000000000002</v>
      </c>
      <c r="F2173" s="26" t="s">
        <v>46</v>
      </c>
    </row>
    <row r="2174" spans="1:6" x14ac:dyDescent="0.35">
      <c r="A2174" s="25" t="s">
        <v>895</v>
      </c>
      <c r="B2174" s="26" t="s">
        <v>295</v>
      </c>
      <c r="C2174" s="26">
        <v>1014</v>
      </c>
      <c r="D2174" s="26">
        <v>61.37</v>
      </c>
      <c r="E2174" s="26">
        <v>5.1989999999999998</v>
      </c>
      <c r="F2174" s="26" t="s">
        <v>46</v>
      </c>
    </row>
    <row r="2175" spans="1:6" x14ac:dyDescent="0.35">
      <c r="A2175" s="25" t="s">
        <v>192</v>
      </c>
      <c r="B2175" s="26" t="s">
        <v>295</v>
      </c>
      <c r="C2175" s="26">
        <v>2307</v>
      </c>
      <c r="D2175" s="26">
        <v>162.16200000000001</v>
      </c>
      <c r="E2175" s="26">
        <v>5.2859999999999996</v>
      </c>
      <c r="F2175" s="26" t="s">
        <v>46</v>
      </c>
    </row>
    <row r="2176" spans="1:6" x14ac:dyDescent="0.35">
      <c r="A2176" s="25" t="s">
        <v>1521</v>
      </c>
      <c r="B2176" s="26" t="s">
        <v>295</v>
      </c>
      <c r="C2176" s="26">
        <v>3824</v>
      </c>
      <c r="D2176" s="26">
        <v>1333.3330000000001</v>
      </c>
      <c r="E2176" s="26">
        <v>5.625</v>
      </c>
      <c r="F2176" s="26" t="s">
        <v>46</v>
      </c>
    </row>
    <row r="2177" spans="1:6" x14ac:dyDescent="0.35">
      <c r="A2177" s="25" t="s">
        <v>1441</v>
      </c>
      <c r="B2177" s="26" t="s">
        <v>295</v>
      </c>
      <c r="C2177" s="26">
        <v>5279</v>
      </c>
      <c r="D2177" s="26">
        <v>200</v>
      </c>
      <c r="E2177" s="26">
        <v>6.6669999999999998</v>
      </c>
      <c r="F2177" s="26" t="s">
        <v>46</v>
      </c>
    </row>
    <row r="2178" spans="1:6" x14ac:dyDescent="0.35">
      <c r="A2178" s="25" t="s">
        <v>1304</v>
      </c>
      <c r="B2178" s="26" t="s">
        <v>295</v>
      </c>
      <c r="C2178" s="26">
        <v>2144</v>
      </c>
      <c r="D2178" s="26">
        <v>33.453000000000003</v>
      </c>
      <c r="E2178" s="26">
        <v>7.4729999999999999</v>
      </c>
      <c r="F2178" s="26" t="s">
        <v>46</v>
      </c>
    </row>
    <row r="2179" spans="1:6" x14ac:dyDescent="0.35">
      <c r="A2179" s="25" t="s">
        <v>1312</v>
      </c>
      <c r="B2179" s="26" t="s">
        <v>295</v>
      </c>
      <c r="C2179" s="26">
        <v>1381</v>
      </c>
      <c r="D2179" s="26">
        <v>1098.039</v>
      </c>
      <c r="E2179" s="26">
        <v>10.199999999999999</v>
      </c>
      <c r="F2179" s="26" t="s">
        <v>46</v>
      </c>
    </row>
    <row r="2180" spans="1:6" x14ac:dyDescent="0.35">
      <c r="A2180" s="25" t="s">
        <v>1055</v>
      </c>
      <c r="B2180" s="26" t="s">
        <v>295</v>
      </c>
      <c r="C2180" s="26">
        <v>2596</v>
      </c>
      <c r="D2180" s="26">
        <v>268.29300000000001</v>
      </c>
      <c r="E2180" s="26">
        <v>11.182</v>
      </c>
      <c r="F2180" s="26" t="s">
        <v>46</v>
      </c>
    </row>
    <row r="2181" spans="1:6" x14ac:dyDescent="0.35">
      <c r="A2181" s="25" t="s">
        <v>1556</v>
      </c>
      <c r="B2181" s="26" t="s">
        <v>295</v>
      </c>
      <c r="C2181" s="26">
        <v>3756</v>
      </c>
      <c r="D2181" s="26">
        <v>111.111</v>
      </c>
      <c r="E2181" s="26">
        <v>12</v>
      </c>
      <c r="F2181" s="26" t="s">
        <v>46</v>
      </c>
    </row>
    <row r="2182" spans="1:6" x14ac:dyDescent="0.35">
      <c r="A2182" s="25" t="s">
        <v>1418</v>
      </c>
      <c r="B2182" s="26" t="s">
        <v>295</v>
      </c>
      <c r="C2182" s="26">
        <v>2516</v>
      </c>
      <c r="D2182" s="26">
        <v>323.529</v>
      </c>
      <c r="E2182" s="26">
        <v>17</v>
      </c>
      <c r="F2182" s="26" t="s">
        <v>46</v>
      </c>
    </row>
    <row r="2183" spans="1:6" x14ac:dyDescent="0.35">
      <c r="A2183" s="25" t="s">
        <v>2009</v>
      </c>
      <c r="B2183" s="26" t="s">
        <v>295</v>
      </c>
      <c r="C2183" s="26">
        <v>1742</v>
      </c>
      <c r="D2183" s="26">
        <v>311.92700000000002</v>
      </c>
      <c r="E2183" s="26">
        <v>27.25</v>
      </c>
      <c r="F2183" s="26" t="s">
        <v>46</v>
      </c>
    </row>
    <row r="2184" spans="1:6" x14ac:dyDescent="0.35">
      <c r="A2184" s="25" t="s">
        <v>1553</v>
      </c>
      <c r="B2184" s="26" t="s">
        <v>295</v>
      </c>
      <c r="C2184" s="26">
        <v>3595</v>
      </c>
      <c r="D2184" s="26">
        <v>147.60900000000001</v>
      </c>
      <c r="E2184" s="26">
        <v>34.356999999999999</v>
      </c>
      <c r="F2184" s="26" t="s">
        <v>46</v>
      </c>
    </row>
    <row r="2185" spans="1:6" x14ac:dyDescent="0.35">
      <c r="A2185" s="25" t="s">
        <v>1855</v>
      </c>
      <c r="B2185" s="26" t="s">
        <v>295</v>
      </c>
      <c r="C2185" s="26">
        <v>824</v>
      </c>
      <c r="D2185" s="26">
        <v>22.789000000000001</v>
      </c>
      <c r="E2185" s="26">
        <v>45.707999999999998</v>
      </c>
      <c r="F2185" s="26" t="s">
        <v>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591A-7470-40A6-89C1-90E0A05D1DFF}">
  <dimension ref="A1:G264"/>
  <sheetViews>
    <sheetView workbookViewId="0">
      <selection activeCell="K12" sqref="K12"/>
    </sheetView>
  </sheetViews>
  <sheetFormatPr defaultRowHeight="14.5" x14ac:dyDescent="0.35"/>
  <sheetData>
    <row r="1" spans="1:7" x14ac:dyDescent="0.35">
      <c r="A1" t="s">
        <v>5</v>
      </c>
      <c r="B1" t="s">
        <v>22</v>
      </c>
      <c r="C1" t="s">
        <v>23</v>
      </c>
      <c r="D1" t="s">
        <v>1752</v>
      </c>
      <c r="E1" t="s">
        <v>24</v>
      </c>
      <c r="F1" t="s">
        <v>25</v>
      </c>
      <c r="G1" t="s">
        <v>1751</v>
      </c>
    </row>
    <row r="2" spans="1:7" x14ac:dyDescent="0.35">
      <c r="A2">
        <v>0</v>
      </c>
      <c r="B2" s="2">
        <f>Inputs!B$6+(Inputs!B$2+Inputs!B$3-Inputs!B$4)*Timelines!$A2</f>
        <v>1007</v>
      </c>
      <c r="C2" s="2">
        <f>Inputs!B$5*Timelines!$A2</f>
        <v>0</v>
      </c>
      <c r="D2" s="2">
        <f>IF(B2&lt;C2,0,B2-C2)</f>
        <v>1007</v>
      </c>
      <c r="E2" s="2">
        <f>Inputs!C$6+(Inputs!C$2+Inputs!C$3-Inputs!C$4)*Timelines!$A2</f>
        <v>500</v>
      </c>
      <c r="F2">
        <f>Inputs!C$5*Timelines!$A2</f>
        <v>0</v>
      </c>
      <c r="G2" s="2">
        <f t="shared" ref="G2:G65" si="0">IF(E2&lt;F2,0,E2-F2)</f>
        <v>500</v>
      </c>
    </row>
    <row r="3" spans="1:7" x14ac:dyDescent="0.35">
      <c r="A3">
        <v>7</v>
      </c>
      <c r="B3" s="2">
        <f>Inputs!B$6+(Inputs!B$2+Inputs!B$3-Inputs!B$4)*Timelines!$A3</f>
        <v>1051.5619999999999</v>
      </c>
      <c r="C3" s="2">
        <f>Inputs!B$5*Timelines!$A3</f>
        <v>41.188000000000002</v>
      </c>
      <c r="D3" s="2">
        <f t="shared" ref="D3:D66" si="1">IF(B3&lt;C3,0,B3-C3)</f>
        <v>1010.3739999999999</v>
      </c>
      <c r="E3" s="2">
        <f>Inputs!C$6+(Inputs!C$2+Inputs!C$3-Inputs!C$4)*Timelines!$A3</f>
        <v>542</v>
      </c>
      <c r="F3">
        <f>Inputs!C$5*Timelines!$A3</f>
        <v>47.6</v>
      </c>
      <c r="G3" s="2">
        <f t="shared" si="0"/>
        <v>494.4</v>
      </c>
    </row>
    <row r="4" spans="1:7" x14ac:dyDescent="0.35">
      <c r="A4">
        <v>14</v>
      </c>
      <c r="B4" s="2">
        <f>Inputs!B$6+(Inputs!B$2+Inputs!B$3-Inputs!B$4)*Timelines!$A4</f>
        <v>1096.124</v>
      </c>
      <c r="C4" s="2">
        <f>Inputs!B$5*Timelines!$A4</f>
        <v>82.376000000000005</v>
      </c>
      <c r="D4" s="2">
        <f t="shared" si="1"/>
        <v>1013.748</v>
      </c>
      <c r="E4" s="2">
        <f>Inputs!C$6+(Inputs!C$2+Inputs!C$3-Inputs!C$4)*Timelines!$A4</f>
        <v>584</v>
      </c>
      <c r="F4">
        <f>Inputs!C$5*Timelines!$A4</f>
        <v>95.2</v>
      </c>
      <c r="G4" s="2">
        <f t="shared" si="0"/>
        <v>488.8</v>
      </c>
    </row>
    <row r="5" spans="1:7" x14ac:dyDescent="0.35">
      <c r="A5">
        <v>21</v>
      </c>
      <c r="B5" s="2">
        <f>Inputs!B$6+(Inputs!B$2+Inputs!B$3-Inputs!B$4)*Timelines!$A5</f>
        <v>1140.6859999999999</v>
      </c>
      <c r="C5" s="2">
        <f>Inputs!B$5*Timelines!$A5</f>
        <v>123.56400000000001</v>
      </c>
      <c r="D5" s="2">
        <f t="shared" si="1"/>
        <v>1017.122</v>
      </c>
      <c r="E5" s="2">
        <f>Inputs!C$6+(Inputs!C$2+Inputs!C$3-Inputs!C$4)*Timelines!$A5</f>
        <v>626</v>
      </c>
      <c r="F5">
        <f>Inputs!C$5*Timelines!$A5</f>
        <v>142.79999999999998</v>
      </c>
      <c r="G5" s="2">
        <f t="shared" si="0"/>
        <v>483.20000000000005</v>
      </c>
    </row>
    <row r="6" spans="1:7" x14ac:dyDescent="0.35">
      <c r="A6">
        <v>28</v>
      </c>
      <c r="B6" s="2">
        <f>Inputs!B$6+(Inputs!B$2+Inputs!B$3-Inputs!B$4)*Timelines!$A6</f>
        <v>1185.248</v>
      </c>
      <c r="C6" s="2">
        <f>Inputs!B$5*Timelines!$A6</f>
        <v>164.75200000000001</v>
      </c>
      <c r="D6" s="2">
        <f t="shared" si="1"/>
        <v>1020.4960000000001</v>
      </c>
      <c r="E6" s="2">
        <f>Inputs!C$6+(Inputs!C$2+Inputs!C$3-Inputs!C$4)*Timelines!$A6</f>
        <v>668</v>
      </c>
      <c r="F6">
        <f>Inputs!C$5*Timelines!$A6</f>
        <v>190.4</v>
      </c>
      <c r="G6" s="2">
        <f t="shared" si="0"/>
        <v>477.6</v>
      </c>
    </row>
    <row r="7" spans="1:7" x14ac:dyDescent="0.35">
      <c r="A7">
        <v>35</v>
      </c>
      <c r="B7" s="2">
        <f>Inputs!B$6+(Inputs!B$2+Inputs!B$3-Inputs!B$4)*Timelines!$A7</f>
        <v>1229.81</v>
      </c>
      <c r="C7" s="2">
        <f>Inputs!B$5*Timelines!$A7</f>
        <v>205.94</v>
      </c>
      <c r="D7" s="2">
        <f t="shared" si="1"/>
        <v>1023.8699999999999</v>
      </c>
      <c r="E7" s="2">
        <f>Inputs!C$6+(Inputs!C$2+Inputs!C$3-Inputs!C$4)*Timelines!$A7</f>
        <v>710</v>
      </c>
      <c r="F7">
        <f>Inputs!C$5*Timelines!$A7</f>
        <v>238</v>
      </c>
      <c r="G7" s="2">
        <f t="shared" si="0"/>
        <v>472</v>
      </c>
    </row>
    <row r="8" spans="1:7" x14ac:dyDescent="0.35">
      <c r="A8">
        <v>42</v>
      </c>
      <c r="B8" s="2">
        <f>Inputs!B$6+(Inputs!B$2+Inputs!B$3-Inputs!B$4)*Timelines!$A8</f>
        <v>1274.3720000000001</v>
      </c>
      <c r="C8" s="2">
        <f>Inputs!B$5*Timelines!$A8</f>
        <v>247.12800000000001</v>
      </c>
      <c r="D8" s="2">
        <f t="shared" si="1"/>
        <v>1027.2440000000001</v>
      </c>
      <c r="E8" s="2">
        <f>Inputs!C$6+(Inputs!C$2+Inputs!C$3-Inputs!C$4)*Timelines!$A8</f>
        <v>752</v>
      </c>
      <c r="F8">
        <f>Inputs!C$5*Timelines!$A8</f>
        <v>285.59999999999997</v>
      </c>
      <c r="G8" s="2">
        <f t="shared" si="0"/>
        <v>466.40000000000003</v>
      </c>
    </row>
    <row r="9" spans="1:7" x14ac:dyDescent="0.35">
      <c r="A9">
        <v>49</v>
      </c>
      <c r="B9" s="2">
        <f>Inputs!B$6+(Inputs!B$2+Inputs!B$3-Inputs!B$4)*Timelines!$A9</f>
        <v>1318.934</v>
      </c>
      <c r="C9" s="2">
        <f>Inputs!B$5*Timelines!$A9</f>
        <v>288.31600000000003</v>
      </c>
      <c r="D9" s="2">
        <f t="shared" si="1"/>
        <v>1030.6179999999999</v>
      </c>
      <c r="E9" s="2">
        <f>Inputs!C$6+(Inputs!C$2+Inputs!C$3-Inputs!C$4)*Timelines!$A9</f>
        <v>794</v>
      </c>
      <c r="F9">
        <f>Inputs!C$5*Timelines!$A9</f>
        <v>333.2</v>
      </c>
      <c r="G9" s="2">
        <f t="shared" si="0"/>
        <v>460.8</v>
      </c>
    </row>
    <row r="10" spans="1:7" x14ac:dyDescent="0.35">
      <c r="A10">
        <v>56</v>
      </c>
      <c r="B10" s="2">
        <f>Inputs!B$6+(Inputs!B$2+Inputs!B$3-Inputs!B$4)*Timelines!$A10</f>
        <v>1363.4960000000001</v>
      </c>
      <c r="C10" s="2">
        <f>Inputs!B$5*Timelines!$A10</f>
        <v>329.50400000000002</v>
      </c>
      <c r="D10" s="2">
        <f t="shared" si="1"/>
        <v>1033.9920000000002</v>
      </c>
      <c r="E10" s="2">
        <f>Inputs!C$6+(Inputs!C$2+Inputs!C$3-Inputs!C$4)*Timelines!$A10</f>
        <v>836</v>
      </c>
      <c r="F10">
        <f>Inputs!C$5*Timelines!$A10</f>
        <v>380.8</v>
      </c>
      <c r="G10" s="2">
        <f t="shared" si="0"/>
        <v>455.2</v>
      </c>
    </row>
    <row r="11" spans="1:7" x14ac:dyDescent="0.35">
      <c r="A11">
        <v>63</v>
      </c>
      <c r="B11" s="2">
        <f>Inputs!B$6+(Inputs!B$2+Inputs!B$3-Inputs!B$4)*Timelines!$A11</f>
        <v>1408.058</v>
      </c>
      <c r="C11" s="2">
        <f>Inputs!B$5*Timelines!$A11</f>
        <v>370.69200000000001</v>
      </c>
      <c r="D11" s="2">
        <f t="shared" si="1"/>
        <v>1037.366</v>
      </c>
      <c r="E11" s="2">
        <f>Inputs!C$6+(Inputs!C$2+Inputs!C$3-Inputs!C$4)*Timelines!$A11</f>
        <v>878</v>
      </c>
      <c r="F11">
        <f>Inputs!C$5*Timelines!$A11</f>
        <v>428.4</v>
      </c>
      <c r="G11" s="2">
        <f t="shared" si="0"/>
        <v>449.6</v>
      </c>
    </row>
    <row r="12" spans="1:7" x14ac:dyDescent="0.35">
      <c r="A12">
        <v>70</v>
      </c>
      <c r="B12" s="2">
        <f>Inputs!B$6+(Inputs!B$2+Inputs!B$3-Inputs!B$4)*Timelines!$A12</f>
        <v>1452.6200000000001</v>
      </c>
      <c r="C12" s="2">
        <f>Inputs!B$5*Timelines!$A12</f>
        <v>411.88</v>
      </c>
      <c r="D12" s="2">
        <f t="shared" si="1"/>
        <v>1040.7400000000002</v>
      </c>
      <c r="E12" s="2">
        <f>Inputs!C$6+(Inputs!C$2+Inputs!C$3-Inputs!C$4)*Timelines!$A12</f>
        <v>920</v>
      </c>
      <c r="F12">
        <f>Inputs!C$5*Timelines!$A12</f>
        <v>476</v>
      </c>
      <c r="G12" s="2">
        <f t="shared" si="0"/>
        <v>444</v>
      </c>
    </row>
    <row r="13" spans="1:7" x14ac:dyDescent="0.35">
      <c r="A13">
        <v>77</v>
      </c>
      <c r="B13" s="2">
        <f>Inputs!B$6+(Inputs!B$2+Inputs!B$3-Inputs!B$4)*Timelines!$A13</f>
        <v>1497.182</v>
      </c>
      <c r="C13" s="2">
        <f>Inputs!B$5*Timelines!$A13</f>
        <v>453.06800000000004</v>
      </c>
      <c r="D13" s="2">
        <f t="shared" si="1"/>
        <v>1044.114</v>
      </c>
      <c r="E13" s="2">
        <f>Inputs!C$6+(Inputs!C$2+Inputs!C$3-Inputs!C$4)*Timelines!$A13</f>
        <v>962</v>
      </c>
      <c r="F13">
        <f>Inputs!C$5*Timelines!$A13</f>
        <v>523.6</v>
      </c>
      <c r="G13" s="2">
        <f t="shared" si="0"/>
        <v>438.4</v>
      </c>
    </row>
    <row r="14" spans="1:7" x14ac:dyDescent="0.35">
      <c r="A14">
        <v>84</v>
      </c>
      <c r="B14" s="2">
        <f>Inputs!B$6+(Inputs!B$2+Inputs!B$3-Inputs!B$4)*Timelines!$A14</f>
        <v>1541.7440000000001</v>
      </c>
      <c r="C14" s="2">
        <f>Inputs!B$5*Timelines!$A14</f>
        <v>494.25600000000003</v>
      </c>
      <c r="D14" s="2">
        <f t="shared" si="1"/>
        <v>1047.4880000000001</v>
      </c>
      <c r="E14" s="2">
        <f>Inputs!C$6+(Inputs!C$2+Inputs!C$3-Inputs!C$4)*Timelines!$A14</f>
        <v>1004</v>
      </c>
      <c r="F14">
        <f>Inputs!C$5*Timelines!$A14</f>
        <v>571.19999999999993</v>
      </c>
      <c r="G14" s="2">
        <f t="shared" si="0"/>
        <v>432.80000000000007</v>
      </c>
    </row>
    <row r="15" spans="1:7" x14ac:dyDescent="0.35">
      <c r="A15">
        <v>91</v>
      </c>
      <c r="B15" s="2">
        <f>Inputs!B$6+(Inputs!B$2+Inputs!B$3-Inputs!B$4)*Timelines!$A15</f>
        <v>1586.306</v>
      </c>
      <c r="C15" s="2">
        <f>Inputs!B$5*Timelines!$A15</f>
        <v>535.44400000000007</v>
      </c>
      <c r="D15" s="2">
        <f t="shared" si="1"/>
        <v>1050.8620000000001</v>
      </c>
      <c r="E15" s="2">
        <f>Inputs!C$6+(Inputs!C$2+Inputs!C$3-Inputs!C$4)*Timelines!$A15</f>
        <v>1046</v>
      </c>
      <c r="F15">
        <f>Inputs!C$5*Timelines!$A15</f>
        <v>618.79999999999995</v>
      </c>
      <c r="G15" s="2">
        <f t="shared" si="0"/>
        <v>427.20000000000005</v>
      </c>
    </row>
    <row r="16" spans="1:7" x14ac:dyDescent="0.35">
      <c r="A16">
        <v>98</v>
      </c>
      <c r="B16" s="2">
        <f>Inputs!B$6+(Inputs!B$2+Inputs!B$3-Inputs!B$4)*Timelines!$A16</f>
        <v>1630.8679999999999</v>
      </c>
      <c r="C16" s="2">
        <f>Inputs!B$5*Timelines!$A16</f>
        <v>576.63200000000006</v>
      </c>
      <c r="D16" s="2">
        <f t="shared" si="1"/>
        <v>1054.2359999999999</v>
      </c>
      <c r="E16" s="2">
        <f>Inputs!C$6+(Inputs!C$2+Inputs!C$3-Inputs!C$4)*Timelines!$A16</f>
        <v>1088</v>
      </c>
      <c r="F16">
        <f>Inputs!C$5*Timelines!$A16</f>
        <v>666.4</v>
      </c>
      <c r="G16" s="2">
        <f t="shared" si="0"/>
        <v>421.6</v>
      </c>
    </row>
    <row r="17" spans="1:7" x14ac:dyDescent="0.35">
      <c r="A17">
        <v>105</v>
      </c>
      <c r="B17" s="2">
        <f>Inputs!B$6+(Inputs!B$2+Inputs!B$3-Inputs!B$4)*Timelines!$A17</f>
        <v>1675.43</v>
      </c>
      <c r="C17" s="2">
        <f>Inputs!B$5*Timelines!$A17</f>
        <v>617.82000000000005</v>
      </c>
      <c r="D17" s="2">
        <f t="shared" si="1"/>
        <v>1057.6100000000001</v>
      </c>
      <c r="E17" s="2">
        <f>Inputs!C$6+(Inputs!C$2+Inputs!C$3-Inputs!C$4)*Timelines!$A17</f>
        <v>1130</v>
      </c>
      <c r="F17">
        <f>Inputs!C$5*Timelines!$A17</f>
        <v>714</v>
      </c>
      <c r="G17" s="2">
        <f t="shared" si="0"/>
        <v>416</v>
      </c>
    </row>
    <row r="18" spans="1:7" x14ac:dyDescent="0.35">
      <c r="A18">
        <v>112</v>
      </c>
      <c r="B18" s="2">
        <f>Inputs!B$6+(Inputs!B$2+Inputs!B$3-Inputs!B$4)*Timelines!$A18</f>
        <v>1719.9920000000002</v>
      </c>
      <c r="C18" s="2">
        <f>Inputs!B$5*Timelines!$A18</f>
        <v>659.00800000000004</v>
      </c>
      <c r="D18" s="2">
        <f t="shared" si="1"/>
        <v>1060.9840000000002</v>
      </c>
      <c r="E18" s="2">
        <f>Inputs!C$6+(Inputs!C$2+Inputs!C$3-Inputs!C$4)*Timelines!$A18</f>
        <v>1172</v>
      </c>
      <c r="F18">
        <f>Inputs!C$5*Timelines!$A18</f>
        <v>761.6</v>
      </c>
      <c r="G18" s="2">
        <f t="shared" si="0"/>
        <v>410.4</v>
      </c>
    </row>
    <row r="19" spans="1:7" x14ac:dyDescent="0.35">
      <c r="A19">
        <v>119</v>
      </c>
      <c r="B19" s="2">
        <f>Inputs!B$6+(Inputs!B$2+Inputs!B$3-Inputs!B$4)*Timelines!$A19</f>
        <v>1764.5540000000001</v>
      </c>
      <c r="C19" s="2">
        <f>Inputs!B$5*Timelines!$A19</f>
        <v>700.19600000000003</v>
      </c>
      <c r="D19" s="2">
        <f t="shared" si="1"/>
        <v>1064.3580000000002</v>
      </c>
      <c r="E19" s="2">
        <f>Inputs!C$6+(Inputs!C$2+Inputs!C$3-Inputs!C$4)*Timelines!$A19</f>
        <v>1214</v>
      </c>
      <c r="F19">
        <f>Inputs!C$5*Timelines!$A19</f>
        <v>809.19999999999993</v>
      </c>
      <c r="G19" s="2">
        <f t="shared" si="0"/>
        <v>404.80000000000007</v>
      </c>
    </row>
    <row r="20" spans="1:7" x14ac:dyDescent="0.35">
      <c r="A20">
        <v>126</v>
      </c>
      <c r="B20" s="2">
        <f>Inputs!B$6+(Inputs!B$2+Inputs!B$3-Inputs!B$4)*Timelines!$A20</f>
        <v>1809.116</v>
      </c>
      <c r="C20" s="2">
        <f>Inputs!B$5*Timelines!$A20</f>
        <v>741.38400000000001</v>
      </c>
      <c r="D20" s="2">
        <f t="shared" si="1"/>
        <v>1067.732</v>
      </c>
      <c r="E20" s="2">
        <f>Inputs!C$6+(Inputs!C$2+Inputs!C$3-Inputs!C$4)*Timelines!$A20</f>
        <v>1256</v>
      </c>
      <c r="F20">
        <f>Inputs!C$5*Timelines!$A20</f>
        <v>856.8</v>
      </c>
      <c r="G20" s="2">
        <f t="shared" si="0"/>
        <v>399.20000000000005</v>
      </c>
    </row>
    <row r="21" spans="1:7" x14ac:dyDescent="0.35">
      <c r="A21">
        <v>133</v>
      </c>
      <c r="B21" s="2">
        <f>Inputs!B$6+(Inputs!B$2+Inputs!B$3-Inputs!B$4)*Timelines!$A21</f>
        <v>1853.6780000000001</v>
      </c>
      <c r="C21" s="2">
        <f>Inputs!B$5*Timelines!$A21</f>
        <v>782.572</v>
      </c>
      <c r="D21" s="2">
        <f t="shared" si="1"/>
        <v>1071.1060000000002</v>
      </c>
      <c r="E21" s="2">
        <f>Inputs!C$6+(Inputs!C$2+Inputs!C$3-Inputs!C$4)*Timelines!$A21</f>
        <v>1298</v>
      </c>
      <c r="F21">
        <f>Inputs!C$5*Timelines!$A21</f>
        <v>904.4</v>
      </c>
      <c r="G21" s="2">
        <f t="shared" si="0"/>
        <v>393.6</v>
      </c>
    </row>
    <row r="22" spans="1:7" x14ac:dyDescent="0.35">
      <c r="A22">
        <v>140</v>
      </c>
      <c r="B22" s="2">
        <f>Inputs!B$6+(Inputs!B$2+Inputs!B$3-Inputs!B$4)*Timelines!$A22</f>
        <v>1898.2400000000002</v>
      </c>
      <c r="C22" s="2">
        <f>Inputs!B$5*Timelines!$A22</f>
        <v>823.76</v>
      </c>
      <c r="D22" s="2">
        <f t="shared" si="1"/>
        <v>1074.4800000000002</v>
      </c>
      <c r="E22" s="2">
        <f>Inputs!C$6+(Inputs!C$2+Inputs!C$3-Inputs!C$4)*Timelines!$A22</f>
        <v>1340</v>
      </c>
      <c r="F22">
        <f>Inputs!C$5*Timelines!$A22</f>
        <v>952</v>
      </c>
      <c r="G22" s="2">
        <f t="shared" si="0"/>
        <v>388</v>
      </c>
    </row>
    <row r="23" spans="1:7" x14ac:dyDescent="0.35">
      <c r="A23">
        <v>147</v>
      </c>
      <c r="B23" s="2">
        <f>Inputs!B$6+(Inputs!B$2+Inputs!B$3-Inputs!B$4)*Timelines!$A23</f>
        <v>1942.8020000000001</v>
      </c>
      <c r="C23" s="2">
        <f>Inputs!B$5*Timelines!$A23</f>
        <v>864.94800000000009</v>
      </c>
      <c r="D23" s="2">
        <f t="shared" si="1"/>
        <v>1077.854</v>
      </c>
      <c r="E23" s="2">
        <f>Inputs!C$6+(Inputs!C$2+Inputs!C$3-Inputs!C$4)*Timelines!$A23</f>
        <v>1382</v>
      </c>
      <c r="F23">
        <f>Inputs!C$5*Timelines!$A23</f>
        <v>999.6</v>
      </c>
      <c r="G23" s="2">
        <f t="shared" si="0"/>
        <v>382.4</v>
      </c>
    </row>
    <row r="24" spans="1:7" x14ac:dyDescent="0.35">
      <c r="A24">
        <v>154</v>
      </c>
      <c r="B24" s="2">
        <f>Inputs!B$6+(Inputs!B$2+Inputs!B$3-Inputs!B$4)*Timelines!$A24</f>
        <v>1987.364</v>
      </c>
      <c r="C24" s="2">
        <f>Inputs!B$5*Timelines!$A24</f>
        <v>906.13600000000008</v>
      </c>
      <c r="D24" s="2">
        <f t="shared" si="1"/>
        <v>1081.2280000000001</v>
      </c>
      <c r="E24" s="2">
        <f>Inputs!C$6+(Inputs!C$2+Inputs!C$3-Inputs!C$4)*Timelines!$A24</f>
        <v>1424</v>
      </c>
      <c r="F24">
        <f>Inputs!C$5*Timelines!$A24</f>
        <v>1047.2</v>
      </c>
      <c r="G24" s="2">
        <f t="shared" si="0"/>
        <v>376.79999999999995</v>
      </c>
    </row>
    <row r="25" spans="1:7" x14ac:dyDescent="0.35">
      <c r="A25">
        <v>161</v>
      </c>
      <c r="B25" s="2">
        <f>Inputs!B$6+(Inputs!B$2+Inputs!B$3-Inputs!B$4)*Timelines!$A25</f>
        <v>2031.9260000000002</v>
      </c>
      <c r="C25" s="2">
        <f>Inputs!B$5*Timelines!$A25</f>
        <v>947.32400000000007</v>
      </c>
      <c r="D25" s="2">
        <f t="shared" si="1"/>
        <v>1084.6020000000001</v>
      </c>
      <c r="E25" s="2">
        <f>Inputs!C$6+(Inputs!C$2+Inputs!C$3-Inputs!C$4)*Timelines!$A25</f>
        <v>1466</v>
      </c>
      <c r="F25">
        <f>Inputs!C$5*Timelines!$A25</f>
        <v>1094.8</v>
      </c>
      <c r="G25" s="2">
        <f t="shared" si="0"/>
        <v>371.20000000000005</v>
      </c>
    </row>
    <row r="26" spans="1:7" x14ac:dyDescent="0.35">
      <c r="A26">
        <v>168</v>
      </c>
      <c r="B26" s="2">
        <f>Inputs!B$6+(Inputs!B$2+Inputs!B$3-Inputs!B$4)*Timelines!$A26</f>
        <v>2076.4880000000003</v>
      </c>
      <c r="C26" s="2">
        <f>Inputs!B$5*Timelines!$A26</f>
        <v>988.51200000000006</v>
      </c>
      <c r="D26" s="2">
        <f t="shared" si="1"/>
        <v>1087.9760000000001</v>
      </c>
      <c r="E26" s="2">
        <f>Inputs!C$6+(Inputs!C$2+Inputs!C$3-Inputs!C$4)*Timelines!$A26</f>
        <v>1508</v>
      </c>
      <c r="F26">
        <f>Inputs!C$5*Timelines!$A26</f>
        <v>1142.3999999999999</v>
      </c>
      <c r="G26" s="2">
        <f t="shared" si="0"/>
        <v>365.60000000000014</v>
      </c>
    </row>
    <row r="27" spans="1:7" x14ac:dyDescent="0.35">
      <c r="A27">
        <v>175</v>
      </c>
      <c r="B27" s="2">
        <f>Inputs!B$6+(Inputs!B$2+Inputs!B$3-Inputs!B$4)*Timelines!$A27</f>
        <v>2121.0500000000002</v>
      </c>
      <c r="C27" s="2">
        <f>Inputs!B$5*Timelines!$A27</f>
        <v>1029.7</v>
      </c>
      <c r="D27" s="2">
        <f t="shared" si="1"/>
        <v>1091.3500000000001</v>
      </c>
      <c r="E27" s="2">
        <f>Inputs!C$6+(Inputs!C$2+Inputs!C$3-Inputs!C$4)*Timelines!$A27</f>
        <v>1550</v>
      </c>
      <c r="F27">
        <f>Inputs!C$5*Timelines!$A27</f>
        <v>1190</v>
      </c>
      <c r="G27" s="2">
        <f t="shared" si="0"/>
        <v>360</v>
      </c>
    </row>
    <row r="28" spans="1:7" x14ac:dyDescent="0.35">
      <c r="A28">
        <v>182</v>
      </c>
      <c r="B28" s="2">
        <f>Inputs!B$6+(Inputs!B$2+Inputs!B$3-Inputs!B$4)*Timelines!$A28</f>
        <v>2165.6120000000001</v>
      </c>
      <c r="C28" s="2">
        <f>Inputs!B$5*Timelines!$A28</f>
        <v>1070.8880000000001</v>
      </c>
      <c r="D28" s="2">
        <f t="shared" si="1"/>
        <v>1094.7239999999999</v>
      </c>
      <c r="E28" s="2">
        <f>Inputs!C$6+(Inputs!C$2+Inputs!C$3-Inputs!C$4)*Timelines!$A28</f>
        <v>1592</v>
      </c>
      <c r="F28">
        <f>Inputs!C$5*Timelines!$A28</f>
        <v>1237.5999999999999</v>
      </c>
      <c r="G28" s="2">
        <f t="shared" si="0"/>
        <v>354.40000000000009</v>
      </c>
    </row>
    <row r="29" spans="1:7" x14ac:dyDescent="0.35">
      <c r="A29">
        <v>189</v>
      </c>
      <c r="B29" s="2">
        <f>Inputs!B$6+(Inputs!B$2+Inputs!B$3-Inputs!B$4)*Timelines!$A29</f>
        <v>2210.174</v>
      </c>
      <c r="C29" s="2">
        <f>Inputs!B$5*Timelines!$A29</f>
        <v>1112.076</v>
      </c>
      <c r="D29" s="2">
        <f t="shared" si="1"/>
        <v>1098.098</v>
      </c>
      <c r="E29" s="2">
        <f>Inputs!C$6+(Inputs!C$2+Inputs!C$3-Inputs!C$4)*Timelines!$A29</f>
        <v>1634</v>
      </c>
      <c r="F29">
        <f>Inputs!C$5*Timelines!$A29</f>
        <v>1285.2</v>
      </c>
      <c r="G29" s="2">
        <f t="shared" si="0"/>
        <v>348.79999999999995</v>
      </c>
    </row>
    <row r="30" spans="1:7" x14ac:dyDescent="0.35">
      <c r="A30">
        <v>196</v>
      </c>
      <c r="B30" s="2">
        <f>Inputs!B$6+(Inputs!B$2+Inputs!B$3-Inputs!B$4)*Timelines!$A30</f>
        <v>2254.7359999999999</v>
      </c>
      <c r="C30" s="2">
        <f>Inputs!B$5*Timelines!$A30</f>
        <v>1153.2640000000001</v>
      </c>
      <c r="D30" s="2">
        <f t="shared" si="1"/>
        <v>1101.4719999999998</v>
      </c>
      <c r="E30" s="2">
        <f>Inputs!C$6+(Inputs!C$2+Inputs!C$3-Inputs!C$4)*Timelines!$A30</f>
        <v>1676</v>
      </c>
      <c r="F30">
        <f>Inputs!C$5*Timelines!$A30</f>
        <v>1332.8</v>
      </c>
      <c r="G30" s="2">
        <f t="shared" si="0"/>
        <v>343.20000000000005</v>
      </c>
    </row>
    <row r="31" spans="1:7" x14ac:dyDescent="0.35">
      <c r="A31">
        <v>203</v>
      </c>
      <c r="B31" s="2">
        <f>Inputs!B$6+(Inputs!B$2+Inputs!B$3-Inputs!B$4)*Timelines!$A31</f>
        <v>2299.2979999999998</v>
      </c>
      <c r="C31" s="2">
        <f>Inputs!B$5*Timelines!$A31</f>
        <v>1194.452</v>
      </c>
      <c r="D31" s="2">
        <f t="shared" si="1"/>
        <v>1104.8459999999998</v>
      </c>
      <c r="E31" s="2">
        <f>Inputs!C$6+(Inputs!C$2+Inputs!C$3-Inputs!C$4)*Timelines!$A31</f>
        <v>1718</v>
      </c>
      <c r="F31">
        <f>Inputs!C$5*Timelines!$A31</f>
        <v>1380.3999999999999</v>
      </c>
      <c r="G31" s="2">
        <f t="shared" si="0"/>
        <v>337.60000000000014</v>
      </c>
    </row>
    <row r="32" spans="1:7" x14ac:dyDescent="0.35">
      <c r="A32">
        <v>210</v>
      </c>
      <c r="B32" s="2">
        <f>Inputs!B$6+(Inputs!B$2+Inputs!B$3-Inputs!B$4)*Timelines!$A32</f>
        <v>2343.86</v>
      </c>
      <c r="C32" s="2">
        <f>Inputs!B$5*Timelines!$A32</f>
        <v>1235.6400000000001</v>
      </c>
      <c r="D32" s="2">
        <f t="shared" si="1"/>
        <v>1108.22</v>
      </c>
      <c r="E32" s="2">
        <f>Inputs!C$6+(Inputs!C$2+Inputs!C$3-Inputs!C$4)*Timelines!$A32</f>
        <v>1760</v>
      </c>
      <c r="F32">
        <f>Inputs!C$5*Timelines!$A32</f>
        <v>1428</v>
      </c>
      <c r="G32" s="2">
        <f t="shared" si="0"/>
        <v>332</v>
      </c>
    </row>
    <row r="33" spans="1:7" x14ac:dyDescent="0.35">
      <c r="A33">
        <v>217</v>
      </c>
      <c r="B33" s="2">
        <f>Inputs!B$6+(Inputs!B$2+Inputs!B$3-Inputs!B$4)*Timelines!$A33</f>
        <v>2388.422</v>
      </c>
      <c r="C33" s="2">
        <f>Inputs!B$5*Timelines!$A33</f>
        <v>1276.828</v>
      </c>
      <c r="D33" s="2">
        <f t="shared" si="1"/>
        <v>1111.5940000000001</v>
      </c>
      <c r="E33" s="2">
        <f>Inputs!C$6+(Inputs!C$2+Inputs!C$3-Inputs!C$4)*Timelines!$A33</f>
        <v>1802</v>
      </c>
      <c r="F33">
        <f>Inputs!C$5*Timelines!$A33</f>
        <v>1475.6</v>
      </c>
      <c r="G33" s="2">
        <f t="shared" si="0"/>
        <v>326.40000000000009</v>
      </c>
    </row>
    <row r="34" spans="1:7" x14ac:dyDescent="0.35">
      <c r="A34">
        <v>224</v>
      </c>
      <c r="B34" s="2">
        <f>Inputs!B$6+(Inputs!B$2+Inputs!B$3-Inputs!B$4)*Timelines!$A34</f>
        <v>2432.9840000000004</v>
      </c>
      <c r="C34" s="2">
        <f>Inputs!B$5*Timelines!$A34</f>
        <v>1318.0160000000001</v>
      </c>
      <c r="D34" s="2">
        <f t="shared" si="1"/>
        <v>1114.9680000000003</v>
      </c>
      <c r="E34" s="2">
        <f>Inputs!C$6+(Inputs!C$2+Inputs!C$3-Inputs!C$4)*Timelines!$A34</f>
        <v>1844</v>
      </c>
      <c r="F34">
        <f>Inputs!C$5*Timelines!$A34</f>
        <v>1523.2</v>
      </c>
      <c r="G34" s="2">
        <f t="shared" si="0"/>
        <v>320.79999999999995</v>
      </c>
    </row>
    <row r="35" spans="1:7" x14ac:dyDescent="0.35">
      <c r="A35">
        <v>231</v>
      </c>
      <c r="B35" s="2">
        <f>Inputs!B$6+(Inputs!B$2+Inputs!B$3-Inputs!B$4)*Timelines!$A35</f>
        <v>2477.5460000000003</v>
      </c>
      <c r="C35" s="2">
        <f>Inputs!B$5*Timelines!$A35</f>
        <v>1359.2040000000002</v>
      </c>
      <c r="D35" s="2">
        <f t="shared" si="1"/>
        <v>1118.3420000000001</v>
      </c>
      <c r="E35" s="2">
        <f>Inputs!C$6+(Inputs!C$2+Inputs!C$3-Inputs!C$4)*Timelines!$A35</f>
        <v>1886</v>
      </c>
      <c r="F35">
        <f>Inputs!C$5*Timelines!$A35</f>
        <v>1570.8</v>
      </c>
      <c r="G35" s="2">
        <f t="shared" si="0"/>
        <v>315.20000000000005</v>
      </c>
    </row>
    <row r="36" spans="1:7" x14ac:dyDescent="0.35">
      <c r="A36">
        <v>238</v>
      </c>
      <c r="B36" s="2">
        <f>Inputs!B$6+(Inputs!B$2+Inputs!B$3-Inputs!B$4)*Timelines!$A36</f>
        <v>2522.1080000000002</v>
      </c>
      <c r="C36" s="2">
        <f>Inputs!B$5*Timelines!$A36</f>
        <v>1400.3920000000001</v>
      </c>
      <c r="D36" s="2">
        <f t="shared" si="1"/>
        <v>1121.7160000000001</v>
      </c>
      <c r="E36" s="2">
        <f>Inputs!C$6+(Inputs!C$2+Inputs!C$3-Inputs!C$4)*Timelines!$A36</f>
        <v>1928</v>
      </c>
      <c r="F36">
        <f>Inputs!C$5*Timelines!$A36</f>
        <v>1618.3999999999999</v>
      </c>
      <c r="G36" s="2">
        <f t="shared" si="0"/>
        <v>309.60000000000014</v>
      </c>
    </row>
    <row r="37" spans="1:7" x14ac:dyDescent="0.35">
      <c r="A37">
        <v>245</v>
      </c>
      <c r="B37" s="2">
        <f>Inputs!B$6+(Inputs!B$2+Inputs!B$3-Inputs!B$4)*Timelines!$A37</f>
        <v>2566.67</v>
      </c>
      <c r="C37" s="2">
        <f>Inputs!B$5*Timelines!$A37</f>
        <v>1441.5800000000002</v>
      </c>
      <c r="D37" s="2">
        <f t="shared" si="1"/>
        <v>1125.0899999999999</v>
      </c>
      <c r="E37" s="2">
        <f>Inputs!C$6+(Inputs!C$2+Inputs!C$3-Inputs!C$4)*Timelines!$A37</f>
        <v>1970</v>
      </c>
      <c r="F37">
        <f>Inputs!C$5*Timelines!$A37</f>
        <v>1666</v>
      </c>
      <c r="G37" s="2">
        <f t="shared" si="0"/>
        <v>304</v>
      </c>
    </row>
    <row r="38" spans="1:7" x14ac:dyDescent="0.35">
      <c r="A38">
        <v>252</v>
      </c>
      <c r="B38" s="2">
        <f>Inputs!B$6+(Inputs!B$2+Inputs!B$3-Inputs!B$4)*Timelines!$A38</f>
        <v>2611.232</v>
      </c>
      <c r="C38" s="2">
        <f>Inputs!B$5*Timelines!$A38</f>
        <v>1482.768</v>
      </c>
      <c r="D38" s="2">
        <f t="shared" si="1"/>
        <v>1128.4639999999999</v>
      </c>
      <c r="E38" s="2">
        <f>Inputs!C$6+(Inputs!C$2+Inputs!C$3-Inputs!C$4)*Timelines!$A38</f>
        <v>2012</v>
      </c>
      <c r="F38">
        <f>Inputs!C$5*Timelines!$A38</f>
        <v>1713.6</v>
      </c>
      <c r="G38" s="2">
        <f t="shared" si="0"/>
        <v>298.40000000000009</v>
      </c>
    </row>
    <row r="39" spans="1:7" x14ac:dyDescent="0.35">
      <c r="A39">
        <v>259</v>
      </c>
      <c r="B39" s="2">
        <f>Inputs!B$6+(Inputs!B$2+Inputs!B$3-Inputs!B$4)*Timelines!$A39</f>
        <v>2655.7939999999999</v>
      </c>
      <c r="C39" s="2">
        <f>Inputs!B$5*Timelines!$A39</f>
        <v>1523.9560000000001</v>
      </c>
      <c r="D39" s="2">
        <f t="shared" si="1"/>
        <v>1131.8379999999997</v>
      </c>
      <c r="E39" s="2">
        <f>Inputs!C$6+(Inputs!C$2+Inputs!C$3-Inputs!C$4)*Timelines!$A39</f>
        <v>2054</v>
      </c>
      <c r="F39">
        <f>Inputs!C$5*Timelines!$A39</f>
        <v>1761.2</v>
      </c>
      <c r="G39" s="2">
        <f t="shared" si="0"/>
        <v>292.79999999999995</v>
      </c>
    </row>
    <row r="40" spans="1:7" x14ac:dyDescent="0.35">
      <c r="A40">
        <v>266</v>
      </c>
      <c r="B40" s="2">
        <f>Inputs!B$6+(Inputs!B$2+Inputs!B$3-Inputs!B$4)*Timelines!$A40</f>
        <v>2700.3560000000002</v>
      </c>
      <c r="C40" s="2">
        <f>Inputs!B$5*Timelines!$A40</f>
        <v>1565.144</v>
      </c>
      <c r="D40" s="2">
        <f t="shared" si="1"/>
        <v>1135.2120000000002</v>
      </c>
      <c r="E40" s="2">
        <f>Inputs!C$6+(Inputs!C$2+Inputs!C$3-Inputs!C$4)*Timelines!$A40</f>
        <v>2096</v>
      </c>
      <c r="F40">
        <f>Inputs!C$5*Timelines!$A40</f>
        <v>1808.8</v>
      </c>
      <c r="G40" s="2">
        <f t="shared" si="0"/>
        <v>287.20000000000005</v>
      </c>
    </row>
    <row r="41" spans="1:7" x14ac:dyDescent="0.35">
      <c r="A41">
        <v>273</v>
      </c>
      <c r="B41" s="2">
        <f>Inputs!B$6+(Inputs!B$2+Inputs!B$3-Inputs!B$4)*Timelines!$A41</f>
        <v>2744.9180000000001</v>
      </c>
      <c r="C41" s="2">
        <f>Inputs!B$5*Timelines!$A41</f>
        <v>1606.3320000000001</v>
      </c>
      <c r="D41" s="2">
        <f t="shared" si="1"/>
        <v>1138.586</v>
      </c>
      <c r="E41" s="2">
        <f>Inputs!C$6+(Inputs!C$2+Inputs!C$3-Inputs!C$4)*Timelines!$A41</f>
        <v>2138</v>
      </c>
      <c r="F41">
        <f>Inputs!C$5*Timelines!$A41</f>
        <v>1856.3999999999999</v>
      </c>
      <c r="G41" s="2">
        <f t="shared" si="0"/>
        <v>281.60000000000014</v>
      </c>
    </row>
    <row r="42" spans="1:7" x14ac:dyDescent="0.35">
      <c r="A42">
        <v>280</v>
      </c>
      <c r="B42" s="2">
        <f>Inputs!B$6+(Inputs!B$2+Inputs!B$3-Inputs!B$4)*Timelines!$A42</f>
        <v>2789.4800000000005</v>
      </c>
      <c r="C42" s="2">
        <f>Inputs!B$5*Timelines!$A42</f>
        <v>1647.52</v>
      </c>
      <c r="D42" s="2">
        <f t="shared" si="1"/>
        <v>1141.9600000000005</v>
      </c>
      <c r="E42" s="2">
        <f>Inputs!C$6+(Inputs!C$2+Inputs!C$3-Inputs!C$4)*Timelines!$A42</f>
        <v>2180</v>
      </c>
      <c r="F42">
        <f>Inputs!C$5*Timelines!$A42</f>
        <v>1904</v>
      </c>
      <c r="G42" s="2">
        <f t="shared" si="0"/>
        <v>276</v>
      </c>
    </row>
    <row r="43" spans="1:7" x14ac:dyDescent="0.35">
      <c r="A43">
        <v>287</v>
      </c>
      <c r="B43" s="2">
        <f>Inputs!B$6+(Inputs!B$2+Inputs!B$3-Inputs!B$4)*Timelines!$A43</f>
        <v>2834.0420000000004</v>
      </c>
      <c r="C43" s="2">
        <f>Inputs!B$5*Timelines!$A43</f>
        <v>1688.7080000000001</v>
      </c>
      <c r="D43" s="2">
        <f t="shared" si="1"/>
        <v>1145.3340000000003</v>
      </c>
      <c r="E43" s="2">
        <f>Inputs!C$6+(Inputs!C$2+Inputs!C$3-Inputs!C$4)*Timelines!$A43</f>
        <v>2222</v>
      </c>
      <c r="F43">
        <f>Inputs!C$5*Timelines!$A43</f>
        <v>1951.6</v>
      </c>
      <c r="G43" s="2">
        <f t="shared" si="0"/>
        <v>270.40000000000009</v>
      </c>
    </row>
    <row r="44" spans="1:7" x14ac:dyDescent="0.35">
      <c r="A44">
        <v>294</v>
      </c>
      <c r="B44" s="2">
        <f>Inputs!B$6+(Inputs!B$2+Inputs!B$3-Inputs!B$4)*Timelines!$A44</f>
        <v>2878.6040000000003</v>
      </c>
      <c r="C44" s="2">
        <f>Inputs!B$5*Timelines!$A44</f>
        <v>1729.8960000000002</v>
      </c>
      <c r="D44" s="2">
        <f t="shared" si="1"/>
        <v>1148.7080000000001</v>
      </c>
      <c r="E44" s="2">
        <f>Inputs!C$6+(Inputs!C$2+Inputs!C$3-Inputs!C$4)*Timelines!$A44</f>
        <v>2264</v>
      </c>
      <c r="F44">
        <f>Inputs!C$5*Timelines!$A44</f>
        <v>1999.2</v>
      </c>
      <c r="G44" s="2">
        <f t="shared" si="0"/>
        <v>264.79999999999995</v>
      </c>
    </row>
    <row r="45" spans="1:7" x14ac:dyDescent="0.35">
      <c r="A45">
        <v>301</v>
      </c>
      <c r="B45" s="2">
        <f>Inputs!B$6+(Inputs!B$2+Inputs!B$3-Inputs!B$4)*Timelines!$A45</f>
        <v>2923.1660000000002</v>
      </c>
      <c r="C45" s="2">
        <f>Inputs!B$5*Timelines!$A45</f>
        <v>1771.0840000000001</v>
      </c>
      <c r="D45" s="2">
        <f t="shared" si="1"/>
        <v>1152.0820000000001</v>
      </c>
      <c r="E45" s="2">
        <f>Inputs!C$6+(Inputs!C$2+Inputs!C$3-Inputs!C$4)*Timelines!$A45</f>
        <v>2306</v>
      </c>
      <c r="F45">
        <f>Inputs!C$5*Timelines!$A45</f>
        <v>2046.8</v>
      </c>
      <c r="G45" s="2">
        <f t="shared" si="0"/>
        <v>259.20000000000005</v>
      </c>
    </row>
    <row r="46" spans="1:7" x14ac:dyDescent="0.35">
      <c r="A46">
        <v>308</v>
      </c>
      <c r="B46" s="2">
        <f>Inputs!B$6+(Inputs!B$2+Inputs!B$3-Inputs!B$4)*Timelines!$A46</f>
        <v>2967.7280000000001</v>
      </c>
      <c r="C46" s="2">
        <f>Inputs!B$5*Timelines!$A46</f>
        <v>1812.2720000000002</v>
      </c>
      <c r="D46" s="2">
        <f t="shared" si="1"/>
        <v>1155.4559999999999</v>
      </c>
      <c r="E46" s="2">
        <f>Inputs!C$6+(Inputs!C$2+Inputs!C$3-Inputs!C$4)*Timelines!$A46</f>
        <v>2348</v>
      </c>
      <c r="F46">
        <f>Inputs!C$5*Timelines!$A46</f>
        <v>2094.4</v>
      </c>
      <c r="G46" s="2">
        <f t="shared" si="0"/>
        <v>253.59999999999991</v>
      </c>
    </row>
    <row r="47" spans="1:7" x14ac:dyDescent="0.35">
      <c r="A47">
        <v>315</v>
      </c>
      <c r="B47" s="2">
        <f>Inputs!B$6+(Inputs!B$2+Inputs!B$3-Inputs!B$4)*Timelines!$A47</f>
        <v>3012.29</v>
      </c>
      <c r="C47" s="2">
        <f>Inputs!B$5*Timelines!$A47</f>
        <v>1853.46</v>
      </c>
      <c r="D47" s="2">
        <f t="shared" si="1"/>
        <v>1158.83</v>
      </c>
      <c r="E47" s="2">
        <f>Inputs!C$6+(Inputs!C$2+Inputs!C$3-Inputs!C$4)*Timelines!$A47</f>
        <v>2390</v>
      </c>
      <c r="F47">
        <f>Inputs!C$5*Timelines!$A47</f>
        <v>2142</v>
      </c>
      <c r="G47" s="2">
        <f t="shared" si="0"/>
        <v>248</v>
      </c>
    </row>
    <row r="48" spans="1:7" x14ac:dyDescent="0.35">
      <c r="A48">
        <v>322</v>
      </c>
      <c r="B48" s="2">
        <f>Inputs!B$6+(Inputs!B$2+Inputs!B$3-Inputs!B$4)*Timelines!$A48</f>
        <v>3056.8520000000003</v>
      </c>
      <c r="C48" s="2">
        <f>Inputs!B$5*Timelines!$A48</f>
        <v>1894.6480000000001</v>
      </c>
      <c r="D48" s="2">
        <f t="shared" si="1"/>
        <v>1162.2040000000002</v>
      </c>
      <c r="E48" s="2">
        <f>Inputs!C$6+(Inputs!C$2+Inputs!C$3-Inputs!C$4)*Timelines!$A48</f>
        <v>2432</v>
      </c>
      <c r="F48">
        <f>Inputs!C$5*Timelines!$A48</f>
        <v>2189.6</v>
      </c>
      <c r="G48" s="2">
        <f t="shared" si="0"/>
        <v>242.40000000000009</v>
      </c>
    </row>
    <row r="49" spans="1:7" x14ac:dyDescent="0.35">
      <c r="A49">
        <v>329</v>
      </c>
      <c r="B49" s="2">
        <f>Inputs!B$6+(Inputs!B$2+Inputs!B$3-Inputs!B$4)*Timelines!$A49</f>
        <v>3101.4140000000002</v>
      </c>
      <c r="C49" s="2">
        <f>Inputs!B$5*Timelines!$A49</f>
        <v>1935.836</v>
      </c>
      <c r="D49" s="2">
        <f t="shared" si="1"/>
        <v>1165.5780000000002</v>
      </c>
      <c r="E49" s="2">
        <f>Inputs!C$6+(Inputs!C$2+Inputs!C$3-Inputs!C$4)*Timelines!$A49</f>
        <v>2474</v>
      </c>
      <c r="F49">
        <f>Inputs!C$5*Timelines!$A49</f>
        <v>2237.1999999999998</v>
      </c>
      <c r="G49" s="2">
        <f t="shared" si="0"/>
        <v>236.80000000000018</v>
      </c>
    </row>
    <row r="50" spans="1:7" x14ac:dyDescent="0.35">
      <c r="A50">
        <v>336</v>
      </c>
      <c r="B50" s="2">
        <f>Inputs!B$6+(Inputs!B$2+Inputs!B$3-Inputs!B$4)*Timelines!$A50</f>
        <v>3145.9760000000001</v>
      </c>
      <c r="C50" s="2">
        <f>Inputs!B$5*Timelines!$A50</f>
        <v>1977.0240000000001</v>
      </c>
      <c r="D50" s="2">
        <f t="shared" si="1"/>
        <v>1168.952</v>
      </c>
      <c r="E50" s="2">
        <f>Inputs!C$6+(Inputs!C$2+Inputs!C$3-Inputs!C$4)*Timelines!$A50</f>
        <v>2516</v>
      </c>
      <c r="F50">
        <f>Inputs!C$5*Timelines!$A50</f>
        <v>2284.7999999999997</v>
      </c>
      <c r="G50" s="2">
        <f t="shared" si="0"/>
        <v>231.20000000000027</v>
      </c>
    </row>
    <row r="51" spans="1:7" x14ac:dyDescent="0.35">
      <c r="A51">
        <v>343</v>
      </c>
      <c r="B51" s="2">
        <f>Inputs!B$6+(Inputs!B$2+Inputs!B$3-Inputs!B$4)*Timelines!$A51</f>
        <v>3190.538</v>
      </c>
      <c r="C51" s="2">
        <f>Inputs!B$5*Timelines!$A51</f>
        <v>2018.2120000000002</v>
      </c>
      <c r="D51" s="2">
        <f t="shared" si="1"/>
        <v>1172.3259999999998</v>
      </c>
      <c r="E51" s="2">
        <f>Inputs!C$6+(Inputs!C$2+Inputs!C$3-Inputs!C$4)*Timelines!$A51</f>
        <v>2558</v>
      </c>
      <c r="F51">
        <f>Inputs!C$5*Timelines!$A51</f>
        <v>2332.4</v>
      </c>
      <c r="G51" s="2">
        <f t="shared" si="0"/>
        <v>225.59999999999991</v>
      </c>
    </row>
    <row r="52" spans="1:7" x14ac:dyDescent="0.35">
      <c r="A52">
        <v>350</v>
      </c>
      <c r="B52" s="2">
        <f>Inputs!B$6+(Inputs!B$2+Inputs!B$3-Inputs!B$4)*Timelines!$A52</f>
        <v>3235.1000000000004</v>
      </c>
      <c r="C52" s="2">
        <f>Inputs!B$5*Timelines!$A52</f>
        <v>2059.4</v>
      </c>
      <c r="D52" s="2">
        <f t="shared" si="1"/>
        <v>1175.7000000000003</v>
      </c>
      <c r="E52" s="2">
        <f>Inputs!C$6+(Inputs!C$2+Inputs!C$3-Inputs!C$4)*Timelines!$A52</f>
        <v>2600</v>
      </c>
      <c r="F52">
        <f>Inputs!C$5*Timelines!$A52</f>
        <v>2380</v>
      </c>
      <c r="G52" s="2">
        <f t="shared" si="0"/>
        <v>220</v>
      </c>
    </row>
    <row r="53" spans="1:7" x14ac:dyDescent="0.35">
      <c r="A53">
        <v>357</v>
      </c>
      <c r="B53" s="2">
        <f>Inputs!B$6+(Inputs!B$2+Inputs!B$3-Inputs!B$4)*Timelines!$A53</f>
        <v>3279.6620000000003</v>
      </c>
      <c r="C53" s="2">
        <f>Inputs!B$5*Timelines!$A53</f>
        <v>2100.5880000000002</v>
      </c>
      <c r="D53" s="2">
        <f t="shared" si="1"/>
        <v>1179.0740000000001</v>
      </c>
      <c r="E53" s="2">
        <f>Inputs!C$6+(Inputs!C$2+Inputs!C$3-Inputs!C$4)*Timelines!$A53</f>
        <v>2642</v>
      </c>
      <c r="F53">
        <f>Inputs!C$5*Timelines!$A53</f>
        <v>2427.6</v>
      </c>
      <c r="G53" s="2">
        <f t="shared" si="0"/>
        <v>214.40000000000009</v>
      </c>
    </row>
    <row r="54" spans="1:7" x14ac:dyDescent="0.35">
      <c r="A54">
        <v>364</v>
      </c>
      <c r="B54" s="2">
        <f>Inputs!B$6+(Inputs!B$2+Inputs!B$3-Inputs!B$4)*Timelines!$A54</f>
        <v>3324.2240000000002</v>
      </c>
      <c r="C54" s="2">
        <f>Inputs!B$5*Timelines!$A54</f>
        <v>2141.7760000000003</v>
      </c>
      <c r="D54" s="2">
        <f t="shared" si="1"/>
        <v>1182.4479999999999</v>
      </c>
      <c r="E54" s="2">
        <f>Inputs!C$6+(Inputs!C$2+Inputs!C$3-Inputs!C$4)*Timelines!$A54</f>
        <v>2684</v>
      </c>
      <c r="F54">
        <f>Inputs!C$5*Timelines!$A54</f>
        <v>2475.1999999999998</v>
      </c>
      <c r="G54" s="2">
        <f t="shared" si="0"/>
        <v>208.80000000000018</v>
      </c>
    </row>
    <row r="55" spans="1:7" x14ac:dyDescent="0.35">
      <c r="A55">
        <v>371</v>
      </c>
      <c r="B55" s="2">
        <f>Inputs!B$6+(Inputs!B$2+Inputs!B$3-Inputs!B$4)*Timelines!$A55</f>
        <v>3368.7860000000001</v>
      </c>
      <c r="C55" s="2">
        <f>Inputs!B$5*Timelines!$A55</f>
        <v>2182.9639999999999</v>
      </c>
      <c r="D55" s="2">
        <f t="shared" si="1"/>
        <v>1185.8220000000001</v>
      </c>
      <c r="E55" s="2">
        <f>Inputs!C$6+(Inputs!C$2+Inputs!C$3-Inputs!C$4)*Timelines!$A55</f>
        <v>2726</v>
      </c>
      <c r="F55">
        <f>Inputs!C$5*Timelines!$A55</f>
        <v>2522.7999999999997</v>
      </c>
      <c r="G55" s="2">
        <f t="shared" si="0"/>
        <v>203.20000000000027</v>
      </c>
    </row>
    <row r="56" spans="1:7" x14ac:dyDescent="0.35">
      <c r="A56">
        <v>378</v>
      </c>
      <c r="B56" s="2">
        <f>Inputs!B$6+(Inputs!B$2+Inputs!B$3-Inputs!B$4)*Timelines!$A56</f>
        <v>3413.3480000000004</v>
      </c>
      <c r="C56" s="2">
        <f>Inputs!B$5*Timelines!$A56</f>
        <v>2224.152</v>
      </c>
      <c r="D56" s="2">
        <f t="shared" si="1"/>
        <v>1189.1960000000004</v>
      </c>
      <c r="E56" s="2">
        <f>Inputs!C$6+(Inputs!C$2+Inputs!C$3-Inputs!C$4)*Timelines!$A56</f>
        <v>2768</v>
      </c>
      <c r="F56">
        <f>Inputs!C$5*Timelines!$A56</f>
        <v>2570.4</v>
      </c>
      <c r="G56" s="2">
        <f t="shared" si="0"/>
        <v>197.59999999999991</v>
      </c>
    </row>
    <row r="57" spans="1:7" x14ac:dyDescent="0.35">
      <c r="A57">
        <v>385</v>
      </c>
      <c r="B57" s="2">
        <f>Inputs!B$6+(Inputs!B$2+Inputs!B$3-Inputs!B$4)*Timelines!$A57</f>
        <v>3457.9100000000003</v>
      </c>
      <c r="C57" s="2">
        <f>Inputs!B$5*Timelines!$A57</f>
        <v>2265.34</v>
      </c>
      <c r="D57" s="2">
        <f t="shared" si="1"/>
        <v>1192.5700000000002</v>
      </c>
      <c r="E57" s="2">
        <f>Inputs!C$6+(Inputs!C$2+Inputs!C$3-Inputs!C$4)*Timelines!$A57</f>
        <v>2810</v>
      </c>
      <c r="F57">
        <f>Inputs!C$5*Timelines!$A57</f>
        <v>2618</v>
      </c>
      <c r="G57" s="2">
        <f t="shared" si="0"/>
        <v>192</v>
      </c>
    </row>
    <row r="58" spans="1:7" x14ac:dyDescent="0.35">
      <c r="A58">
        <v>392</v>
      </c>
      <c r="B58" s="2">
        <f>Inputs!B$6+(Inputs!B$2+Inputs!B$3-Inputs!B$4)*Timelines!$A58</f>
        <v>3502.4720000000002</v>
      </c>
      <c r="C58" s="2">
        <f>Inputs!B$5*Timelines!$A58</f>
        <v>2306.5280000000002</v>
      </c>
      <c r="D58" s="2">
        <f t="shared" si="1"/>
        <v>1195.944</v>
      </c>
      <c r="E58" s="2">
        <f>Inputs!C$6+(Inputs!C$2+Inputs!C$3-Inputs!C$4)*Timelines!$A58</f>
        <v>2852</v>
      </c>
      <c r="F58">
        <f>Inputs!C$5*Timelines!$A58</f>
        <v>2665.6</v>
      </c>
      <c r="G58" s="2">
        <f t="shared" si="0"/>
        <v>186.40000000000009</v>
      </c>
    </row>
    <row r="59" spans="1:7" x14ac:dyDescent="0.35">
      <c r="A59">
        <v>399</v>
      </c>
      <c r="B59" s="2">
        <f>Inputs!B$6+(Inputs!B$2+Inputs!B$3-Inputs!B$4)*Timelines!$A59</f>
        <v>3547.0340000000001</v>
      </c>
      <c r="C59" s="2">
        <f>Inputs!B$5*Timelines!$A59</f>
        <v>2347.7160000000003</v>
      </c>
      <c r="D59" s="2">
        <f t="shared" si="1"/>
        <v>1199.3179999999998</v>
      </c>
      <c r="E59" s="2">
        <f>Inputs!C$6+(Inputs!C$2+Inputs!C$3-Inputs!C$4)*Timelines!$A59</f>
        <v>2894</v>
      </c>
      <c r="F59">
        <f>Inputs!C$5*Timelines!$A59</f>
        <v>2713.2</v>
      </c>
      <c r="G59" s="2">
        <f t="shared" si="0"/>
        <v>180.80000000000018</v>
      </c>
    </row>
    <row r="60" spans="1:7" x14ac:dyDescent="0.35">
      <c r="A60">
        <v>406</v>
      </c>
      <c r="B60" s="2">
        <f>Inputs!B$6+(Inputs!B$2+Inputs!B$3-Inputs!B$4)*Timelines!$A60</f>
        <v>3591.596</v>
      </c>
      <c r="C60" s="2">
        <f>Inputs!B$5*Timelines!$A60</f>
        <v>2388.904</v>
      </c>
      <c r="D60" s="2">
        <f t="shared" si="1"/>
        <v>1202.692</v>
      </c>
      <c r="E60" s="2">
        <f>Inputs!C$6+(Inputs!C$2+Inputs!C$3-Inputs!C$4)*Timelines!$A60</f>
        <v>2936</v>
      </c>
      <c r="F60">
        <f>Inputs!C$5*Timelines!$A60</f>
        <v>2760.7999999999997</v>
      </c>
      <c r="G60" s="2">
        <f t="shared" si="0"/>
        <v>175.20000000000027</v>
      </c>
    </row>
    <row r="61" spans="1:7" x14ac:dyDescent="0.35">
      <c r="A61">
        <v>413</v>
      </c>
      <c r="B61" s="2">
        <f>Inputs!B$6+(Inputs!B$2+Inputs!B$3-Inputs!B$4)*Timelines!$A61</f>
        <v>3636.1580000000004</v>
      </c>
      <c r="C61" s="2">
        <f>Inputs!B$5*Timelines!$A61</f>
        <v>2430.0920000000001</v>
      </c>
      <c r="D61" s="2">
        <f t="shared" si="1"/>
        <v>1206.0660000000003</v>
      </c>
      <c r="E61" s="2">
        <f>Inputs!C$6+(Inputs!C$2+Inputs!C$3-Inputs!C$4)*Timelines!$A61</f>
        <v>2978</v>
      </c>
      <c r="F61">
        <f>Inputs!C$5*Timelines!$A61</f>
        <v>2808.4</v>
      </c>
      <c r="G61" s="2">
        <f t="shared" si="0"/>
        <v>169.59999999999991</v>
      </c>
    </row>
    <row r="62" spans="1:7" x14ac:dyDescent="0.35">
      <c r="A62">
        <v>420</v>
      </c>
      <c r="B62" s="2">
        <f>Inputs!B$6+(Inputs!B$2+Inputs!B$3-Inputs!B$4)*Timelines!$A62</f>
        <v>3680.7200000000003</v>
      </c>
      <c r="C62" s="2">
        <f>Inputs!B$5*Timelines!$A62</f>
        <v>2471.2800000000002</v>
      </c>
      <c r="D62" s="2">
        <f t="shared" si="1"/>
        <v>1209.44</v>
      </c>
      <c r="E62" s="2">
        <f>Inputs!C$6+(Inputs!C$2+Inputs!C$3-Inputs!C$4)*Timelines!$A62</f>
        <v>3020</v>
      </c>
      <c r="F62">
        <f>Inputs!C$5*Timelines!$A62</f>
        <v>2856</v>
      </c>
      <c r="G62" s="2">
        <f t="shared" si="0"/>
        <v>164</v>
      </c>
    </row>
    <row r="63" spans="1:7" x14ac:dyDescent="0.35">
      <c r="A63">
        <v>427</v>
      </c>
      <c r="B63" s="2">
        <f>Inputs!B$6+(Inputs!B$2+Inputs!B$3-Inputs!B$4)*Timelines!$A63</f>
        <v>3725.2820000000002</v>
      </c>
      <c r="C63" s="2">
        <f>Inputs!B$5*Timelines!$A63</f>
        <v>2512.4680000000003</v>
      </c>
      <c r="D63" s="2">
        <f t="shared" si="1"/>
        <v>1212.8139999999999</v>
      </c>
      <c r="E63" s="2">
        <f>Inputs!C$6+(Inputs!C$2+Inputs!C$3-Inputs!C$4)*Timelines!$A63</f>
        <v>3062</v>
      </c>
      <c r="F63">
        <f>Inputs!C$5*Timelines!$A63</f>
        <v>2903.6</v>
      </c>
      <c r="G63" s="2">
        <f t="shared" si="0"/>
        <v>158.40000000000009</v>
      </c>
    </row>
    <row r="64" spans="1:7" x14ac:dyDescent="0.35">
      <c r="A64">
        <v>434</v>
      </c>
      <c r="B64" s="2">
        <f>Inputs!B$6+(Inputs!B$2+Inputs!B$3-Inputs!B$4)*Timelines!$A64</f>
        <v>3769.8440000000001</v>
      </c>
      <c r="C64" s="2">
        <f>Inputs!B$5*Timelines!$A64</f>
        <v>2553.6559999999999</v>
      </c>
      <c r="D64" s="2">
        <f t="shared" si="1"/>
        <v>1216.1880000000001</v>
      </c>
      <c r="E64" s="2">
        <f>Inputs!C$6+(Inputs!C$2+Inputs!C$3-Inputs!C$4)*Timelines!$A64</f>
        <v>3104</v>
      </c>
      <c r="F64">
        <f>Inputs!C$5*Timelines!$A64</f>
        <v>2951.2</v>
      </c>
      <c r="G64" s="2">
        <f t="shared" si="0"/>
        <v>152.80000000000018</v>
      </c>
    </row>
    <row r="65" spans="1:7" x14ac:dyDescent="0.35">
      <c r="A65">
        <v>441</v>
      </c>
      <c r="B65" s="2">
        <f>Inputs!B$6+(Inputs!B$2+Inputs!B$3-Inputs!B$4)*Timelines!$A65</f>
        <v>3814.4060000000004</v>
      </c>
      <c r="C65" s="2">
        <f>Inputs!B$5*Timelines!$A65</f>
        <v>2594.8440000000001</v>
      </c>
      <c r="D65" s="2">
        <f t="shared" si="1"/>
        <v>1219.5620000000004</v>
      </c>
      <c r="E65" s="2">
        <f>Inputs!C$6+(Inputs!C$2+Inputs!C$3-Inputs!C$4)*Timelines!$A65</f>
        <v>3146</v>
      </c>
      <c r="F65">
        <f>Inputs!C$5*Timelines!$A65</f>
        <v>2998.7999999999997</v>
      </c>
      <c r="G65" s="2">
        <f t="shared" si="0"/>
        <v>147.20000000000027</v>
      </c>
    </row>
    <row r="66" spans="1:7" x14ac:dyDescent="0.35">
      <c r="A66">
        <v>448</v>
      </c>
      <c r="B66" s="2">
        <f>Inputs!B$6+(Inputs!B$2+Inputs!B$3-Inputs!B$4)*Timelines!$A66</f>
        <v>3858.9680000000003</v>
      </c>
      <c r="C66" s="2">
        <f>Inputs!B$5*Timelines!$A66</f>
        <v>2636.0320000000002</v>
      </c>
      <c r="D66" s="2">
        <f t="shared" si="1"/>
        <v>1222.9360000000001</v>
      </c>
      <c r="E66" s="2">
        <f>Inputs!C$6+(Inputs!C$2+Inputs!C$3-Inputs!C$4)*Timelines!$A66</f>
        <v>3188</v>
      </c>
      <c r="F66">
        <f>Inputs!C$5*Timelines!$A66</f>
        <v>3046.4</v>
      </c>
      <c r="G66" s="2">
        <f t="shared" ref="G66:G129" si="2">IF(E66&lt;F66,0,E66-F66)</f>
        <v>141.59999999999991</v>
      </c>
    </row>
    <row r="67" spans="1:7" x14ac:dyDescent="0.35">
      <c r="A67">
        <v>455</v>
      </c>
      <c r="B67" s="2">
        <f>Inputs!B$6+(Inputs!B$2+Inputs!B$3-Inputs!B$4)*Timelines!$A67</f>
        <v>3903.53</v>
      </c>
      <c r="C67" s="2">
        <f>Inputs!B$5*Timelines!$A67</f>
        <v>2677.2200000000003</v>
      </c>
      <c r="D67" s="2">
        <f t="shared" ref="D67:D130" si="3">IF(B67&lt;C67,0,B67-C67)</f>
        <v>1226.31</v>
      </c>
      <c r="E67" s="2">
        <f>Inputs!C$6+(Inputs!C$2+Inputs!C$3-Inputs!C$4)*Timelines!$A67</f>
        <v>3230</v>
      </c>
      <c r="F67">
        <f>Inputs!C$5*Timelines!$A67</f>
        <v>3094</v>
      </c>
      <c r="G67" s="2">
        <f t="shared" si="2"/>
        <v>136</v>
      </c>
    </row>
    <row r="68" spans="1:7" x14ac:dyDescent="0.35">
      <c r="A68">
        <v>462</v>
      </c>
      <c r="B68" s="2">
        <f>Inputs!B$6+(Inputs!B$2+Inputs!B$3-Inputs!B$4)*Timelines!$A68</f>
        <v>3948.0920000000001</v>
      </c>
      <c r="C68" s="2">
        <f>Inputs!B$5*Timelines!$A68</f>
        <v>2718.4080000000004</v>
      </c>
      <c r="D68" s="2">
        <f t="shared" si="3"/>
        <v>1229.6839999999997</v>
      </c>
      <c r="E68" s="2">
        <f>Inputs!C$6+(Inputs!C$2+Inputs!C$3-Inputs!C$4)*Timelines!$A68</f>
        <v>3272</v>
      </c>
      <c r="F68">
        <f>Inputs!C$5*Timelines!$A68</f>
        <v>3141.6</v>
      </c>
      <c r="G68" s="2">
        <f t="shared" si="2"/>
        <v>130.40000000000009</v>
      </c>
    </row>
    <row r="69" spans="1:7" x14ac:dyDescent="0.35">
      <c r="A69">
        <v>469</v>
      </c>
      <c r="B69" s="2">
        <f>Inputs!B$6+(Inputs!B$2+Inputs!B$3-Inputs!B$4)*Timelines!$A69</f>
        <v>3992.6540000000005</v>
      </c>
      <c r="C69" s="2">
        <f>Inputs!B$5*Timelines!$A69</f>
        <v>2759.596</v>
      </c>
      <c r="D69" s="2">
        <f t="shared" si="3"/>
        <v>1233.0580000000004</v>
      </c>
      <c r="E69" s="2">
        <f>Inputs!C$6+(Inputs!C$2+Inputs!C$3-Inputs!C$4)*Timelines!$A69</f>
        <v>3314</v>
      </c>
      <c r="F69">
        <f>Inputs!C$5*Timelines!$A69</f>
        <v>3189.2</v>
      </c>
      <c r="G69" s="2">
        <f t="shared" si="2"/>
        <v>124.80000000000018</v>
      </c>
    </row>
    <row r="70" spans="1:7" x14ac:dyDescent="0.35">
      <c r="A70">
        <v>476</v>
      </c>
      <c r="B70" s="2">
        <f>Inputs!B$6+(Inputs!B$2+Inputs!B$3-Inputs!B$4)*Timelines!$A70</f>
        <v>4037.2160000000003</v>
      </c>
      <c r="C70" s="2">
        <f>Inputs!B$5*Timelines!$A70</f>
        <v>2800.7840000000001</v>
      </c>
      <c r="D70" s="2">
        <f t="shared" si="3"/>
        <v>1236.4320000000002</v>
      </c>
      <c r="E70" s="2">
        <f>Inputs!C$6+(Inputs!C$2+Inputs!C$3-Inputs!C$4)*Timelines!$A70</f>
        <v>3356</v>
      </c>
      <c r="F70">
        <f>Inputs!C$5*Timelines!$A70</f>
        <v>3236.7999999999997</v>
      </c>
      <c r="G70" s="2">
        <f t="shared" si="2"/>
        <v>119.20000000000027</v>
      </c>
    </row>
    <row r="71" spans="1:7" x14ac:dyDescent="0.35">
      <c r="A71">
        <v>483</v>
      </c>
      <c r="B71" s="2">
        <f>Inputs!B$6+(Inputs!B$2+Inputs!B$3-Inputs!B$4)*Timelines!$A71</f>
        <v>4081.7780000000002</v>
      </c>
      <c r="C71" s="2">
        <f>Inputs!B$5*Timelines!$A71</f>
        <v>2841.9720000000002</v>
      </c>
      <c r="D71" s="2">
        <f t="shared" si="3"/>
        <v>1239.806</v>
      </c>
      <c r="E71" s="2">
        <f>Inputs!C$6+(Inputs!C$2+Inputs!C$3-Inputs!C$4)*Timelines!$A71</f>
        <v>3398</v>
      </c>
      <c r="F71">
        <f>Inputs!C$5*Timelines!$A71</f>
        <v>3284.4</v>
      </c>
      <c r="G71" s="2">
        <f t="shared" si="2"/>
        <v>113.59999999999991</v>
      </c>
    </row>
    <row r="72" spans="1:7" x14ac:dyDescent="0.35">
      <c r="A72">
        <v>490</v>
      </c>
      <c r="B72" s="2">
        <f>Inputs!B$6+(Inputs!B$2+Inputs!B$3-Inputs!B$4)*Timelines!$A72</f>
        <v>4126.34</v>
      </c>
      <c r="C72" s="2">
        <f>Inputs!B$5*Timelines!$A72</f>
        <v>2883.1600000000003</v>
      </c>
      <c r="D72" s="2">
        <f t="shared" si="3"/>
        <v>1243.1799999999998</v>
      </c>
      <c r="E72" s="2">
        <f>Inputs!C$6+(Inputs!C$2+Inputs!C$3-Inputs!C$4)*Timelines!$A72</f>
        <v>3440</v>
      </c>
      <c r="F72">
        <f>Inputs!C$5*Timelines!$A72</f>
        <v>3332</v>
      </c>
      <c r="G72" s="2">
        <f t="shared" si="2"/>
        <v>108</v>
      </c>
    </row>
    <row r="73" spans="1:7" x14ac:dyDescent="0.35">
      <c r="A73">
        <v>497</v>
      </c>
      <c r="B73" s="2">
        <f>Inputs!B$6+(Inputs!B$2+Inputs!B$3-Inputs!B$4)*Timelines!$A73</f>
        <v>4170.902</v>
      </c>
      <c r="C73" s="2">
        <f>Inputs!B$5*Timelines!$A73</f>
        <v>2924.348</v>
      </c>
      <c r="D73" s="2">
        <f t="shared" si="3"/>
        <v>1246.5540000000001</v>
      </c>
      <c r="E73" s="2">
        <f>Inputs!C$6+(Inputs!C$2+Inputs!C$3-Inputs!C$4)*Timelines!$A73</f>
        <v>3482</v>
      </c>
      <c r="F73">
        <f>Inputs!C$5*Timelines!$A73</f>
        <v>3379.6</v>
      </c>
      <c r="G73" s="2">
        <f t="shared" si="2"/>
        <v>102.40000000000009</v>
      </c>
    </row>
    <row r="74" spans="1:7" x14ac:dyDescent="0.35">
      <c r="A74">
        <v>504</v>
      </c>
      <c r="B74" s="2">
        <f>Inputs!B$6+(Inputs!B$2+Inputs!B$3-Inputs!B$4)*Timelines!$A74</f>
        <v>4215.4639999999999</v>
      </c>
      <c r="C74" s="2">
        <f>Inputs!B$5*Timelines!$A74</f>
        <v>2965.5360000000001</v>
      </c>
      <c r="D74" s="2">
        <f t="shared" si="3"/>
        <v>1249.9279999999999</v>
      </c>
      <c r="E74" s="2">
        <f>Inputs!C$6+(Inputs!C$2+Inputs!C$3-Inputs!C$4)*Timelines!$A74</f>
        <v>3524</v>
      </c>
      <c r="F74">
        <f>Inputs!C$5*Timelines!$A74</f>
        <v>3427.2</v>
      </c>
      <c r="G74" s="2">
        <f t="shared" si="2"/>
        <v>96.800000000000182</v>
      </c>
    </row>
    <row r="75" spans="1:7" x14ac:dyDescent="0.35">
      <c r="A75">
        <v>511</v>
      </c>
      <c r="B75" s="2">
        <f>Inputs!B$6+(Inputs!B$2+Inputs!B$3-Inputs!B$4)*Timelines!$A75</f>
        <v>4260.0259999999998</v>
      </c>
      <c r="C75" s="2">
        <f>Inputs!B$5*Timelines!$A75</f>
        <v>3006.7240000000002</v>
      </c>
      <c r="D75" s="2">
        <f t="shared" si="3"/>
        <v>1253.3019999999997</v>
      </c>
      <c r="E75" s="2">
        <f>Inputs!C$6+(Inputs!C$2+Inputs!C$3-Inputs!C$4)*Timelines!$A75</f>
        <v>3566</v>
      </c>
      <c r="F75">
        <f>Inputs!C$5*Timelines!$A75</f>
        <v>3474.7999999999997</v>
      </c>
      <c r="G75" s="2">
        <f t="shared" si="2"/>
        <v>91.200000000000273</v>
      </c>
    </row>
    <row r="76" spans="1:7" x14ac:dyDescent="0.35">
      <c r="A76">
        <v>518</v>
      </c>
      <c r="B76" s="2">
        <f>Inputs!B$6+(Inputs!B$2+Inputs!B$3-Inputs!B$4)*Timelines!$A76</f>
        <v>4304.5879999999997</v>
      </c>
      <c r="C76" s="2">
        <f>Inputs!B$5*Timelines!$A76</f>
        <v>3047.9120000000003</v>
      </c>
      <c r="D76" s="2">
        <f t="shared" si="3"/>
        <v>1256.6759999999995</v>
      </c>
      <c r="E76" s="2">
        <f>Inputs!C$6+(Inputs!C$2+Inputs!C$3-Inputs!C$4)*Timelines!$A76</f>
        <v>3608</v>
      </c>
      <c r="F76">
        <f>Inputs!C$5*Timelines!$A76</f>
        <v>3522.4</v>
      </c>
      <c r="G76" s="2">
        <f t="shared" si="2"/>
        <v>85.599999999999909</v>
      </c>
    </row>
    <row r="77" spans="1:7" x14ac:dyDescent="0.35">
      <c r="A77">
        <v>525</v>
      </c>
      <c r="B77" s="2">
        <f>Inputs!B$6+(Inputs!B$2+Inputs!B$3-Inputs!B$4)*Timelines!$A77</f>
        <v>4349.1499999999996</v>
      </c>
      <c r="C77" s="2">
        <f>Inputs!B$5*Timelines!$A77</f>
        <v>3089.1000000000004</v>
      </c>
      <c r="D77" s="2">
        <f t="shared" si="3"/>
        <v>1260.0499999999993</v>
      </c>
      <c r="E77" s="2">
        <f>Inputs!C$6+(Inputs!C$2+Inputs!C$3-Inputs!C$4)*Timelines!$A77</f>
        <v>3650</v>
      </c>
      <c r="F77">
        <f>Inputs!C$5*Timelines!$A77</f>
        <v>3570</v>
      </c>
      <c r="G77" s="2">
        <f t="shared" si="2"/>
        <v>80</v>
      </c>
    </row>
    <row r="78" spans="1:7" x14ac:dyDescent="0.35">
      <c r="A78">
        <v>532</v>
      </c>
      <c r="B78" s="2">
        <f>Inputs!B$6+(Inputs!B$2+Inputs!B$3-Inputs!B$4)*Timelines!$A78</f>
        <v>4393.7120000000004</v>
      </c>
      <c r="C78" s="2">
        <f>Inputs!B$5*Timelines!$A78</f>
        <v>3130.288</v>
      </c>
      <c r="D78" s="2">
        <f t="shared" si="3"/>
        <v>1263.4240000000004</v>
      </c>
      <c r="E78" s="2">
        <f>Inputs!C$6+(Inputs!C$2+Inputs!C$3-Inputs!C$4)*Timelines!$A78</f>
        <v>3692</v>
      </c>
      <c r="F78">
        <f>Inputs!C$5*Timelines!$A78</f>
        <v>3617.6</v>
      </c>
      <c r="G78" s="2">
        <f t="shared" si="2"/>
        <v>74.400000000000091</v>
      </c>
    </row>
    <row r="79" spans="1:7" x14ac:dyDescent="0.35">
      <c r="A79">
        <v>539</v>
      </c>
      <c r="B79" s="2">
        <f>Inputs!B$6+(Inputs!B$2+Inputs!B$3-Inputs!B$4)*Timelines!$A79</f>
        <v>4438.2740000000003</v>
      </c>
      <c r="C79" s="2">
        <f>Inputs!B$5*Timelines!$A79</f>
        <v>3171.4760000000001</v>
      </c>
      <c r="D79" s="2">
        <f t="shared" si="3"/>
        <v>1266.7980000000002</v>
      </c>
      <c r="E79" s="2">
        <f>Inputs!C$6+(Inputs!C$2+Inputs!C$3-Inputs!C$4)*Timelines!$A79</f>
        <v>3734</v>
      </c>
      <c r="F79">
        <f>Inputs!C$5*Timelines!$A79</f>
        <v>3665.2</v>
      </c>
      <c r="G79" s="2">
        <f t="shared" si="2"/>
        <v>68.800000000000182</v>
      </c>
    </row>
    <row r="80" spans="1:7" x14ac:dyDescent="0.35">
      <c r="A80">
        <v>546</v>
      </c>
      <c r="B80" s="2">
        <f>Inputs!B$6+(Inputs!B$2+Inputs!B$3-Inputs!B$4)*Timelines!$A80</f>
        <v>4482.8360000000002</v>
      </c>
      <c r="C80" s="2">
        <f>Inputs!B$5*Timelines!$A80</f>
        <v>3212.6640000000002</v>
      </c>
      <c r="D80" s="2">
        <f t="shared" si="3"/>
        <v>1270.172</v>
      </c>
      <c r="E80" s="2">
        <f>Inputs!C$6+(Inputs!C$2+Inputs!C$3-Inputs!C$4)*Timelines!$A80</f>
        <v>3776</v>
      </c>
      <c r="F80">
        <f>Inputs!C$5*Timelines!$A80</f>
        <v>3712.7999999999997</v>
      </c>
      <c r="G80" s="2">
        <f t="shared" si="2"/>
        <v>63.200000000000273</v>
      </c>
    </row>
    <row r="81" spans="1:7" x14ac:dyDescent="0.35">
      <c r="A81">
        <v>553</v>
      </c>
      <c r="B81" s="2">
        <f>Inputs!B$6+(Inputs!B$2+Inputs!B$3-Inputs!B$4)*Timelines!$A81</f>
        <v>4527.3980000000001</v>
      </c>
      <c r="C81" s="2">
        <f>Inputs!B$5*Timelines!$A81</f>
        <v>3253.8520000000003</v>
      </c>
      <c r="D81" s="2">
        <f t="shared" si="3"/>
        <v>1273.5459999999998</v>
      </c>
      <c r="E81" s="2">
        <f>Inputs!C$6+(Inputs!C$2+Inputs!C$3-Inputs!C$4)*Timelines!$A81</f>
        <v>3818</v>
      </c>
      <c r="F81">
        <f>Inputs!C$5*Timelines!$A81</f>
        <v>3760.4</v>
      </c>
      <c r="G81" s="2">
        <f t="shared" si="2"/>
        <v>57.599999999999909</v>
      </c>
    </row>
    <row r="82" spans="1:7" x14ac:dyDescent="0.35">
      <c r="A82">
        <v>560</v>
      </c>
      <c r="B82" s="2">
        <f>Inputs!B$6+(Inputs!B$2+Inputs!B$3-Inputs!B$4)*Timelines!$A82</f>
        <v>4571.9600000000009</v>
      </c>
      <c r="C82" s="2">
        <f>Inputs!B$5*Timelines!$A82</f>
        <v>3295.04</v>
      </c>
      <c r="D82" s="2">
        <f t="shared" si="3"/>
        <v>1276.920000000001</v>
      </c>
      <c r="E82" s="2">
        <f>Inputs!C$6+(Inputs!C$2+Inputs!C$3-Inputs!C$4)*Timelines!$A82</f>
        <v>3860</v>
      </c>
      <c r="F82">
        <f>Inputs!C$5*Timelines!$A82</f>
        <v>3808</v>
      </c>
      <c r="G82" s="2">
        <f t="shared" si="2"/>
        <v>52</v>
      </c>
    </row>
    <row r="83" spans="1:7" x14ac:dyDescent="0.35">
      <c r="A83">
        <v>567</v>
      </c>
      <c r="B83" s="2">
        <f>Inputs!B$6+(Inputs!B$2+Inputs!B$3-Inputs!B$4)*Timelines!$A83</f>
        <v>4616.5220000000008</v>
      </c>
      <c r="C83" s="2">
        <f>Inputs!B$5*Timelines!$A83</f>
        <v>3336.2280000000001</v>
      </c>
      <c r="D83" s="2">
        <f t="shared" si="3"/>
        <v>1280.2940000000008</v>
      </c>
      <c r="E83" s="2">
        <f>Inputs!C$6+(Inputs!C$2+Inputs!C$3-Inputs!C$4)*Timelines!$A83</f>
        <v>3902</v>
      </c>
      <c r="F83">
        <f>Inputs!C$5*Timelines!$A83</f>
        <v>3855.6</v>
      </c>
      <c r="G83" s="2">
        <f t="shared" si="2"/>
        <v>46.400000000000091</v>
      </c>
    </row>
    <row r="84" spans="1:7" x14ac:dyDescent="0.35">
      <c r="A84">
        <v>574</v>
      </c>
      <c r="B84" s="2">
        <f>Inputs!B$6+(Inputs!B$2+Inputs!B$3-Inputs!B$4)*Timelines!$A84</f>
        <v>4661.0840000000007</v>
      </c>
      <c r="C84" s="2">
        <f>Inputs!B$5*Timelines!$A84</f>
        <v>3377.4160000000002</v>
      </c>
      <c r="D84" s="2">
        <f t="shared" si="3"/>
        <v>1283.6680000000006</v>
      </c>
      <c r="E84" s="2">
        <f>Inputs!C$6+(Inputs!C$2+Inputs!C$3-Inputs!C$4)*Timelines!$A84</f>
        <v>3944</v>
      </c>
      <c r="F84">
        <f>Inputs!C$5*Timelines!$A84</f>
        <v>3903.2</v>
      </c>
      <c r="G84" s="2">
        <f t="shared" si="2"/>
        <v>40.800000000000182</v>
      </c>
    </row>
    <row r="85" spans="1:7" x14ac:dyDescent="0.35">
      <c r="A85">
        <v>581</v>
      </c>
      <c r="B85" s="2">
        <f>Inputs!B$6+(Inputs!B$2+Inputs!B$3-Inputs!B$4)*Timelines!$A85</f>
        <v>4705.6460000000006</v>
      </c>
      <c r="C85" s="2">
        <f>Inputs!B$5*Timelines!$A85</f>
        <v>3418.6040000000003</v>
      </c>
      <c r="D85" s="2">
        <f t="shared" si="3"/>
        <v>1287.0420000000004</v>
      </c>
      <c r="E85" s="2">
        <f>Inputs!C$6+(Inputs!C$2+Inputs!C$3-Inputs!C$4)*Timelines!$A85</f>
        <v>3986</v>
      </c>
      <c r="F85">
        <f>Inputs!C$5*Timelines!$A85</f>
        <v>3950.7999999999997</v>
      </c>
      <c r="G85" s="2">
        <f t="shared" si="2"/>
        <v>35.200000000000273</v>
      </c>
    </row>
    <row r="86" spans="1:7" x14ac:dyDescent="0.35">
      <c r="A86">
        <v>588</v>
      </c>
      <c r="B86" s="2">
        <f>Inputs!B$6+(Inputs!B$2+Inputs!B$3-Inputs!B$4)*Timelines!$A86</f>
        <v>4750.2080000000005</v>
      </c>
      <c r="C86" s="2">
        <f>Inputs!B$5*Timelines!$A86</f>
        <v>3459.7920000000004</v>
      </c>
      <c r="D86" s="2">
        <f t="shared" si="3"/>
        <v>1290.4160000000002</v>
      </c>
      <c r="E86" s="2">
        <f>Inputs!C$6+(Inputs!C$2+Inputs!C$3-Inputs!C$4)*Timelines!$A86</f>
        <v>4028</v>
      </c>
      <c r="F86">
        <f>Inputs!C$5*Timelines!$A86</f>
        <v>3998.4</v>
      </c>
      <c r="G86" s="2">
        <f t="shared" si="2"/>
        <v>29.599999999999909</v>
      </c>
    </row>
    <row r="87" spans="1:7" x14ac:dyDescent="0.35">
      <c r="A87">
        <v>595</v>
      </c>
      <c r="B87" s="2">
        <f>Inputs!B$6+(Inputs!B$2+Inputs!B$3-Inputs!B$4)*Timelines!$A87</f>
        <v>4794.7700000000004</v>
      </c>
      <c r="C87" s="2">
        <f>Inputs!B$5*Timelines!$A87</f>
        <v>3500.98</v>
      </c>
      <c r="D87" s="2">
        <f t="shared" si="3"/>
        <v>1293.7900000000004</v>
      </c>
      <c r="E87" s="2">
        <f>Inputs!C$6+(Inputs!C$2+Inputs!C$3-Inputs!C$4)*Timelines!$A87</f>
        <v>4070</v>
      </c>
      <c r="F87">
        <f>Inputs!C$5*Timelines!$A87</f>
        <v>4046</v>
      </c>
      <c r="G87" s="2">
        <f t="shared" si="2"/>
        <v>24</v>
      </c>
    </row>
    <row r="88" spans="1:7" x14ac:dyDescent="0.35">
      <c r="A88">
        <v>602</v>
      </c>
      <c r="B88" s="2">
        <f>Inputs!B$6+(Inputs!B$2+Inputs!B$3-Inputs!B$4)*Timelines!$A88</f>
        <v>4839.3320000000003</v>
      </c>
      <c r="C88" s="2">
        <f>Inputs!B$5*Timelines!$A88</f>
        <v>3542.1680000000001</v>
      </c>
      <c r="D88" s="2">
        <f t="shared" si="3"/>
        <v>1297.1640000000002</v>
      </c>
      <c r="E88" s="2">
        <f>Inputs!C$6+(Inputs!C$2+Inputs!C$3-Inputs!C$4)*Timelines!$A88</f>
        <v>4112</v>
      </c>
      <c r="F88">
        <f>Inputs!C$5*Timelines!$A88</f>
        <v>4093.6</v>
      </c>
      <c r="G88" s="2">
        <f t="shared" si="2"/>
        <v>18.400000000000091</v>
      </c>
    </row>
    <row r="89" spans="1:7" x14ac:dyDescent="0.35">
      <c r="A89">
        <v>609</v>
      </c>
      <c r="B89" s="2">
        <f>Inputs!B$6+(Inputs!B$2+Inputs!B$3-Inputs!B$4)*Timelines!$A89</f>
        <v>4883.8940000000002</v>
      </c>
      <c r="C89" s="2">
        <f>Inputs!B$5*Timelines!$A89</f>
        <v>3583.3560000000002</v>
      </c>
      <c r="D89" s="2">
        <f t="shared" si="3"/>
        <v>1300.538</v>
      </c>
      <c r="E89" s="2">
        <f>Inputs!C$6+(Inputs!C$2+Inputs!C$3-Inputs!C$4)*Timelines!$A89</f>
        <v>4154</v>
      </c>
      <c r="F89">
        <f>Inputs!C$5*Timelines!$A89</f>
        <v>4141.2</v>
      </c>
      <c r="G89" s="2">
        <f t="shared" si="2"/>
        <v>12.800000000000182</v>
      </c>
    </row>
    <row r="90" spans="1:7" x14ac:dyDescent="0.35">
      <c r="A90">
        <v>616</v>
      </c>
      <c r="B90" s="2">
        <f>Inputs!B$6+(Inputs!B$2+Inputs!B$3-Inputs!B$4)*Timelines!$A90</f>
        <v>4928.4560000000001</v>
      </c>
      <c r="C90" s="2">
        <f>Inputs!B$5*Timelines!$A90</f>
        <v>3624.5440000000003</v>
      </c>
      <c r="D90" s="2">
        <f t="shared" si="3"/>
        <v>1303.9119999999998</v>
      </c>
      <c r="E90" s="2">
        <f>Inputs!C$6+(Inputs!C$2+Inputs!C$3-Inputs!C$4)*Timelines!$A90</f>
        <v>4196</v>
      </c>
      <c r="F90">
        <f>Inputs!C$5*Timelines!$A90</f>
        <v>4188.8</v>
      </c>
      <c r="G90" s="2">
        <f t="shared" si="2"/>
        <v>7.1999999999998181</v>
      </c>
    </row>
    <row r="91" spans="1:7" x14ac:dyDescent="0.35">
      <c r="A91">
        <v>623</v>
      </c>
      <c r="B91" s="2">
        <f>Inputs!B$6+(Inputs!B$2+Inputs!B$3-Inputs!B$4)*Timelines!$A91</f>
        <v>4973.018</v>
      </c>
      <c r="C91" s="2">
        <f>Inputs!B$5*Timelines!$A91</f>
        <v>3665.7320000000004</v>
      </c>
      <c r="D91" s="2">
        <f t="shared" si="3"/>
        <v>1307.2859999999996</v>
      </c>
      <c r="E91" s="2">
        <f>Inputs!C$6+(Inputs!C$2+Inputs!C$3-Inputs!C$4)*Timelines!$A91</f>
        <v>4238</v>
      </c>
      <c r="F91">
        <f>Inputs!C$5*Timelines!$A91</f>
        <v>4236.3999999999996</v>
      </c>
      <c r="G91" s="2">
        <f t="shared" si="2"/>
        <v>1.6000000000003638</v>
      </c>
    </row>
    <row r="92" spans="1:7" x14ac:dyDescent="0.35">
      <c r="A92">
        <v>630</v>
      </c>
      <c r="B92" s="2">
        <f>Inputs!B$6+(Inputs!B$2+Inputs!B$3-Inputs!B$4)*Timelines!$A92</f>
        <v>5017.58</v>
      </c>
      <c r="C92" s="2">
        <f>Inputs!B$5*Timelines!$A92</f>
        <v>3706.92</v>
      </c>
      <c r="D92" s="2">
        <f t="shared" si="3"/>
        <v>1310.6599999999999</v>
      </c>
      <c r="E92" s="2">
        <f>Inputs!C$6+(Inputs!C$2+Inputs!C$3-Inputs!C$4)*Timelines!$A92</f>
        <v>4280</v>
      </c>
      <c r="F92">
        <f>Inputs!C$5*Timelines!$A92</f>
        <v>4284</v>
      </c>
      <c r="G92" s="2">
        <f t="shared" si="2"/>
        <v>0</v>
      </c>
    </row>
    <row r="93" spans="1:7" x14ac:dyDescent="0.35">
      <c r="A93">
        <v>637</v>
      </c>
      <c r="B93" s="2">
        <f>Inputs!B$6+(Inputs!B$2+Inputs!B$3-Inputs!B$4)*Timelines!$A93</f>
        <v>5062.1419999999998</v>
      </c>
      <c r="C93" s="2">
        <f>Inputs!B$5*Timelines!$A93</f>
        <v>3748.1080000000002</v>
      </c>
      <c r="D93" s="2">
        <f t="shared" si="3"/>
        <v>1314.0339999999997</v>
      </c>
      <c r="E93" s="2">
        <f>Inputs!C$6+(Inputs!C$2+Inputs!C$3-Inputs!C$4)*Timelines!$A93</f>
        <v>4322</v>
      </c>
      <c r="F93">
        <f>Inputs!C$5*Timelines!$A93</f>
        <v>4331.5999999999995</v>
      </c>
      <c r="G93" s="2">
        <f t="shared" si="2"/>
        <v>0</v>
      </c>
    </row>
    <row r="94" spans="1:7" x14ac:dyDescent="0.35">
      <c r="A94">
        <v>644</v>
      </c>
      <c r="B94" s="2">
        <f>Inputs!B$6+(Inputs!B$2+Inputs!B$3-Inputs!B$4)*Timelines!$A94</f>
        <v>5106.7040000000006</v>
      </c>
      <c r="C94" s="2">
        <f>Inputs!B$5*Timelines!$A94</f>
        <v>3789.2960000000003</v>
      </c>
      <c r="D94" s="2">
        <f t="shared" si="3"/>
        <v>1317.4080000000004</v>
      </c>
      <c r="E94" s="2">
        <f>Inputs!C$6+(Inputs!C$2+Inputs!C$3-Inputs!C$4)*Timelines!$A94</f>
        <v>4364</v>
      </c>
      <c r="F94">
        <f>Inputs!C$5*Timelines!$A94</f>
        <v>4379.2</v>
      </c>
      <c r="G94" s="2">
        <f t="shared" si="2"/>
        <v>0</v>
      </c>
    </row>
    <row r="95" spans="1:7" x14ac:dyDescent="0.35">
      <c r="A95">
        <v>651</v>
      </c>
      <c r="B95" s="2">
        <f>Inputs!B$6+(Inputs!B$2+Inputs!B$3-Inputs!B$4)*Timelines!$A95</f>
        <v>5151.2660000000005</v>
      </c>
      <c r="C95" s="2">
        <f>Inputs!B$5*Timelines!$A95</f>
        <v>3830.4840000000004</v>
      </c>
      <c r="D95" s="2">
        <f t="shared" si="3"/>
        <v>1320.7820000000002</v>
      </c>
      <c r="E95" s="2">
        <f>Inputs!C$6+(Inputs!C$2+Inputs!C$3-Inputs!C$4)*Timelines!$A95</f>
        <v>4406</v>
      </c>
      <c r="F95">
        <f>Inputs!C$5*Timelines!$A95</f>
        <v>4426.8</v>
      </c>
      <c r="G95" s="2">
        <f t="shared" si="2"/>
        <v>0</v>
      </c>
    </row>
    <row r="96" spans="1:7" x14ac:dyDescent="0.35">
      <c r="A96">
        <v>658</v>
      </c>
      <c r="B96" s="2">
        <f>Inputs!B$6+(Inputs!B$2+Inputs!B$3-Inputs!B$4)*Timelines!$A96</f>
        <v>5195.8280000000004</v>
      </c>
      <c r="C96" s="2">
        <f>Inputs!B$5*Timelines!$A96</f>
        <v>3871.672</v>
      </c>
      <c r="D96" s="2">
        <f t="shared" si="3"/>
        <v>1324.1560000000004</v>
      </c>
      <c r="E96" s="2">
        <f>Inputs!C$6+(Inputs!C$2+Inputs!C$3-Inputs!C$4)*Timelines!$A96</f>
        <v>4448</v>
      </c>
      <c r="F96">
        <f>Inputs!C$5*Timelines!$A96</f>
        <v>4474.3999999999996</v>
      </c>
      <c r="G96" s="2">
        <f t="shared" si="2"/>
        <v>0</v>
      </c>
    </row>
    <row r="97" spans="1:7" x14ac:dyDescent="0.35">
      <c r="A97">
        <v>665</v>
      </c>
      <c r="B97" s="2">
        <f>Inputs!B$6+(Inputs!B$2+Inputs!B$3-Inputs!B$4)*Timelines!$A97</f>
        <v>5240.3900000000003</v>
      </c>
      <c r="C97" s="2">
        <f>Inputs!B$5*Timelines!$A97</f>
        <v>3912.86</v>
      </c>
      <c r="D97" s="2">
        <f t="shared" si="3"/>
        <v>1327.5300000000002</v>
      </c>
      <c r="E97" s="2">
        <f>Inputs!C$6+(Inputs!C$2+Inputs!C$3-Inputs!C$4)*Timelines!$A97</f>
        <v>4490</v>
      </c>
      <c r="F97">
        <f>Inputs!C$5*Timelines!$A97</f>
        <v>4522</v>
      </c>
      <c r="G97" s="2">
        <f t="shared" si="2"/>
        <v>0</v>
      </c>
    </row>
    <row r="98" spans="1:7" x14ac:dyDescent="0.35">
      <c r="A98">
        <v>672</v>
      </c>
      <c r="B98" s="2">
        <f>Inputs!B$6+(Inputs!B$2+Inputs!B$3-Inputs!B$4)*Timelines!$A98</f>
        <v>5284.9520000000002</v>
      </c>
      <c r="C98" s="2">
        <f>Inputs!B$5*Timelines!$A98</f>
        <v>3954.0480000000002</v>
      </c>
      <c r="D98" s="2">
        <f t="shared" si="3"/>
        <v>1330.904</v>
      </c>
      <c r="E98" s="2">
        <f>Inputs!C$6+(Inputs!C$2+Inputs!C$3-Inputs!C$4)*Timelines!$A98</f>
        <v>4532</v>
      </c>
      <c r="F98">
        <f>Inputs!C$5*Timelines!$A98</f>
        <v>4569.5999999999995</v>
      </c>
      <c r="G98" s="2">
        <f t="shared" si="2"/>
        <v>0</v>
      </c>
    </row>
    <row r="99" spans="1:7" x14ac:dyDescent="0.35">
      <c r="A99">
        <v>679</v>
      </c>
      <c r="B99" s="2">
        <f>Inputs!B$6+(Inputs!B$2+Inputs!B$3-Inputs!B$4)*Timelines!$A99</f>
        <v>5329.5140000000001</v>
      </c>
      <c r="C99" s="2">
        <f>Inputs!B$5*Timelines!$A99</f>
        <v>3995.2360000000003</v>
      </c>
      <c r="D99" s="2">
        <f t="shared" si="3"/>
        <v>1334.2779999999998</v>
      </c>
      <c r="E99" s="2">
        <f>Inputs!C$6+(Inputs!C$2+Inputs!C$3-Inputs!C$4)*Timelines!$A99</f>
        <v>4574</v>
      </c>
      <c r="F99">
        <f>Inputs!C$5*Timelines!$A99</f>
        <v>4617.2</v>
      </c>
      <c r="G99" s="2">
        <f t="shared" si="2"/>
        <v>0</v>
      </c>
    </row>
    <row r="100" spans="1:7" x14ac:dyDescent="0.35">
      <c r="A100">
        <v>686</v>
      </c>
      <c r="B100" s="2">
        <f>Inputs!B$6+(Inputs!B$2+Inputs!B$3-Inputs!B$4)*Timelines!$A100</f>
        <v>5374.076</v>
      </c>
      <c r="C100" s="2">
        <f>Inputs!B$5*Timelines!$A100</f>
        <v>4036.4240000000004</v>
      </c>
      <c r="D100" s="2">
        <f t="shared" si="3"/>
        <v>1337.6519999999996</v>
      </c>
      <c r="E100" s="2">
        <f>Inputs!C$6+(Inputs!C$2+Inputs!C$3-Inputs!C$4)*Timelines!$A100</f>
        <v>4616</v>
      </c>
      <c r="F100">
        <f>Inputs!C$5*Timelines!$A100</f>
        <v>4664.8</v>
      </c>
      <c r="G100" s="2">
        <f t="shared" si="2"/>
        <v>0</v>
      </c>
    </row>
    <row r="101" spans="1:7" x14ac:dyDescent="0.35">
      <c r="A101">
        <v>693</v>
      </c>
      <c r="B101" s="2">
        <f>Inputs!B$6+(Inputs!B$2+Inputs!B$3-Inputs!B$4)*Timelines!$A101</f>
        <v>5418.6380000000008</v>
      </c>
      <c r="C101" s="2">
        <f>Inputs!B$5*Timelines!$A101</f>
        <v>4077.6120000000001</v>
      </c>
      <c r="D101" s="2">
        <f t="shared" si="3"/>
        <v>1341.0260000000007</v>
      </c>
      <c r="E101" s="2">
        <f>Inputs!C$6+(Inputs!C$2+Inputs!C$3-Inputs!C$4)*Timelines!$A101</f>
        <v>4658</v>
      </c>
      <c r="F101">
        <f>Inputs!C$5*Timelines!$A101</f>
        <v>4712.3999999999996</v>
      </c>
      <c r="G101" s="2">
        <f t="shared" si="2"/>
        <v>0</v>
      </c>
    </row>
    <row r="102" spans="1:7" x14ac:dyDescent="0.35">
      <c r="A102">
        <v>700</v>
      </c>
      <c r="B102" s="2">
        <f>Inputs!B$6+(Inputs!B$2+Inputs!B$3-Inputs!B$4)*Timelines!$A102</f>
        <v>5463.2000000000007</v>
      </c>
      <c r="C102" s="2">
        <f>Inputs!B$5*Timelines!$A102</f>
        <v>4118.8</v>
      </c>
      <c r="D102" s="2">
        <f t="shared" si="3"/>
        <v>1344.4000000000005</v>
      </c>
      <c r="E102" s="2">
        <f>Inputs!C$6+(Inputs!C$2+Inputs!C$3-Inputs!C$4)*Timelines!$A102</f>
        <v>4700</v>
      </c>
      <c r="F102">
        <f>Inputs!C$5*Timelines!$A102</f>
        <v>4760</v>
      </c>
      <c r="G102" s="2">
        <f t="shared" si="2"/>
        <v>0</v>
      </c>
    </row>
    <row r="103" spans="1:7" x14ac:dyDescent="0.35">
      <c r="A103">
        <v>707</v>
      </c>
      <c r="B103" s="2">
        <f>Inputs!B$6+(Inputs!B$2+Inputs!B$3-Inputs!B$4)*Timelines!$A103</f>
        <v>5507.7620000000006</v>
      </c>
      <c r="C103" s="2">
        <f>Inputs!B$5*Timelines!$A103</f>
        <v>4159.9880000000003</v>
      </c>
      <c r="D103" s="2">
        <f t="shared" si="3"/>
        <v>1347.7740000000003</v>
      </c>
      <c r="E103" s="2">
        <f>Inputs!C$6+(Inputs!C$2+Inputs!C$3-Inputs!C$4)*Timelines!$A103</f>
        <v>4742</v>
      </c>
      <c r="F103">
        <f>Inputs!C$5*Timelines!$A103</f>
        <v>4807.5999999999995</v>
      </c>
      <c r="G103" s="2">
        <f t="shared" si="2"/>
        <v>0</v>
      </c>
    </row>
    <row r="104" spans="1:7" x14ac:dyDescent="0.35">
      <c r="A104">
        <v>714</v>
      </c>
      <c r="B104" s="2">
        <f>Inputs!B$6+(Inputs!B$2+Inputs!B$3-Inputs!B$4)*Timelines!$A104</f>
        <v>5552.3240000000005</v>
      </c>
      <c r="C104" s="2">
        <f>Inputs!B$5*Timelines!$A104</f>
        <v>4201.1760000000004</v>
      </c>
      <c r="D104" s="2">
        <f t="shared" si="3"/>
        <v>1351.1480000000001</v>
      </c>
      <c r="E104" s="2">
        <f>Inputs!C$6+(Inputs!C$2+Inputs!C$3-Inputs!C$4)*Timelines!$A104</f>
        <v>4784</v>
      </c>
      <c r="F104">
        <f>Inputs!C$5*Timelines!$A104</f>
        <v>4855.2</v>
      </c>
      <c r="G104" s="2">
        <f t="shared" si="2"/>
        <v>0</v>
      </c>
    </row>
    <row r="105" spans="1:7" x14ac:dyDescent="0.35">
      <c r="A105">
        <v>721</v>
      </c>
      <c r="B105" s="2">
        <f>Inputs!B$6+(Inputs!B$2+Inputs!B$3-Inputs!B$4)*Timelines!$A105</f>
        <v>5596.8860000000004</v>
      </c>
      <c r="C105" s="2">
        <f>Inputs!B$5*Timelines!$A105</f>
        <v>4242.3640000000005</v>
      </c>
      <c r="D105" s="2">
        <f t="shared" si="3"/>
        <v>1354.5219999999999</v>
      </c>
      <c r="E105" s="2">
        <f>Inputs!C$6+(Inputs!C$2+Inputs!C$3-Inputs!C$4)*Timelines!$A105</f>
        <v>4826</v>
      </c>
      <c r="F105">
        <f>Inputs!C$5*Timelines!$A105</f>
        <v>4902.8</v>
      </c>
      <c r="G105" s="2">
        <f t="shared" si="2"/>
        <v>0</v>
      </c>
    </row>
    <row r="106" spans="1:7" x14ac:dyDescent="0.35">
      <c r="A106">
        <v>728</v>
      </c>
      <c r="B106" s="2">
        <f>Inputs!B$6+(Inputs!B$2+Inputs!B$3-Inputs!B$4)*Timelines!$A106</f>
        <v>5641.4480000000003</v>
      </c>
      <c r="C106" s="2">
        <f>Inputs!B$5*Timelines!$A106</f>
        <v>4283.5520000000006</v>
      </c>
      <c r="D106" s="2">
        <f t="shared" si="3"/>
        <v>1357.8959999999997</v>
      </c>
      <c r="E106" s="2">
        <f>Inputs!C$6+(Inputs!C$2+Inputs!C$3-Inputs!C$4)*Timelines!$A106</f>
        <v>4868</v>
      </c>
      <c r="F106">
        <f>Inputs!C$5*Timelines!$A106</f>
        <v>4950.3999999999996</v>
      </c>
      <c r="G106" s="2">
        <f t="shared" si="2"/>
        <v>0</v>
      </c>
    </row>
    <row r="107" spans="1:7" x14ac:dyDescent="0.35">
      <c r="A107">
        <v>735</v>
      </c>
      <c r="B107" s="2">
        <f>Inputs!B$6+(Inputs!B$2+Inputs!B$3-Inputs!B$4)*Timelines!$A107</f>
        <v>5686.01</v>
      </c>
      <c r="C107" s="2">
        <f>Inputs!B$5*Timelines!$A107</f>
        <v>4324.7400000000007</v>
      </c>
      <c r="D107" s="2">
        <f t="shared" si="3"/>
        <v>1361.2699999999995</v>
      </c>
      <c r="E107" s="2">
        <f>Inputs!C$6+(Inputs!C$2+Inputs!C$3-Inputs!C$4)*Timelines!$A107</f>
        <v>4910</v>
      </c>
      <c r="F107">
        <f>Inputs!C$5*Timelines!$A107</f>
        <v>4998</v>
      </c>
      <c r="G107" s="2">
        <f t="shared" si="2"/>
        <v>0</v>
      </c>
    </row>
    <row r="108" spans="1:7" x14ac:dyDescent="0.35">
      <c r="A108">
        <v>742</v>
      </c>
      <c r="B108" s="2">
        <f>Inputs!B$6+(Inputs!B$2+Inputs!B$3-Inputs!B$4)*Timelines!$A108</f>
        <v>5730.5720000000001</v>
      </c>
      <c r="C108" s="2">
        <f>Inputs!B$5*Timelines!$A108</f>
        <v>4365.9279999999999</v>
      </c>
      <c r="D108" s="2">
        <f t="shared" si="3"/>
        <v>1364.6440000000002</v>
      </c>
      <c r="E108" s="2">
        <f>Inputs!C$6+(Inputs!C$2+Inputs!C$3-Inputs!C$4)*Timelines!$A108</f>
        <v>4952</v>
      </c>
      <c r="F108">
        <f>Inputs!C$5*Timelines!$A108</f>
        <v>5045.5999999999995</v>
      </c>
      <c r="G108" s="2">
        <f t="shared" si="2"/>
        <v>0</v>
      </c>
    </row>
    <row r="109" spans="1:7" x14ac:dyDescent="0.35">
      <c r="A109">
        <v>749</v>
      </c>
      <c r="B109" s="2">
        <f>Inputs!B$6+(Inputs!B$2+Inputs!B$3-Inputs!B$4)*Timelines!$A109</f>
        <v>5775.134</v>
      </c>
      <c r="C109" s="2">
        <f>Inputs!B$5*Timelines!$A109</f>
        <v>4407.116</v>
      </c>
      <c r="D109" s="2">
        <f t="shared" si="3"/>
        <v>1368.018</v>
      </c>
      <c r="E109" s="2">
        <f>Inputs!C$6+(Inputs!C$2+Inputs!C$3-Inputs!C$4)*Timelines!$A109</f>
        <v>4994</v>
      </c>
      <c r="F109">
        <f>Inputs!C$5*Timelines!$A109</f>
        <v>5093.2</v>
      </c>
      <c r="G109" s="2">
        <f t="shared" si="2"/>
        <v>0</v>
      </c>
    </row>
    <row r="110" spans="1:7" x14ac:dyDescent="0.35">
      <c r="A110">
        <v>756</v>
      </c>
      <c r="B110" s="2">
        <f>Inputs!B$6+(Inputs!B$2+Inputs!B$3-Inputs!B$4)*Timelines!$A110</f>
        <v>5819.6960000000008</v>
      </c>
      <c r="C110" s="2">
        <f>Inputs!B$5*Timelines!$A110</f>
        <v>4448.3040000000001</v>
      </c>
      <c r="D110" s="2">
        <f t="shared" si="3"/>
        <v>1371.3920000000007</v>
      </c>
      <c r="E110" s="2">
        <f>Inputs!C$6+(Inputs!C$2+Inputs!C$3-Inputs!C$4)*Timelines!$A110</f>
        <v>5036</v>
      </c>
      <c r="F110">
        <f>Inputs!C$5*Timelines!$A110</f>
        <v>5140.8</v>
      </c>
      <c r="G110" s="2">
        <f t="shared" si="2"/>
        <v>0</v>
      </c>
    </row>
    <row r="111" spans="1:7" x14ac:dyDescent="0.35">
      <c r="A111">
        <v>763</v>
      </c>
      <c r="B111" s="2">
        <f>Inputs!B$6+(Inputs!B$2+Inputs!B$3-Inputs!B$4)*Timelines!$A111</f>
        <v>5864.2580000000007</v>
      </c>
      <c r="C111" s="2">
        <f>Inputs!B$5*Timelines!$A111</f>
        <v>4489.4920000000002</v>
      </c>
      <c r="D111" s="2">
        <f t="shared" si="3"/>
        <v>1374.7660000000005</v>
      </c>
      <c r="E111" s="2">
        <f>Inputs!C$6+(Inputs!C$2+Inputs!C$3-Inputs!C$4)*Timelines!$A111</f>
        <v>5078</v>
      </c>
      <c r="F111">
        <f>Inputs!C$5*Timelines!$A111</f>
        <v>5188.3999999999996</v>
      </c>
      <c r="G111" s="2">
        <f t="shared" si="2"/>
        <v>0</v>
      </c>
    </row>
    <row r="112" spans="1:7" x14ac:dyDescent="0.35">
      <c r="A112">
        <v>770</v>
      </c>
      <c r="B112" s="2">
        <f>Inputs!B$6+(Inputs!B$2+Inputs!B$3-Inputs!B$4)*Timelines!$A112</f>
        <v>5908.8200000000006</v>
      </c>
      <c r="C112" s="2">
        <f>Inputs!B$5*Timelines!$A112</f>
        <v>4530.68</v>
      </c>
      <c r="D112" s="2">
        <f t="shared" si="3"/>
        <v>1378.1400000000003</v>
      </c>
      <c r="E112" s="2">
        <f>Inputs!C$6+(Inputs!C$2+Inputs!C$3-Inputs!C$4)*Timelines!$A112</f>
        <v>5120</v>
      </c>
      <c r="F112">
        <f>Inputs!C$5*Timelines!$A112</f>
        <v>5236</v>
      </c>
      <c r="G112" s="2">
        <f t="shared" si="2"/>
        <v>0</v>
      </c>
    </row>
    <row r="113" spans="1:7" x14ac:dyDescent="0.35">
      <c r="A113">
        <v>777</v>
      </c>
      <c r="B113" s="2">
        <f>Inputs!B$6+(Inputs!B$2+Inputs!B$3-Inputs!B$4)*Timelines!$A113</f>
        <v>5953.3820000000005</v>
      </c>
      <c r="C113" s="2">
        <f>Inputs!B$5*Timelines!$A113</f>
        <v>4571.8680000000004</v>
      </c>
      <c r="D113" s="2">
        <f t="shared" si="3"/>
        <v>1381.5140000000001</v>
      </c>
      <c r="E113" s="2">
        <f>Inputs!C$6+(Inputs!C$2+Inputs!C$3-Inputs!C$4)*Timelines!$A113</f>
        <v>5162</v>
      </c>
      <c r="F113">
        <f>Inputs!C$5*Timelines!$A113</f>
        <v>5283.5999999999995</v>
      </c>
      <c r="G113" s="2">
        <f t="shared" si="2"/>
        <v>0</v>
      </c>
    </row>
    <row r="114" spans="1:7" x14ac:dyDescent="0.35">
      <c r="A114">
        <v>784</v>
      </c>
      <c r="B114" s="2">
        <f>Inputs!B$6+(Inputs!B$2+Inputs!B$3-Inputs!B$4)*Timelines!$A114</f>
        <v>5997.9440000000004</v>
      </c>
      <c r="C114" s="2">
        <f>Inputs!B$5*Timelines!$A114</f>
        <v>4613.0560000000005</v>
      </c>
      <c r="D114" s="2">
        <f t="shared" si="3"/>
        <v>1384.8879999999999</v>
      </c>
      <c r="E114" s="2">
        <f>Inputs!C$6+(Inputs!C$2+Inputs!C$3-Inputs!C$4)*Timelines!$A114</f>
        <v>5204</v>
      </c>
      <c r="F114">
        <f>Inputs!C$5*Timelines!$A114</f>
        <v>5331.2</v>
      </c>
      <c r="G114" s="2">
        <f t="shared" si="2"/>
        <v>0</v>
      </c>
    </row>
    <row r="115" spans="1:7" x14ac:dyDescent="0.35">
      <c r="A115">
        <v>791</v>
      </c>
      <c r="B115" s="2">
        <f>Inputs!B$6+(Inputs!B$2+Inputs!B$3-Inputs!B$4)*Timelines!$A115</f>
        <v>6042.5060000000003</v>
      </c>
      <c r="C115" s="2">
        <f>Inputs!B$5*Timelines!$A115</f>
        <v>4654.2440000000006</v>
      </c>
      <c r="D115" s="2">
        <f t="shared" si="3"/>
        <v>1388.2619999999997</v>
      </c>
      <c r="E115" s="2">
        <f>Inputs!C$6+(Inputs!C$2+Inputs!C$3-Inputs!C$4)*Timelines!$A115</f>
        <v>5246</v>
      </c>
      <c r="F115">
        <f>Inputs!C$5*Timelines!$A115</f>
        <v>5378.8</v>
      </c>
      <c r="G115" s="2">
        <f t="shared" si="2"/>
        <v>0</v>
      </c>
    </row>
    <row r="116" spans="1:7" x14ac:dyDescent="0.35">
      <c r="A116">
        <v>798</v>
      </c>
      <c r="B116" s="2">
        <f>Inputs!B$6+(Inputs!B$2+Inputs!B$3-Inputs!B$4)*Timelines!$A116</f>
        <v>6087.0680000000002</v>
      </c>
      <c r="C116" s="2">
        <f>Inputs!B$5*Timelines!$A116</f>
        <v>4695.4320000000007</v>
      </c>
      <c r="D116" s="2">
        <f t="shared" si="3"/>
        <v>1391.6359999999995</v>
      </c>
      <c r="E116" s="2">
        <f>Inputs!C$6+(Inputs!C$2+Inputs!C$3-Inputs!C$4)*Timelines!$A116</f>
        <v>5288</v>
      </c>
      <c r="F116">
        <f>Inputs!C$5*Timelines!$A116</f>
        <v>5426.4</v>
      </c>
      <c r="G116" s="2">
        <f t="shared" si="2"/>
        <v>0</v>
      </c>
    </row>
    <row r="117" spans="1:7" x14ac:dyDescent="0.35">
      <c r="A117">
        <v>805</v>
      </c>
      <c r="B117" s="2">
        <f>Inputs!B$6+(Inputs!B$2+Inputs!B$3-Inputs!B$4)*Timelines!$A117</f>
        <v>6131.63</v>
      </c>
      <c r="C117" s="2">
        <f>Inputs!B$5*Timelines!$A117</f>
        <v>4736.62</v>
      </c>
      <c r="D117" s="2">
        <f t="shared" si="3"/>
        <v>1395.0100000000002</v>
      </c>
      <c r="E117" s="2">
        <f>Inputs!C$6+(Inputs!C$2+Inputs!C$3-Inputs!C$4)*Timelines!$A117</f>
        <v>5330</v>
      </c>
      <c r="F117">
        <f>Inputs!C$5*Timelines!$A117</f>
        <v>5474</v>
      </c>
      <c r="G117" s="2">
        <f t="shared" si="2"/>
        <v>0</v>
      </c>
    </row>
    <row r="118" spans="1:7" x14ac:dyDescent="0.35">
      <c r="A118">
        <v>812</v>
      </c>
      <c r="B118" s="2">
        <f>Inputs!B$6+(Inputs!B$2+Inputs!B$3-Inputs!B$4)*Timelines!$A118</f>
        <v>6176.192</v>
      </c>
      <c r="C118" s="2">
        <f>Inputs!B$5*Timelines!$A118</f>
        <v>4777.808</v>
      </c>
      <c r="D118" s="2">
        <f t="shared" si="3"/>
        <v>1398.384</v>
      </c>
      <c r="E118" s="2">
        <f>Inputs!C$6+(Inputs!C$2+Inputs!C$3-Inputs!C$4)*Timelines!$A118</f>
        <v>5372</v>
      </c>
      <c r="F118">
        <f>Inputs!C$5*Timelines!$A118</f>
        <v>5521.5999999999995</v>
      </c>
      <c r="G118" s="2">
        <f t="shared" si="2"/>
        <v>0</v>
      </c>
    </row>
    <row r="119" spans="1:7" x14ac:dyDescent="0.35">
      <c r="A119">
        <v>819</v>
      </c>
      <c r="B119" s="2">
        <f>Inputs!B$6+(Inputs!B$2+Inputs!B$3-Inputs!B$4)*Timelines!$A119</f>
        <v>6220.7540000000008</v>
      </c>
      <c r="C119" s="2">
        <f>Inputs!B$5*Timelines!$A119</f>
        <v>4818.9960000000001</v>
      </c>
      <c r="D119" s="2">
        <f t="shared" si="3"/>
        <v>1401.7580000000007</v>
      </c>
      <c r="E119" s="2">
        <f>Inputs!C$6+(Inputs!C$2+Inputs!C$3-Inputs!C$4)*Timelines!$A119</f>
        <v>5414</v>
      </c>
      <c r="F119">
        <f>Inputs!C$5*Timelines!$A119</f>
        <v>5569.2</v>
      </c>
      <c r="G119" s="2">
        <f t="shared" si="2"/>
        <v>0</v>
      </c>
    </row>
    <row r="120" spans="1:7" x14ac:dyDescent="0.35">
      <c r="A120">
        <v>826</v>
      </c>
      <c r="B120" s="2">
        <f>Inputs!B$6+(Inputs!B$2+Inputs!B$3-Inputs!B$4)*Timelines!$A120</f>
        <v>6265.3160000000007</v>
      </c>
      <c r="C120" s="2">
        <f>Inputs!B$5*Timelines!$A120</f>
        <v>4860.1840000000002</v>
      </c>
      <c r="D120" s="2">
        <f t="shared" si="3"/>
        <v>1405.1320000000005</v>
      </c>
      <c r="E120" s="2">
        <f>Inputs!C$6+(Inputs!C$2+Inputs!C$3-Inputs!C$4)*Timelines!$A120</f>
        <v>5456</v>
      </c>
      <c r="F120">
        <f>Inputs!C$5*Timelines!$A120</f>
        <v>5616.8</v>
      </c>
      <c r="G120" s="2">
        <f t="shared" si="2"/>
        <v>0</v>
      </c>
    </row>
    <row r="121" spans="1:7" x14ac:dyDescent="0.35">
      <c r="A121">
        <v>833</v>
      </c>
      <c r="B121" s="2">
        <f>Inputs!B$6+(Inputs!B$2+Inputs!B$3-Inputs!B$4)*Timelines!$A121</f>
        <v>6309.8780000000006</v>
      </c>
      <c r="C121" s="2">
        <f>Inputs!B$5*Timelines!$A121</f>
        <v>4901.3720000000003</v>
      </c>
      <c r="D121" s="2">
        <f t="shared" si="3"/>
        <v>1408.5060000000003</v>
      </c>
      <c r="E121" s="2">
        <f>Inputs!C$6+(Inputs!C$2+Inputs!C$3-Inputs!C$4)*Timelines!$A121</f>
        <v>5498</v>
      </c>
      <c r="F121">
        <f>Inputs!C$5*Timelines!$A121</f>
        <v>5664.4</v>
      </c>
      <c r="G121" s="2">
        <f t="shared" si="2"/>
        <v>0</v>
      </c>
    </row>
    <row r="122" spans="1:7" x14ac:dyDescent="0.35">
      <c r="A122">
        <v>840</v>
      </c>
      <c r="B122" s="2">
        <f>Inputs!B$6+(Inputs!B$2+Inputs!B$3-Inputs!B$4)*Timelines!$A122</f>
        <v>6354.4400000000005</v>
      </c>
      <c r="C122" s="2">
        <f>Inputs!B$5*Timelines!$A122</f>
        <v>4942.5600000000004</v>
      </c>
      <c r="D122" s="2">
        <f t="shared" si="3"/>
        <v>1411.88</v>
      </c>
      <c r="E122" s="2">
        <f>Inputs!C$6+(Inputs!C$2+Inputs!C$3-Inputs!C$4)*Timelines!$A122</f>
        <v>5540</v>
      </c>
      <c r="F122">
        <f>Inputs!C$5*Timelines!$A122</f>
        <v>5712</v>
      </c>
      <c r="G122" s="2">
        <f t="shared" si="2"/>
        <v>0</v>
      </c>
    </row>
    <row r="123" spans="1:7" x14ac:dyDescent="0.35">
      <c r="A123">
        <v>847</v>
      </c>
      <c r="B123" s="2">
        <f>Inputs!B$6+(Inputs!B$2+Inputs!B$3-Inputs!B$4)*Timelines!$A123</f>
        <v>6399.0020000000004</v>
      </c>
      <c r="C123" s="2">
        <f>Inputs!B$5*Timelines!$A123</f>
        <v>4983.7480000000005</v>
      </c>
      <c r="D123" s="2">
        <f t="shared" si="3"/>
        <v>1415.2539999999999</v>
      </c>
      <c r="E123" s="2">
        <f>Inputs!C$6+(Inputs!C$2+Inputs!C$3-Inputs!C$4)*Timelines!$A123</f>
        <v>5582</v>
      </c>
      <c r="F123">
        <f>Inputs!C$5*Timelines!$A123</f>
        <v>5759.5999999999995</v>
      </c>
      <c r="G123" s="2">
        <f t="shared" si="2"/>
        <v>0</v>
      </c>
    </row>
    <row r="124" spans="1:7" x14ac:dyDescent="0.35">
      <c r="A124">
        <v>854</v>
      </c>
      <c r="B124" s="2">
        <f>Inputs!B$6+(Inputs!B$2+Inputs!B$3-Inputs!B$4)*Timelines!$A124</f>
        <v>6443.5640000000003</v>
      </c>
      <c r="C124" s="2">
        <f>Inputs!B$5*Timelines!$A124</f>
        <v>5024.9360000000006</v>
      </c>
      <c r="D124" s="2">
        <f t="shared" si="3"/>
        <v>1418.6279999999997</v>
      </c>
      <c r="E124" s="2">
        <f>Inputs!C$6+(Inputs!C$2+Inputs!C$3-Inputs!C$4)*Timelines!$A124</f>
        <v>5624</v>
      </c>
      <c r="F124">
        <f>Inputs!C$5*Timelines!$A124</f>
        <v>5807.2</v>
      </c>
      <c r="G124" s="2">
        <f t="shared" si="2"/>
        <v>0</v>
      </c>
    </row>
    <row r="125" spans="1:7" x14ac:dyDescent="0.35">
      <c r="A125">
        <v>861</v>
      </c>
      <c r="B125" s="2">
        <f>Inputs!B$6+(Inputs!B$2+Inputs!B$3-Inputs!B$4)*Timelines!$A125</f>
        <v>6488.1260000000002</v>
      </c>
      <c r="C125" s="2">
        <f>Inputs!B$5*Timelines!$A125</f>
        <v>5066.1240000000007</v>
      </c>
      <c r="D125" s="2">
        <f t="shared" si="3"/>
        <v>1422.0019999999995</v>
      </c>
      <c r="E125" s="2">
        <f>Inputs!C$6+(Inputs!C$2+Inputs!C$3-Inputs!C$4)*Timelines!$A125</f>
        <v>5666</v>
      </c>
      <c r="F125">
        <f>Inputs!C$5*Timelines!$A125</f>
        <v>5854.8</v>
      </c>
      <c r="G125" s="2">
        <f t="shared" si="2"/>
        <v>0</v>
      </c>
    </row>
    <row r="126" spans="1:7" x14ac:dyDescent="0.35">
      <c r="A126">
        <v>868</v>
      </c>
      <c r="B126" s="2">
        <f>Inputs!B$6+(Inputs!B$2+Inputs!B$3-Inputs!B$4)*Timelines!$A126</f>
        <v>6532.6880000000001</v>
      </c>
      <c r="C126" s="2">
        <f>Inputs!B$5*Timelines!$A126</f>
        <v>5107.3119999999999</v>
      </c>
      <c r="D126" s="2">
        <f t="shared" si="3"/>
        <v>1425.3760000000002</v>
      </c>
      <c r="E126" s="2">
        <f>Inputs!C$6+(Inputs!C$2+Inputs!C$3-Inputs!C$4)*Timelines!$A126</f>
        <v>5708</v>
      </c>
      <c r="F126">
        <f>Inputs!C$5*Timelines!$A126</f>
        <v>5902.4</v>
      </c>
      <c r="G126" s="2">
        <f t="shared" si="2"/>
        <v>0</v>
      </c>
    </row>
    <row r="127" spans="1:7" x14ac:dyDescent="0.35">
      <c r="A127">
        <v>875</v>
      </c>
      <c r="B127" s="2">
        <f>Inputs!B$6+(Inputs!B$2+Inputs!B$3-Inputs!B$4)*Timelines!$A127</f>
        <v>6577.2500000000009</v>
      </c>
      <c r="C127" s="2">
        <f>Inputs!B$5*Timelines!$A127</f>
        <v>5148.5</v>
      </c>
      <c r="D127" s="2">
        <f t="shared" si="3"/>
        <v>1428.7500000000009</v>
      </c>
      <c r="E127" s="2">
        <f>Inputs!C$6+(Inputs!C$2+Inputs!C$3-Inputs!C$4)*Timelines!$A127</f>
        <v>5750</v>
      </c>
      <c r="F127">
        <f>Inputs!C$5*Timelines!$A127</f>
        <v>5950</v>
      </c>
      <c r="G127" s="2">
        <f t="shared" si="2"/>
        <v>0</v>
      </c>
    </row>
    <row r="128" spans="1:7" x14ac:dyDescent="0.35">
      <c r="A128">
        <v>882</v>
      </c>
      <c r="B128" s="2">
        <f>Inputs!B$6+(Inputs!B$2+Inputs!B$3-Inputs!B$4)*Timelines!$A128</f>
        <v>6621.8120000000008</v>
      </c>
      <c r="C128" s="2">
        <f>Inputs!B$5*Timelines!$A128</f>
        <v>5189.6880000000001</v>
      </c>
      <c r="D128" s="2">
        <f t="shared" si="3"/>
        <v>1432.1240000000007</v>
      </c>
      <c r="E128" s="2">
        <f>Inputs!C$6+(Inputs!C$2+Inputs!C$3-Inputs!C$4)*Timelines!$A128</f>
        <v>5792</v>
      </c>
      <c r="F128">
        <f>Inputs!C$5*Timelines!$A128</f>
        <v>5997.5999999999995</v>
      </c>
      <c r="G128" s="2">
        <f t="shared" si="2"/>
        <v>0</v>
      </c>
    </row>
    <row r="129" spans="1:7" x14ac:dyDescent="0.35">
      <c r="A129">
        <v>889</v>
      </c>
      <c r="B129" s="2">
        <f>Inputs!B$6+(Inputs!B$2+Inputs!B$3-Inputs!B$4)*Timelines!$A129</f>
        <v>6666.3740000000007</v>
      </c>
      <c r="C129" s="2">
        <f>Inputs!B$5*Timelines!$A129</f>
        <v>5230.8760000000002</v>
      </c>
      <c r="D129" s="2">
        <f t="shared" si="3"/>
        <v>1435.4980000000005</v>
      </c>
      <c r="E129" s="2">
        <f>Inputs!C$6+(Inputs!C$2+Inputs!C$3-Inputs!C$4)*Timelines!$A129</f>
        <v>5834</v>
      </c>
      <c r="F129">
        <f>Inputs!C$5*Timelines!$A129</f>
        <v>6045.2</v>
      </c>
      <c r="G129" s="2">
        <f t="shared" si="2"/>
        <v>0</v>
      </c>
    </row>
    <row r="130" spans="1:7" x14ac:dyDescent="0.35">
      <c r="A130">
        <v>896</v>
      </c>
      <c r="B130" s="2">
        <f>Inputs!B$6+(Inputs!B$2+Inputs!B$3-Inputs!B$4)*Timelines!$A130</f>
        <v>6710.9360000000006</v>
      </c>
      <c r="C130" s="2">
        <f>Inputs!B$5*Timelines!$A130</f>
        <v>5272.0640000000003</v>
      </c>
      <c r="D130" s="2">
        <f t="shared" si="3"/>
        <v>1438.8720000000003</v>
      </c>
      <c r="E130" s="2">
        <f>Inputs!C$6+(Inputs!C$2+Inputs!C$3-Inputs!C$4)*Timelines!$A130</f>
        <v>5876</v>
      </c>
      <c r="F130">
        <f>Inputs!C$5*Timelines!$A130</f>
        <v>6092.8</v>
      </c>
      <c r="G130" s="2">
        <f t="shared" ref="G130:G193" si="4">IF(E130&lt;F130,0,E130-F130)</f>
        <v>0</v>
      </c>
    </row>
    <row r="131" spans="1:7" x14ac:dyDescent="0.35">
      <c r="A131">
        <v>903</v>
      </c>
      <c r="B131" s="2">
        <f>Inputs!B$6+(Inputs!B$2+Inputs!B$3-Inputs!B$4)*Timelines!$A131</f>
        <v>6755.4980000000005</v>
      </c>
      <c r="C131" s="2">
        <f>Inputs!B$5*Timelines!$A131</f>
        <v>5313.2520000000004</v>
      </c>
      <c r="D131" s="2">
        <f t="shared" ref="D131:D194" si="5">IF(B131&lt;C131,0,B131-C131)</f>
        <v>1442.2460000000001</v>
      </c>
      <c r="E131" s="2">
        <f>Inputs!C$6+(Inputs!C$2+Inputs!C$3-Inputs!C$4)*Timelines!$A131</f>
        <v>5918</v>
      </c>
      <c r="F131">
        <f>Inputs!C$5*Timelines!$A131</f>
        <v>6140.4</v>
      </c>
      <c r="G131" s="2">
        <f t="shared" si="4"/>
        <v>0</v>
      </c>
    </row>
    <row r="132" spans="1:7" x14ac:dyDescent="0.35">
      <c r="A132">
        <v>910</v>
      </c>
      <c r="B132" s="2">
        <f>Inputs!B$6+(Inputs!B$2+Inputs!B$3-Inputs!B$4)*Timelines!$A132</f>
        <v>6800.06</v>
      </c>
      <c r="C132" s="2">
        <f>Inputs!B$5*Timelines!$A132</f>
        <v>5354.4400000000005</v>
      </c>
      <c r="D132" s="2">
        <f t="shared" si="5"/>
        <v>1445.62</v>
      </c>
      <c r="E132" s="2">
        <f>Inputs!C$6+(Inputs!C$2+Inputs!C$3-Inputs!C$4)*Timelines!$A132</f>
        <v>5960</v>
      </c>
      <c r="F132">
        <f>Inputs!C$5*Timelines!$A132</f>
        <v>6188</v>
      </c>
      <c r="G132" s="2">
        <f t="shared" si="4"/>
        <v>0</v>
      </c>
    </row>
    <row r="133" spans="1:7" x14ac:dyDescent="0.35">
      <c r="A133">
        <v>917</v>
      </c>
      <c r="B133" s="2">
        <f>Inputs!B$6+(Inputs!B$2+Inputs!B$3-Inputs!B$4)*Timelines!$A133</f>
        <v>6844.6220000000003</v>
      </c>
      <c r="C133" s="2">
        <f>Inputs!B$5*Timelines!$A133</f>
        <v>5395.6280000000006</v>
      </c>
      <c r="D133" s="2">
        <f t="shared" si="5"/>
        <v>1448.9939999999997</v>
      </c>
      <c r="E133" s="2">
        <f>Inputs!C$6+(Inputs!C$2+Inputs!C$3-Inputs!C$4)*Timelines!$A133</f>
        <v>6002</v>
      </c>
      <c r="F133">
        <f>Inputs!C$5*Timelines!$A133</f>
        <v>6235.5999999999995</v>
      </c>
      <c r="G133" s="2">
        <f t="shared" si="4"/>
        <v>0</v>
      </c>
    </row>
    <row r="134" spans="1:7" x14ac:dyDescent="0.35">
      <c r="A134">
        <v>924</v>
      </c>
      <c r="B134" s="2">
        <f>Inputs!B$6+(Inputs!B$2+Inputs!B$3-Inputs!B$4)*Timelines!$A134</f>
        <v>6889.1840000000002</v>
      </c>
      <c r="C134" s="2">
        <f>Inputs!B$5*Timelines!$A134</f>
        <v>5436.8160000000007</v>
      </c>
      <c r="D134" s="2">
        <f t="shared" si="5"/>
        <v>1452.3679999999995</v>
      </c>
      <c r="E134" s="2">
        <f>Inputs!C$6+(Inputs!C$2+Inputs!C$3-Inputs!C$4)*Timelines!$A134</f>
        <v>6044</v>
      </c>
      <c r="F134">
        <f>Inputs!C$5*Timelines!$A134</f>
        <v>6283.2</v>
      </c>
      <c r="G134" s="2">
        <f t="shared" si="4"/>
        <v>0</v>
      </c>
    </row>
    <row r="135" spans="1:7" x14ac:dyDescent="0.35">
      <c r="A135">
        <v>931</v>
      </c>
      <c r="B135" s="2">
        <f>Inputs!B$6+(Inputs!B$2+Inputs!B$3-Inputs!B$4)*Timelines!$A135</f>
        <v>6933.7460000000001</v>
      </c>
      <c r="C135" s="2">
        <f>Inputs!B$5*Timelines!$A135</f>
        <v>5478.0039999999999</v>
      </c>
      <c r="D135" s="2">
        <f t="shared" si="5"/>
        <v>1455.7420000000002</v>
      </c>
      <c r="E135" s="2">
        <f>Inputs!C$6+(Inputs!C$2+Inputs!C$3-Inputs!C$4)*Timelines!$A135</f>
        <v>6086</v>
      </c>
      <c r="F135">
        <f>Inputs!C$5*Timelines!$A135</f>
        <v>6330.8</v>
      </c>
      <c r="G135" s="2">
        <f t="shared" si="4"/>
        <v>0</v>
      </c>
    </row>
    <row r="136" spans="1:7" x14ac:dyDescent="0.35">
      <c r="A136">
        <v>938</v>
      </c>
      <c r="B136" s="2">
        <f>Inputs!B$6+(Inputs!B$2+Inputs!B$3-Inputs!B$4)*Timelines!$A136</f>
        <v>6978.3080000000009</v>
      </c>
      <c r="C136" s="2">
        <f>Inputs!B$5*Timelines!$A136</f>
        <v>5519.192</v>
      </c>
      <c r="D136" s="2">
        <f t="shared" si="5"/>
        <v>1459.1160000000009</v>
      </c>
      <c r="E136" s="2">
        <f>Inputs!C$6+(Inputs!C$2+Inputs!C$3-Inputs!C$4)*Timelines!$A136</f>
        <v>6128</v>
      </c>
      <c r="F136">
        <f>Inputs!C$5*Timelines!$A136</f>
        <v>6378.4</v>
      </c>
      <c r="G136" s="2">
        <f t="shared" si="4"/>
        <v>0</v>
      </c>
    </row>
    <row r="137" spans="1:7" x14ac:dyDescent="0.35">
      <c r="A137">
        <v>945</v>
      </c>
      <c r="B137" s="2">
        <f>Inputs!B$6+(Inputs!B$2+Inputs!B$3-Inputs!B$4)*Timelines!$A137</f>
        <v>7022.8700000000008</v>
      </c>
      <c r="C137" s="2">
        <f>Inputs!B$5*Timelines!$A137</f>
        <v>5560.38</v>
      </c>
      <c r="D137" s="2">
        <f t="shared" si="5"/>
        <v>1462.4900000000007</v>
      </c>
      <c r="E137" s="2">
        <f>Inputs!C$6+(Inputs!C$2+Inputs!C$3-Inputs!C$4)*Timelines!$A137</f>
        <v>6170</v>
      </c>
      <c r="F137">
        <f>Inputs!C$5*Timelines!$A137</f>
        <v>6426</v>
      </c>
      <c r="G137" s="2">
        <f t="shared" si="4"/>
        <v>0</v>
      </c>
    </row>
    <row r="138" spans="1:7" x14ac:dyDescent="0.35">
      <c r="A138">
        <v>952</v>
      </c>
      <c r="B138" s="2">
        <f>Inputs!B$6+(Inputs!B$2+Inputs!B$3-Inputs!B$4)*Timelines!$A138</f>
        <v>7067.4320000000007</v>
      </c>
      <c r="C138" s="2">
        <f>Inputs!B$5*Timelines!$A138</f>
        <v>5601.5680000000002</v>
      </c>
      <c r="D138" s="2">
        <f t="shared" si="5"/>
        <v>1465.8640000000005</v>
      </c>
      <c r="E138" s="2">
        <f>Inputs!C$6+(Inputs!C$2+Inputs!C$3-Inputs!C$4)*Timelines!$A138</f>
        <v>6212</v>
      </c>
      <c r="F138">
        <f>Inputs!C$5*Timelines!$A138</f>
        <v>6473.5999999999995</v>
      </c>
      <c r="G138" s="2">
        <f t="shared" si="4"/>
        <v>0</v>
      </c>
    </row>
    <row r="139" spans="1:7" x14ac:dyDescent="0.35">
      <c r="A139">
        <v>959</v>
      </c>
      <c r="B139" s="2">
        <f>Inputs!B$6+(Inputs!B$2+Inputs!B$3-Inputs!B$4)*Timelines!$A139</f>
        <v>7111.9940000000006</v>
      </c>
      <c r="C139" s="2">
        <f>Inputs!B$5*Timelines!$A139</f>
        <v>5642.7560000000003</v>
      </c>
      <c r="D139" s="2">
        <f t="shared" si="5"/>
        <v>1469.2380000000003</v>
      </c>
      <c r="E139" s="2">
        <f>Inputs!C$6+(Inputs!C$2+Inputs!C$3-Inputs!C$4)*Timelines!$A139</f>
        <v>6254</v>
      </c>
      <c r="F139">
        <f>Inputs!C$5*Timelines!$A139</f>
        <v>6521.2</v>
      </c>
      <c r="G139" s="2">
        <f t="shared" si="4"/>
        <v>0</v>
      </c>
    </row>
    <row r="140" spans="1:7" x14ac:dyDescent="0.35">
      <c r="A140">
        <v>966</v>
      </c>
      <c r="B140" s="2">
        <f>Inputs!B$6+(Inputs!B$2+Inputs!B$3-Inputs!B$4)*Timelines!$A140</f>
        <v>7156.5560000000005</v>
      </c>
      <c r="C140" s="2">
        <f>Inputs!B$5*Timelines!$A140</f>
        <v>5683.9440000000004</v>
      </c>
      <c r="D140" s="2">
        <f t="shared" si="5"/>
        <v>1472.6120000000001</v>
      </c>
      <c r="E140" s="2">
        <f>Inputs!C$6+(Inputs!C$2+Inputs!C$3-Inputs!C$4)*Timelines!$A140</f>
        <v>6296</v>
      </c>
      <c r="F140">
        <f>Inputs!C$5*Timelines!$A140</f>
        <v>6568.8</v>
      </c>
      <c r="G140" s="2">
        <f t="shared" si="4"/>
        <v>0</v>
      </c>
    </row>
    <row r="141" spans="1:7" x14ac:dyDescent="0.35">
      <c r="A141">
        <v>973</v>
      </c>
      <c r="B141" s="2">
        <f>Inputs!B$6+(Inputs!B$2+Inputs!B$3-Inputs!B$4)*Timelines!$A141</f>
        <v>7201.1180000000004</v>
      </c>
      <c r="C141" s="2">
        <f>Inputs!B$5*Timelines!$A141</f>
        <v>5725.1320000000005</v>
      </c>
      <c r="D141" s="2">
        <f t="shared" si="5"/>
        <v>1475.9859999999999</v>
      </c>
      <c r="E141" s="2">
        <f>Inputs!C$6+(Inputs!C$2+Inputs!C$3-Inputs!C$4)*Timelines!$A141</f>
        <v>6338</v>
      </c>
      <c r="F141">
        <f>Inputs!C$5*Timelines!$A141</f>
        <v>6616.4</v>
      </c>
      <c r="G141" s="2">
        <f t="shared" si="4"/>
        <v>0</v>
      </c>
    </row>
    <row r="142" spans="1:7" x14ac:dyDescent="0.35">
      <c r="A142">
        <v>980</v>
      </c>
      <c r="B142" s="2">
        <f>Inputs!B$6+(Inputs!B$2+Inputs!B$3-Inputs!B$4)*Timelines!$A142</f>
        <v>7245.68</v>
      </c>
      <c r="C142" s="2">
        <f>Inputs!B$5*Timelines!$A142</f>
        <v>5766.3200000000006</v>
      </c>
      <c r="D142" s="2">
        <f t="shared" si="5"/>
        <v>1479.3599999999997</v>
      </c>
      <c r="E142" s="2">
        <f>Inputs!C$6+(Inputs!C$2+Inputs!C$3-Inputs!C$4)*Timelines!$A142</f>
        <v>6380</v>
      </c>
      <c r="F142">
        <f>Inputs!C$5*Timelines!$A142</f>
        <v>6664</v>
      </c>
      <c r="G142" s="2">
        <f t="shared" si="4"/>
        <v>0</v>
      </c>
    </row>
    <row r="143" spans="1:7" x14ac:dyDescent="0.35">
      <c r="A143">
        <v>987</v>
      </c>
      <c r="B143" s="2">
        <f>Inputs!B$6+(Inputs!B$2+Inputs!B$3-Inputs!B$4)*Timelines!$A143</f>
        <v>7290.2420000000002</v>
      </c>
      <c r="C143" s="2">
        <f>Inputs!B$5*Timelines!$A143</f>
        <v>5807.5080000000007</v>
      </c>
      <c r="D143" s="2">
        <f t="shared" si="5"/>
        <v>1482.7339999999995</v>
      </c>
      <c r="E143" s="2">
        <f>Inputs!C$6+(Inputs!C$2+Inputs!C$3-Inputs!C$4)*Timelines!$A143</f>
        <v>6422</v>
      </c>
      <c r="F143">
        <f>Inputs!C$5*Timelines!$A143</f>
        <v>6711.5999999999995</v>
      </c>
      <c r="G143" s="2">
        <f t="shared" si="4"/>
        <v>0</v>
      </c>
    </row>
    <row r="144" spans="1:7" x14ac:dyDescent="0.35">
      <c r="A144">
        <v>994</v>
      </c>
      <c r="B144" s="2">
        <f>Inputs!B$6+(Inputs!B$2+Inputs!B$3-Inputs!B$4)*Timelines!$A144</f>
        <v>7334.804000000001</v>
      </c>
      <c r="C144" s="2">
        <f>Inputs!B$5*Timelines!$A144</f>
        <v>5848.6959999999999</v>
      </c>
      <c r="D144" s="2">
        <f t="shared" si="5"/>
        <v>1486.1080000000011</v>
      </c>
      <c r="E144" s="2">
        <f>Inputs!C$6+(Inputs!C$2+Inputs!C$3-Inputs!C$4)*Timelines!$A144</f>
        <v>6464</v>
      </c>
      <c r="F144">
        <f>Inputs!C$5*Timelines!$A144</f>
        <v>6759.2</v>
      </c>
      <c r="G144" s="2">
        <f t="shared" si="4"/>
        <v>0</v>
      </c>
    </row>
    <row r="145" spans="1:7" x14ac:dyDescent="0.35">
      <c r="A145">
        <v>1001</v>
      </c>
      <c r="B145" s="2">
        <f>Inputs!B$6+(Inputs!B$2+Inputs!B$3-Inputs!B$4)*Timelines!$A145</f>
        <v>7379.3660000000009</v>
      </c>
      <c r="C145" s="2">
        <f>Inputs!B$5*Timelines!$A145</f>
        <v>5889.884</v>
      </c>
      <c r="D145" s="2">
        <f t="shared" si="5"/>
        <v>1489.4820000000009</v>
      </c>
      <c r="E145" s="2">
        <f>Inputs!C$6+(Inputs!C$2+Inputs!C$3-Inputs!C$4)*Timelines!$A145</f>
        <v>6506</v>
      </c>
      <c r="F145">
        <f>Inputs!C$5*Timelines!$A145</f>
        <v>6806.8</v>
      </c>
      <c r="G145" s="2">
        <f t="shared" si="4"/>
        <v>0</v>
      </c>
    </row>
    <row r="146" spans="1:7" x14ac:dyDescent="0.35">
      <c r="A146">
        <v>1008</v>
      </c>
      <c r="B146" s="2">
        <f>Inputs!B$6+(Inputs!B$2+Inputs!B$3-Inputs!B$4)*Timelines!$A146</f>
        <v>7423.9280000000008</v>
      </c>
      <c r="C146" s="2">
        <f>Inputs!B$5*Timelines!$A146</f>
        <v>5931.0720000000001</v>
      </c>
      <c r="D146" s="2">
        <f t="shared" si="5"/>
        <v>1492.8560000000007</v>
      </c>
      <c r="E146" s="2">
        <f>Inputs!C$6+(Inputs!C$2+Inputs!C$3-Inputs!C$4)*Timelines!$A146</f>
        <v>6548</v>
      </c>
      <c r="F146">
        <f>Inputs!C$5*Timelines!$A146</f>
        <v>6854.4</v>
      </c>
      <c r="G146" s="2">
        <f t="shared" si="4"/>
        <v>0</v>
      </c>
    </row>
    <row r="147" spans="1:7" x14ac:dyDescent="0.35">
      <c r="A147">
        <v>1015</v>
      </c>
      <c r="B147" s="2">
        <f>Inputs!B$6+(Inputs!B$2+Inputs!B$3-Inputs!B$4)*Timelines!$A147</f>
        <v>7468.4900000000007</v>
      </c>
      <c r="C147" s="2">
        <f>Inputs!B$5*Timelines!$A147</f>
        <v>5972.26</v>
      </c>
      <c r="D147" s="2">
        <f t="shared" si="5"/>
        <v>1496.2300000000005</v>
      </c>
      <c r="E147" s="2">
        <f>Inputs!C$6+(Inputs!C$2+Inputs!C$3-Inputs!C$4)*Timelines!$A147</f>
        <v>6590</v>
      </c>
      <c r="F147">
        <f>Inputs!C$5*Timelines!$A147</f>
        <v>6902</v>
      </c>
      <c r="G147" s="2">
        <f t="shared" si="4"/>
        <v>0</v>
      </c>
    </row>
    <row r="148" spans="1:7" x14ac:dyDescent="0.35">
      <c r="A148">
        <v>1022</v>
      </c>
      <c r="B148" s="2">
        <f>Inputs!B$6+(Inputs!B$2+Inputs!B$3-Inputs!B$4)*Timelines!$A148</f>
        <v>7513.0520000000006</v>
      </c>
      <c r="C148" s="2">
        <f>Inputs!B$5*Timelines!$A148</f>
        <v>6013.4480000000003</v>
      </c>
      <c r="D148" s="2">
        <f t="shared" si="5"/>
        <v>1499.6040000000003</v>
      </c>
      <c r="E148" s="2">
        <f>Inputs!C$6+(Inputs!C$2+Inputs!C$3-Inputs!C$4)*Timelines!$A148</f>
        <v>6632</v>
      </c>
      <c r="F148">
        <f>Inputs!C$5*Timelines!$A148</f>
        <v>6949.5999999999995</v>
      </c>
      <c r="G148" s="2">
        <f t="shared" si="4"/>
        <v>0</v>
      </c>
    </row>
    <row r="149" spans="1:7" x14ac:dyDescent="0.35">
      <c r="A149">
        <v>1029</v>
      </c>
      <c r="B149" s="2">
        <f>Inputs!B$6+(Inputs!B$2+Inputs!B$3-Inputs!B$4)*Timelines!$A149</f>
        <v>7557.6140000000005</v>
      </c>
      <c r="C149" s="2">
        <f>Inputs!B$5*Timelines!$A149</f>
        <v>6054.6360000000004</v>
      </c>
      <c r="D149" s="2">
        <f t="shared" si="5"/>
        <v>1502.9780000000001</v>
      </c>
      <c r="E149" s="2">
        <f>Inputs!C$6+(Inputs!C$2+Inputs!C$3-Inputs!C$4)*Timelines!$A149</f>
        <v>6674</v>
      </c>
      <c r="F149">
        <f>Inputs!C$5*Timelines!$A149</f>
        <v>6997.2</v>
      </c>
      <c r="G149" s="2">
        <f t="shared" si="4"/>
        <v>0</v>
      </c>
    </row>
    <row r="150" spans="1:7" x14ac:dyDescent="0.35">
      <c r="A150">
        <v>1036</v>
      </c>
      <c r="B150" s="2">
        <f>Inputs!B$6+(Inputs!B$2+Inputs!B$3-Inputs!B$4)*Timelines!$A150</f>
        <v>7602.1760000000004</v>
      </c>
      <c r="C150" s="2">
        <f>Inputs!B$5*Timelines!$A150</f>
        <v>6095.8240000000005</v>
      </c>
      <c r="D150" s="2">
        <f t="shared" si="5"/>
        <v>1506.3519999999999</v>
      </c>
      <c r="E150" s="2">
        <f>Inputs!C$6+(Inputs!C$2+Inputs!C$3-Inputs!C$4)*Timelines!$A150</f>
        <v>6716</v>
      </c>
      <c r="F150">
        <f>Inputs!C$5*Timelines!$A150</f>
        <v>7044.8</v>
      </c>
      <c r="G150" s="2">
        <f t="shared" si="4"/>
        <v>0</v>
      </c>
    </row>
    <row r="151" spans="1:7" x14ac:dyDescent="0.35">
      <c r="A151">
        <v>1043</v>
      </c>
      <c r="B151" s="2">
        <f>Inputs!B$6+(Inputs!B$2+Inputs!B$3-Inputs!B$4)*Timelines!$A151</f>
        <v>7646.7380000000003</v>
      </c>
      <c r="C151" s="2">
        <f>Inputs!B$5*Timelines!$A151</f>
        <v>6137.0120000000006</v>
      </c>
      <c r="D151" s="2">
        <f t="shared" si="5"/>
        <v>1509.7259999999997</v>
      </c>
      <c r="E151" s="2">
        <f>Inputs!C$6+(Inputs!C$2+Inputs!C$3-Inputs!C$4)*Timelines!$A151</f>
        <v>6758</v>
      </c>
      <c r="F151">
        <f>Inputs!C$5*Timelines!$A151</f>
        <v>7092.4</v>
      </c>
      <c r="G151" s="2">
        <f t="shared" si="4"/>
        <v>0</v>
      </c>
    </row>
    <row r="152" spans="1:7" x14ac:dyDescent="0.35">
      <c r="A152">
        <v>1050</v>
      </c>
      <c r="B152" s="2">
        <f>Inputs!B$6+(Inputs!B$2+Inputs!B$3-Inputs!B$4)*Timelines!$A152</f>
        <v>7691.3</v>
      </c>
      <c r="C152" s="2">
        <f>Inputs!B$5*Timelines!$A152</f>
        <v>6178.2000000000007</v>
      </c>
      <c r="D152" s="2">
        <f t="shared" si="5"/>
        <v>1513.0999999999995</v>
      </c>
      <c r="E152" s="2">
        <f>Inputs!C$6+(Inputs!C$2+Inputs!C$3-Inputs!C$4)*Timelines!$A152</f>
        <v>6800</v>
      </c>
      <c r="F152">
        <f>Inputs!C$5*Timelines!$A152</f>
        <v>7140</v>
      </c>
      <c r="G152" s="2">
        <f t="shared" si="4"/>
        <v>0</v>
      </c>
    </row>
    <row r="153" spans="1:7" x14ac:dyDescent="0.35">
      <c r="A153">
        <v>1057</v>
      </c>
      <c r="B153" s="2">
        <f>Inputs!B$6+(Inputs!B$2+Inputs!B$3-Inputs!B$4)*Timelines!$A153</f>
        <v>7735.862000000001</v>
      </c>
      <c r="C153" s="2">
        <f>Inputs!B$5*Timelines!$A153</f>
        <v>6219.3879999999999</v>
      </c>
      <c r="D153" s="2">
        <f t="shared" si="5"/>
        <v>1516.4740000000011</v>
      </c>
      <c r="E153" s="2">
        <f>Inputs!C$6+(Inputs!C$2+Inputs!C$3-Inputs!C$4)*Timelines!$A153</f>
        <v>6842</v>
      </c>
      <c r="F153">
        <f>Inputs!C$5*Timelines!$A153</f>
        <v>7187.5999999999995</v>
      </c>
      <c r="G153" s="2">
        <f t="shared" si="4"/>
        <v>0</v>
      </c>
    </row>
    <row r="154" spans="1:7" x14ac:dyDescent="0.35">
      <c r="A154">
        <v>1064</v>
      </c>
      <c r="B154" s="2">
        <f>Inputs!B$6+(Inputs!B$2+Inputs!B$3-Inputs!B$4)*Timelines!$A154</f>
        <v>7780.4240000000009</v>
      </c>
      <c r="C154" s="2">
        <f>Inputs!B$5*Timelines!$A154</f>
        <v>6260.576</v>
      </c>
      <c r="D154" s="2">
        <f t="shared" si="5"/>
        <v>1519.8480000000009</v>
      </c>
      <c r="E154" s="2">
        <f>Inputs!C$6+(Inputs!C$2+Inputs!C$3-Inputs!C$4)*Timelines!$A154</f>
        <v>6884</v>
      </c>
      <c r="F154">
        <f>Inputs!C$5*Timelines!$A154</f>
        <v>7235.2</v>
      </c>
      <c r="G154" s="2">
        <f t="shared" si="4"/>
        <v>0</v>
      </c>
    </row>
    <row r="155" spans="1:7" x14ac:dyDescent="0.35">
      <c r="A155">
        <v>1071</v>
      </c>
      <c r="B155" s="2">
        <f>Inputs!B$6+(Inputs!B$2+Inputs!B$3-Inputs!B$4)*Timelines!$A155</f>
        <v>7824.9860000000008</v>
      </c>
      <c r="C155" s="2">
        <f>Inputs!B$5*Timelines!$A155</f>
        <v>6301.7640000000001</v>
      </c>
      <c r="D155" s="2">
        <f t="shared" si="5"/>
        <v>1523.2220000000007</v>
      </c>
      <c r="E155" s="2">
        <f>Inputs!C$6+(Inputs!C$2+Inputs!C$3-Inputs!C$4)*Timelines!$A155</f>
        <v>6926</v>
      </c>
      <c r="F155">
        <f>Inputs!C$5*Timelines!$A155</f>
        <v>7282.8</v>
      </c>
      <c r="G155" s="2">
        <f t="shared" si="4"/>
        <v>0</v>
      </c>
    </row>
    <row r="156" spans="1:7" x14ac:dyDescent="0.35">
      <c r="A156">
        <v>1078</v>
      </c>
      <c r="B156" s="2">
        <f>Inputs!B$6+(Inputs!B$2+Inputs!B$3-Inputs!B$4)*Timelines!$A156</f>
        <v>7869.5480000000007</v>
      </c>
      <c r="C156" s="2">
        <f>Inputs!B$5*Timelines!$A156</f>
        <v>6342.9520000000002</v>
      </c>
      <c r="D156" s="2">
        <f t="shared" si="5"/>
        <v>1526.5960000000005</v>
      </c>
      <c r="E156" s="2">
        <f>Inputs!C$6+(Inputs!C$2+Inputs!C$3-Inputs!C$4)*Timelines!$A156</f>
        <v>6968</v>
      </c>
      <c r="F156">
        <f>Inputs!C$5*Timelines!$A156</f>
        <v>7330.4</v>
      </c>
      <c r="G156" s="2">
        <f t="shared" si="4"/>
        <v>0</v>
      </c>
    </row>
    <row r="157" spans="1:7" x14ac:dyDescent="0.35">
      <c r="A157">
        <v>1085</v>
      </c>
      <c r="B157" s="2">
        <f>Inputs!B$6+(Inputs!B$2+Inputs!B$3-Inputs!B$4)*Timelines!$A157</f>
        <v>7914.1100000000006</v>
      </c>
      <c r="C157" s="2">
        <f>Inputs!B$5*Timelines!$A157</f>
        <v>6384.14</v>
      </c>
      <c r="D157" s="2">
        <f t="shared" si="5"/>
        <v>1529.9700000000003</v>
      </c>
      <c r="E157" s="2">
        <f>Inputs!C$6+(Inputs!C$2+Inputs!C$3-Inputs!C$4)*Timelines!$A157</f>
        <v>7010</v>
      </c>
      <c r="F157">
        <f>Inputs!C$5*Timelines!$A157</f>
        <v>7378</v>
      </c>
      <c r="G157" s="2">
        <f t="shared" si="4"/>
        <v>0</v>
      </c>
    </row>
    <row r="158" spans="1:7" x14ac:dyDescent="0.35">
      <c r="A158">
        <v>1092</v>
      </c>
      <c r="B158" s="2">
        <f>Inputs!B$6+(Inputs!B$2+Inputs!B$3-Inputs!B$4)*Timelines!$A158</f>
        <v>7958.6720000000005</v>
      </c>
      <c r="C158" s="2">
        <f>Inputs!B$5*Timelines!$A158</f>
        <v>6425.3280000000004</v>
      </c>
      <c r="D158" s="2">
        <f t="shared" si="5"/>
        <v>1533.3440000000001</v>
      </c>
      <c r="E158" s="2">
        <f>Inputs!C$6+(Inputs!C$2+Inputs!C$3-Inputs!C$4)*Timelines!$A158</f>
        <v>7052</v>
      </c>
      <c r="F158">
        <f>Inputs!C$5*Timelines!$A158</f>
        <v>7425.5999999999995</v>
      </c>
      <c r="G158" s="2">
        <f t="shared" si="4"/>
        <v>0</v>
      </c>
    </row>
    <row r="159" spans="1:7" x14ac:dyDescent="0.35">
      <c r="A159">
        <v>1099</v>
      </c>
      <c r="B159" s="2">
        <f>Inputs!B$6+(Inputs!B$2+Inputs!B$3-Inputs!B$4)*Timelines!$A159</f>
        <v>8003.2340000000004</v>
      </c>
      <c r="C159" s="2">
        <f>Inputs!B$5*Timelines!$A159</f>
        <v>6466.5160000000005</v>
      </c>
      <c r="D159" s="2">
        <f t="shared" si="5"/>
        <v>1536.7179999999998</v>
      </c>
      <c r="E159" s="2">
        <f>Inputs!C$6+(Inputs!C$2+Inputs!C$3-Inputs!C$4)*Timelines!$A159</f>
        <v>7094</v>
      </c>
      <c r="F159">
        <f>Inputs!C$5*Timelines!$A159</f>
        <v>7473.2</v>
      </c>
      <c r="G159" s="2">
        <f t="shared" si="4"/>
        <v>0</v>
      </c>
    </row>
    <row r="160" spans="1:7" x14ac:dyDescent="0.35">
      <c r="A160">
        <v>1106</v>
      </c>
      <c r="B160" s="2">
        <f>Inputs!B$6+(Inputs!B$2+Inputs!B$3-Inputs!B$4)*Timelines!$A160</f>
        <v>8047.7960000000003</v>
      </c>
      <c r="C160" s="2">
        <f>Inputs!B$5*Timelines!$A160</f>
        <v>6507.7040000000006</v>
      </c>
      <c r="D160" s="2">
        <f t="shared" si="5"/>
        <v>1540.0919999999996</v>
      </c>
      <c r="E160" s="2">
        <f>Inputs!C$6+(Inputs!C$2+Inputs!C$3-Inputs!C$4)*Timelines!$A160</f>
        <v>7136</v>
      </c>
      <c r="F160">
        <f>Inputs!C$5*Timelines!$A160</f>
        <v>7520.8</v>
      </c>
      <c r="G160" s="2">
        <f t="shared" si="4"/>
        <v>0</v>
      </c>
    </row>
    <row r="161" spans="1:7" x14ac:dyDescent="0.35">
      <c r="A161">
        <v>1113</v>
      </c>
      <c r="B161" s="2">
        <f>Inputs!B$6+(Inputs!B$2+Inputs!B$3-Inputs!B$4)*Timelines!$A161</f>
        <v>8092.3580000000002</v>
      </c>
      <c r="C161" s="2">
        <f>Inputs!B$5*Timelines!$A161</f>
        <v>6548.8920000000007</v>
      </c>
      <c r="D161" s="2">
        <f t="shared" si="5"/>
        <v>1543.4659999999994</v>
      </c>
      <c r="E161" s="2">
        <f>Inputs!C$6+(Inputs!C$2+Inputs!C$3-Inputs!C$4)*Timelines!$A161</f>
        <v>7178</v>
      </c>
      <c r="F161">
        <f>Inputs!C$5*Timelines!$A161</f>
        <v>7568.4</v>
      </c>
      <c r="G161" s="2">
        <f t="shared" si="4"/>
        <v>0</v>
      </c>
    </row>
    <row r="162" spans="1:7" x14ac:dyDescent="0.35">
      <c r="A162">
        <v>1120</v>
      </c>
      <c r="B162" s="2">
        <f>Inputs!B$6+(Inputs!B$2+Inputs!B$3-Inputs!B$4)*Timelines!$A162</f>
        <v>8136.920000000001</v>
      </c>
      <c r="C162" s="2">
        <f>Inputs!B$5*Timelines!$A162</f>
        <v>6590.08</v>
      </c>
      <c r="D162" s="2">
        <f t="shared" si="5"/>
        <v>1546.8400000000011</v>
      </c>
      <c r="E162" s="2">
        <f>Inputs!C$6+(Inputs!C$2+Inputs!C$3-Inputs!C$4)*Timelines!$A162</f>
        <v>7220</v>
      </c>
      <c r="F162">
        <f>Inputs!C$5*Timelines!$A162</f>
        <v>7616</v>
      </c>
      <c r="G162" s="2">
        <f t="shared" si="4"/>
        <v>0</v>
      </c>
    </row>
    <row r="163" spans="1:7" x14ac:dyDescent="0.35">
      <c r="A163">
        <v>1127</v>
      </c>
      <c r="B163" s="2">
        <f>Inputs!B$6+(Inputs!B$2+Inputs!B$3-Inputs!B$4)*Timelines!$A163</f>
        <v>8181.4820000000009</v>
      </c>
      <c r="C163" s="2">
        <f>Inputs!B$5*Timelines!$A163</f>
        <v>6631.268</v>
      </c>
      <c r="D163" s="2">
        <f t="shared" si="5"/>
        <v>1550.2140000000009</v>
      </c>
      <c r="E163" s="2">
        <f>Inputs!C$6+(Inputs!C$2+Inputs!C$3-Inputs!C$4)*Timelines!$A163</f>
        <v>7262</v>
      </c>
      <c r="F163">
        <f>Inputs!C$5*Timelines!$A163</f>
        <v>7663.5999999999995</v>
      </c>
      <c r="G163" s="2">
        <f t="shared" si="4"/>
        <v>0</v>
      </c>
    </row>
    <row r="164" spans="1:7" x14ac:dyDescent="0.35">
      <c r="A164">
        <v>1134</v>
      </c>
      <c r="B164" s="2">
        <f>Inputs!B$6+(Inputs!B$2+Inputs!B$3-Inputs!B$4)*Timelines!$A164</f>
        <v>8226.0440000000017</v>
      </c>
      <c r="C164" s="2">
        <f>Inputs!B$5*Timelines!$A164</f>
        <v>6672.4560000000001</v>
      </c>
      <c r="D164" s="2">
        <f t="shared" si="5"/>
        <v>1553.5880000000016</v>
      </c>
      <c r="E164" s="2">
        <f>Inputs!C$6+(Inputs!C$2+Inputs!C$3-Inputs!C$4)*Timelines!$A164</f>
        <v>7304</v>
      </c>
      <c r="F164">
        <f>Inputs!C$5*Timelines!$A164</f>
        <v>7711.2</v>
      </c>
      <c r="G164" s="2">
        <f t="shared" si="4"/>
        <v>0</v>
      </c>
    </row>
    <row r="165" spans="1:7" x14ac:dyDescent="0.35">
      <c r="A165">
        <v>1141</v>
      </c>
      <c r="B165" s="2">
        <f>Inputs!B$6+(Inputs!B$2+Inputs!B$3-Inputs!B$4)*Timelines!$A165</f>
        <v>8270.6059999999998</v>
      </c>
      <c r="C165" s="2">
        <f>Inputs!B$5*Timelines!$A165</f>
        <v>6713.6440000000002</v>
      </c>
      <c r="D165" s="2">
        <f t="shared" si="5"/>
        <v>1556.9619999999995</v>
      </c>
      <c r="E165" s="2">
        <f>Inputs!C$6+(Inputs!C$2+Inputs!C$3-Inputs!C$4)*Timelines!$A165</f>
        <v>7346</v>
      </c>
      <c r="F165">
        <f>Inputs!C$5*Timelines!$A165</f>
        <v>7758.8</v>
      </c>
      <c r="G165" s="2">
        <f t="shared" si="4"/>
        <v>0</v>
      </c>
    </row>
    <row r="166" spans="1:7" x14ac:dyDescent="0.35">
      <c r="A166">
        <v>1148</v>
      </c>
      <c r="B166" s="2">
        <f>Inputs!B$6+(Inputs!B$2+Inputs!B$3-Inputs!B$4)*Timelines!$A166</f>
        <v>8315.1680000000015</v>
      </c>
      <c r="C166" s="2">
        <f>Inputs!B$5*Timelines!$A166</f>
        <v>6754.8320000000003</v>
      </c>
      <c r="D166" s="2">
        <f t="shared" si="5"/>
        <v>1560.3360000000011</v>
      </c>
      <c r="E166" s="2">
        <f>Inputs!C$6+(Inputs!C$2+Inputs!C$3-Inputs!C$4)*Timelines!$A166</f>
        <v>7388</v>
      </c>
      <c r="F166">
        <f>Inputs!C$5*Timelines!$A166</f>
        <v>7806.4</v>
      </c>
      <c r="G166" s="2">
        <f t="shared" si="4"/>
        <v>0</v>
      </c>
    </row>
    <row r="167" spans="1:7" x14ac:dyDescent="0.35">
      <c r="A167">
        <v>1155</v>
      </c>
      <c r="B167" s="2">
        <f>Inputs!B$6+(Inputs!B$2+Inputs!B$3-Inputs!B$4)*Timelines!$A167</f>
        <v>8359.73</v>
      </c>
      <c r="C167" s="2">
        <f>Inputs!B$5*Timelines!$A167</f>
        <v>6796.02</v>
      </c>
      <c r="D167" s="2">
        <f t="shared" si="5"/>
        <v>1563.7099999999991</v>
      </c>
      <c r="E167" s="2">
        <f>Inputs!C$6+(Inputs!C$2+Inputs!C$3-Inputs!C$4)*Timelines!$A167</f>
        <v>7430</v>
      </c>
      <c r="F167">
        <f>Inputs!C$5*Timelines!$A167</f>
        <v>7854</v>
      </c>
      <c r="G167" s="2">
        <f t="shared" si="4"/>
        <v>0</v>
      </c>
    </row>
    <row r="168" spans="1:7" x14ac:dyDescent="0.35">
      <c r="A168">
        <v>1162</v>
      </c>
      <c r="B168" s="2">
        <f>Inputs!B$6+(Inputs!B$2+Inputs!B$3-Inputs!B$4)*Timelines!$A168</f>
        <v>8404.2920000000013</v>
      </c>
      <c r="C168" s="2">
        <f>Inputs!B$5*Timelines!$A168</f>
        <v>6837.2080000000005</v>
      </c>
      <c r="D168" s="2">
        <f t="shared" si="5"/>
        <v>1567.0840000000007</v>
      </c>
      <c r="E168" s="2">
        <f>Inputs!C$6+(Inputs!C$2+Inputs!C$3-Inputs!C$4)*Timelines!$A168</f>
        <v>7472</v>
      </c>
      <c r="F168">
        <f>Inputs!C$5*Timelines!$A168</f>
        <v>7901.5999999999995</v>
      </c>
      <c r="G168" s="2">
        <f t="shared" si="4"/>
        <v>0</v>
      </c>
    </row>
    <row r="169" spans="1:7" x14ac:dyDescent="0.35">
      <c r="A169">
        <v>1169</v>
      </c>
      <c r="B169" s="2">
        <f>Inputs!B$6+(Inputs!B$2+Inputs!B$3-Inputs!B$4)*Timelines!$A169</f>
        <v>8448.8539999999994</v>
      </c>
      <c r="C169" s="2">
        <f>Inputs!B$5*Timelines!$A169</f>
        <v>6878.3960000000006</v>
      </c>
      <c r="D169" s="2">
        <f t="shared" si="5"/>
        <v>1570.4579999999987</v>
      </c>
      <c r="E169" s="2">
        <f>Inputs!C$6+(Inputs!C$2+Inputs!C$3-Inputs!C$4)*Timelines!$A169</f>
        <v>7514</v>
      </c>
      <c r="F169">
        <f>Inputs!C$5*Timelines!$A169</f>
        <v>7949.2</v>
      </c>
      <c r="G169" s="2">
        <f t="shared" si="4"/>
        <v>0</v>
      </c>
    </row>
    <row r="170" spans="1:7" x14ac:dyDescent="0.35">
      <c r="A170">
        <v>1176</v>
      </c>
      <c r="B170" s="2">
        <f>Inputs!B$6+(Inputs!B$2+Inputs!B$3-Inputs!B$4)*Timelines!$A170</f>
        <v>8493.4160000000011</v>
      </c>
      <c r="C170" s="2">
        <f>Inputs!B$5*Timelines!$A170</f>
        <v>6919.5840000000007</v>
      </c>
      <c r="D170" s="2">
        <f t="shared" si="5"/>
        <v>1573.8320000000003</v>
      </c>
      <c r="E170" s="2">
        <f>Inputs!C$6+(Inputs!C$2+Inputs!C$3-Inputs!C$4)*Timelines!$A170</f>
        <v>7556</v>
      </c>
      <c r="F170">
        <f>Inputs!C$5*Timelines!$A170</f>
        <v>7996.8</v>
      </c>
      <c r="G170" s="2">
        <f t="shared" si="4"/>
        <v>0</v>
      </c>
    </row>
    <row r="171" spans="1:7" x14ac:dyDescent="0.35">
      <c r="A171">
        <v>1183</v>
      </c>
      <c r="B171" s="2">
        <f>Inputs!B$6+(Inputs!B$2+Inputs!B$3-Inputs!B$4)*Timelines!$A171</f>
        <v>8537.978000000001</v>
      </c>
      <c r="C171" s="2">
        <f>Inputs!B$5*Timelines!$A171</f>
        <v>6960.7720000000008</v>
      </c>
      <c r="D171" s="2">
        <f t="shared" si="5"/>
        <v>1577.2060000000001</v>
      </c>
      <c r="E171" s="2">
        <f>Inputs!C$6+(Inputs!C$2+Inputs!C$3-Inputs!C$4)*Timelines!$A171</f>
        <v>7598</v>
      </c>
      <c r="F171">
        <f>Inputs!C$5*Timelines!$A171</f>
        <v>8044.4</v>
      </c>
      <c r="G171" s="2">
        <f t="shared" si="4"/>
        <v>0</v>
      </c>
    </row>
    <row r="172" spans="1:7" x14ac:dyDescent="0.35">
      <c r="A172">
        <v>1190</v>
      </c>
      <c r="B172" s="2">
        <f>Inputs!B$6+(Inputs!B$2+Inputs!B$3-Inputs!B$4)*Timelines!$A172</f>
        <v>8582.5400000000009</v>
      </c>
      <c r="C172" s="2">
        <f>Inputs!B$5*Timelines!$A172</f>
        <v>7001.96</v>
      </c>
      <c r="D172" s="2">
        <f t="shared" si="5"/>
        <v>1580.5800000000008</v>
      </c>
      <c r="E172" s="2">
        <f>Inputs!C$6+(Inputs!C$2+Inputs!C$3-Inputs!C$4)*Timelines!$A172</f>
        <v>7640</v>
      </c>
      <c r="F172">
        <f>Inputs!C$5*Timelines!$A172</f>
        <v>8092</v>
      </c>
      <c r="G172" s="2">
        <f t="shared" si="4"/>
        <v>0</v>
      </c>
    </row>
    <row r="173" spans="1:7" x14ac:dyDescent="0.35">
      <c r="A173">
        <v>1197</v>
      </c>
      <c r="B173" s="2">
        <f>Inputs!B$6+(Inputs!B$2+Inputs!B$3-Inputs!B$4)*Timelines!$A173</f>
        <v>8627.1020000000008</v>
      </c>
      <c r="C173" s="2">
        <f>Inputs!B$5*Timelines!$A173</f>
        <v>7043.1480000000001</v>
      </c>
      <c r="D173" s="2">
        <f t="shared" si="5"/>
        <v>1583.9540000000006</v>
      </c>
      <c r="E173" s="2">
        <f>Inputs!C$6+(Inputs!C$2+Inputs!C$3-Inputs!C$4)*Timelines!$A173</f>
        <v>7682</v>
      </c>
      <c r="F173">
        <f>Inputs!C$5*Timelines!$A173</f>
        <v>8139.5999999999995</v>
      </c>
      <c r="G173" s="2">
        <f t="shared" si="4"/>
        <v>0</v>
      </c>
    </row>
    <row r="174" spans="1:7" x14ac:dyDescent="0.35">
      <c r="A174">
        <v>1204</v>
      </c>
      <c r="B174" s="2">
        <f>Inputs!B$6+(Inputs!B$2+Inputs!B$3-Inputs!B$4)*Timelines!$A174</f>
        <v>8671.6640000000007</v>
      </c>
      <c r="C174" s="2">
        <f>Inputs!B$5*Timelines!$A174</f>
        <v>7084.3360000000002</v>
      </c>
      <c r="D174" s="2">
        <f t="shared" si="5"/>
        <v>1587.3280000000004</v>
      </c>
      <c r="E174" s="2">
        <f>Inputs!C$6+(Inputs!C$2+Inputs!C$3-Inputs!C$4)*Timelines!$A174</f>
        <v>7724</v>
      </c>
      <c r="F174">
        <f>Inputs!C$5*Timelines!$A174</f>
        <v>8187.2</v>
      </c>
      <c r="G174" s="2">
        <f t="shared" si="4"/>
        <v>0</v>
      </c>
    </row>
    <row r="175" spans="1:7" x14ac:dyDescent="0.35">
      <c r="A175">
        <v>1211</v>
      </c>
      <c r="B175" s="2">
        <f>Inputs!B$6+(Inputs!B$2+Inputs!B$3-Inputs!B$4)*Timelines!$A175</f>
        <v>8716.2260000000006</v>
      </c>
      <c r="C175" s="2">
        <f>Inputs!B$5*Timelines!$A175</f>
        <v>7125.5240000000003</v>
      </c>
      <c r="D175" s="2">
        <f t="shared" si="5"/>
        <v>1590.7020000000002</v>
      </c>
      <c r="E175" s="2">
        <f>Inputs!C$6+(Inputs!C$2+Inputs!C$3-Inputs!C$4)*Timelines!$A175</f>
        <v>7766</v>
      </c>
      <c r="F175">
        <f>Inputs!C$5*Timelines!$A175</f>
        <v>8234.7999999999993</v>
      </c>
      <c r="G175" s="2">
        <f t="shared" si="4"/>
        <v>0</v>
      </c>
    </row>
    <row r="176" spans="1:7" x14ac:dyDescent="0.35">
      <c r="A176">
        <v>1218</v>
      </c>
      <c r="B176" s="2">
        <f>Inputs!B$6+(Inputs!B$2+Inputs!B$3-Inputs!B$4)*Timelines!$A176</f>
        <v>8760.7880000000005</v>
      </c>
      <c r="C176" s="2">
        <f>Inputs!B$5*Timelines!$A176</f>
        <v>7166.7120000000004</v>
      </c>
      <c r="D176" s="2">
        <f t="shared" si="5"/>
        <v>1594.076</v>
      </c>
      <c r="E176" s="2">
        <f>Inputs!C$6+(Inputs!C$2+Inputs!C$3-Inputs!C$4)*Timelines!$A176</f>
        <v>7808</v>
      </c>
      <c r="F176">
        <f>Inputs!C$5*Timelines!$A176</f>
        <v>8282.4</v>
      </c>
      <c r="G176" s="2">
        <f t="shared" si="4"/>
        <v>0</v>
      </c>
    </row>
    <row r="177" spans="1:7" x14ac:dyDescent="0.35">
      <c r="A177">
        <v>1225</v>
      </c>
      <c r="B177" s="2">
        <f>Inputs!B$6+(Inputs!B$2+Inputs!B$3-Inputs!B$4)*Timelines!$A177</f>
        <v>8805.35</v>
      </c>
      <c r="C177" s="2">
        <f>Inputs!B$5*Timelines!$A177</f>
        <v>7207.9000000000005</v>
      </c>
      <c r="D177" s="2">
        <f t="shared" si="5"/>
        <v>1597.4499999999998</v>
      </c>
      <c r="E177" s="2">
        <f>Inputs!C$6+(Inputs!C$2+Inputs!C$3-Inputs!C$4)*Timelines!$A177</f>
        <v>7850</v>
      </c>
      <c r="F177">
        <f>Inputs!C$5*Timelines!$A177</f>
        <v>8330</v>
      </c>
      <c r="G177" s="2">
        <f t="shared" si="4"/>
        <v>0</v>
      </c>
    </row>
    <row r="178" spans="1:7" x14ac:dyDescent="0.35">
      <c r="A178">
        <v>1232</v>
      </c>
      <c r="B178" s="2">
        <f>Inputs!B$6+(Inputs!B$2+Inputs!B$3-Inputs!B$4)*Timelines!$A178</f>
        <v>8849.9120000000003</v>
      </c>
      <c r="C178" s="2">
        <f>Inputs!B$5*Timelines!$A178</f>
        <v>7249.0880000000006</v>
      </c>
      <c r="D178" s="2">
        <f t="shared" si="5"/>
        <v>1600.8239999999996</v>
      </c>
      <c r="E178" s="2">
        <f>Inputs!C$6+(Inputs!C$2+Inputs!C$3-Inputs!C$4)*Timelines!$A178</f>
        <v>7892</v>
      </c>
      <c r="F178">
        <f>Inputs!C$5*Timelines!$A178</f>
        <v>8377.6</v>
      </c>
      <c r="G178" s="2">
        <f t="shared" si="4"/>
        <v>0</v>
      </c>
    </row>
    <row r="179" spans="1:7" x14ac:dyDescent="0.35">
      <c r="A179">
        <v>1239</v>
      </c>
      <c r="B179" s="2">
        <f>Inputs!B$6+(Inputs!B$2+Inputs!B$3-Inputs!B$4)*Timelines!$A179</f>
        <v>8894.474000000002</v>
      </c>
      <c r="C179" s="2">
        <f>Inputs!B$5*Timelines!$A179</f>
        <v>7290.2760000000007</v>
      </c>
      <c r="D179" s="2">
        <f t="shared" si="5"/>
        <v>1604.1980000000012</v>
      </c>
      <c r="E179" s="2">
        <f>Inputs!C$6+(Inputs!C$2+Inputs!C$3-Inputs!C$4)*Timelines!$A179</f>
        <v>7934</v>
      </c>
      <c r="F179">
        <f>Inputs!C$5*Timelines!$A179</f>
        <v>8425.1999999999989</v>
      </c>
      <c r="G179" s="2">
        <f t="shared" si="4"/>
        <v>0</v>
      </c>
    </row>
    <row r="180" spans="1:7" x14ac:dyDescent="0.35">
      <c r="A180">
        <v>1246</v>
      </c>
      <c r="B180" s="2">
        <f>Inputs!B$6+(Inputs!B$2+Inputs!B$3-Inputs!B$4)*Timelines!$A180</f>
        <v>8939.0360000000001</v>
      </c>
      <c r="C180" s="2">
        <f>Inputs!B$5*Timelines!$A180</f>
        <v>7331.4640000000009</v>
      </c>
      <c r="D180" s="2">
        <f t="shared" si="5"/>
        <v>1607.5719999999992</v>
      </c>
      <c r="E180" s="2">
        <f>Inputs!C$6+(Inputs!C$2+Inputs!C$3-Inputs!C$4)*Timelines!$A180</f>
        <v>7976</v>
      </c>
      <c r="F180">
        <f>Inputs!C$5*Timelines!$A180</f>
        <v>8472.7999999999993</v>
      </c>
      <c r="G180" s="2">
        <f t="shared" si="4"/>
        <v>0</v>
      </c>
    </row>
    <row r="181" spans="1:7" x14ac:dyDescent="0.35">
      <c r="A181">
        <v>1253</v>
      </c>
      <c r="B181" s="2">
        <f>Inputs!B$6+(Inputs!B$2+Inputs!B$3-Inputs!B$4)*Timelines!$A181</f>
        <v>8983.5980000000018</v>
      </c>
      <c r="C181" s="2">
        <f>Inputs!B$5*Timelines!$A181</f>
        <v>7372.652</v>
      </c>
      <c r="D181" s="2">
        <f t="shared" si="5"/>
        <v>1610.9460000000017</v>
      </c>
      <c r="E181" s="2">
        <f>Inputs!C$6+(Inputs!C$2+Inputs!C$3-Inputs!C$4)*Timelines!$A181</f>
        <v>8018</v>
      </c>
      <c r="F181">
        <f>Inputs!C$5*Timelines!$A181</f>
        <v>8520.4</v>
      </c>
      <c r="G181" s="2">
        <f t="shared" si="4"/>
        <v>0</v>
      </c>
    </row>
    <row r="182" spans="1:7" x14ac:dyDescent="0.35">
      <c r="A182">
        <v>1260</v>
      </c>
      <c r="B182" s="2">
        <f>Inputs!B$6+(Inputs!B$2+Inputs!B$3-Inputs!B$4)*Timelines!$A182</f>
        <v>9028.16</v>
      </c>
      <c r="C182" s="2">
        <f>Inputs!B$5*Timelines!$A182</f>
        <v>7413.84</v>
      </c>
      <c r="D182" s="2">
        <f t="shared" si="5"/>
        <v>1614.3199999999997</v>
      </c>
      <c r="E182" s="2">
        <f>Inputs!C$6+(Inputs!C$2+Inputs!C$3-Inputs!C$4)*Timelines!$A182</f>
        <v>8060</v>
      </c>
      <c r="F182">
        <f>Inputs!C$5*Timelines!$A182</f>
        <v>8568</v>
      </c>
      <c r="G182" s="2">
        <f t="shared" si="4"/>
        <v>0</v>
      </c>
    </row>
    <row r="183" spans="1:7" x14ac:dyDescent="0.35">
      <c r="A183">
        <v>1267</v>
      </c>
      <c r="B183" s="2">
        <f>Inputs!B$6+(Inputs!B$2+Inputs!B$3-Inputs!B$4)*Timelines!$A183</f>
        <v>9072.7220000000016</v>
      </c>
      <c r="C183" s="2">
        <f>Inputs!B$5*Timelines!$A183</f>
        <v>7455.0280000000002</v>
      </c>
      <c r="D183" s="2">
        <f t="shared" si="5"/>
        <v>1617.6940000000013</v>
      </c>
      <c r="E183" s="2">
        <f>Inputs!C$6+(Inputs!C$2+Inputs!C$3-Inputs!C$4)*Timelines!$A183</f>
        <v>8102</v>
      </c>
      <c r="F183">
        <f>Inputs!C$5*Timelines!$A183</f>
        <v>8615.6</v>
      </c>
      <c r="G183" s="2">
        <f t="shared" si="4"/>
        <v>0</v>
      </c>
    </row>
    <row r="184" spans="1:7" x14ac:dyDescent="0.35">
      <c r="A184">
        <v>1274</v>
      </c>
      <c r="B184" s="2">
        <f>Inputs!B$6+(Inputs!B$2+Inputs!B$3-Inputs!B$4)*Timelines!$A184</f>
        <v>9117.2839999999997</v>
      </c>
      <c r="C184" s="2">
        <f>Inputs!B$5*Timelines!$A184</f>
        <v>7496.2160000000003</v>
      </c>
      <c r="D184" s="2">
        <f t="shared" si="5"/>
        <v>1621.0679999999993</v>
      </c>
      <c r="E184" s="2">
        <f>Inputs!C$6+(Inputs!C$2+Inputs!C$3-Inputs!C$4)*Timelines!$A184</f>
        <v>8144</v>
      </c>
      <c r="F184">
        <f>Inputs!C$5*Timelines!$A184</f>
        <v>8663.1999999999989</v>
      </c>
      <c r="G184" s="2">
        <f t="shared" si="4"/>
        <v>0</v>
      </c>
    </row>
    <row r="185" spans="1:7" x14ac:dyDescent="0.35">
      <c r="A185">
        <v>1281</v>
      </c>
      <c r="B185" s="2">
        <f>Inputs!B$6+(Inputs!B$2+Inputs!B$3-Inputs!B$4)*Timelines!$A185</f>
        <v>9161.8460000000014</v>
      </c>
      <c r="C185" s="2">
        <f>Inputs!B$5*Timelines!$A185</f>
        <v>7537.4040000000005</v>
      </c>
      <c r="D185" s="2">
        <f t="shared" si="5"/>
        <v>1624.4420000000009</v>
      </c>
      <c r="E185" s="2">
        <f>Inputs!C$6+(Inputs!C$2+Inputs!C$3-Inputs!C$4)*Timelines!$A185</f>
        <v>8186</v>
      </c>
      <c r="F185">
        <f>Inputs!C$5*Timelines!$A185</f>
        <v>8710.7999999999993</v>
      </c>
      <c r="G185" s="2">
        <f t="shared" si="4"/>
        <v>0</v>
      </c>
    </row>
    <row r="186" spans="1:7" x14ac:dyDescent="0.35">
      <c r="A186">
        <v>1288</v>
      </c>
      <c r="B186" s="2">
        <f>Inputs!B$6+(Inputs!B$2+Inputs!B$3-Inputs!B$4)*Timelines!$A186</f>
        <v>9206.4080000000013</v>
      </c>
      <c r="C186" s="2">
        <f>Inputs!B$5*Timelines!$A186</f>
        <v>7578.5920000000006</v>
      </c>
      <c r="D186" s="2">
        <f t="shared" si="5"/>
        <v>1627.8160000000007</v>
      </c>
      <c r="E186" s="2">
        <f>Inputs!C$6+(Inputs!C$2+Inputs!C$3-Inputs!C$4)*Timelines!$A186</f>
        <v>8228</v>
      </c>
      <c r="F186">
        <f>Inputs!C$5*Timelines!$A186</f>
        <v>8758.4</v>
      </c>
      <c r="G186" s="2">
        <f t="shared" si="4"/>
        <v>0</v>
      </c>
    </row>
    <row r="187" spans="1:7" x14ac:dyDescent="0.35">
      <c r="A187">
        <v>1295</v>
      </c>
      <c r="B187" s="2">
        <f>Inputs!B$6+(Inputs!B$2+Inputs!B$3-Inputs!B$4)*Timelines!$A187</f>
        <v>9250.9700000000012</v>
      </c>
      <c r="C187" s="2">
        <f>Inputs!B$5*Timelines!$A187</f>
        <v>7619.7800000000007</v>
      </c>
      <c r="D187" s="2">
        <f t="shared" si="5"/>
        <v>1631.1900000000005</v>
      </c>
      <c r="E187" s="2">
        <f>Inputs!C$6+(Inputs!C$2+Inputs!C$3-Inputs!C$4)*Timelines!$A187</f>
        <v>8270</v>
      </c>
      <c r="F187">
        <f>Inputs!C$5*Timelines!$A187</f>
        <v>8806</v>
      </c>
      <c r="G187" s="2">
        <f t="shared" si="4"/>
        <v>0</v>
      </c>
    </row>
    <row r="188" spans="1:7" x14ac:dyDescent="0.35">
      <c r="A188">
        <v>1302</v>
      </c>
      <c r="B188" s="2">
        <f>Inputs!B$6+(Inputs!B$2+Inputs!B$3-Inputs!B$4)*Timelines!$A188</f>
        <v>9295.5320000000011</v>
      </c>
      <c r="C188" s="2">
        <f>Inputs!B$5*Timelines!$A188</f>
        <v>7660.9680000000008</v>
      </c>
      <c r="D188" s="2">
        <f t="shared" si="5"/>
        <v>1634.5640000000003</v>
      </c>
      <c r="E188" s="2">
        <f>Inputs!C$6+(Inputs!C$2+Inputs!C$3-Inputs!C$4)*Timelines!$A188</f>
        <v>8312</v>
      </c>
      <c r="F188">
        <f>Inputs!C$5*Timelines!$A188</f>
        <v>8853.6</v>
      </c>
      <c r="G188" s="2">
        <f t="shared" si="4"/>
        <v>0</v>
      </c>
    </row>
    <row r="189" spans="1:7" x14ac:dyDescent="0.35">
      <c r="A189">
        <v>1309</v>
      </c>
      <c r="B189" s="2">
        <f>Inputs!B$6+(Inputs!B$2+Inputs!B$3-Inputs!B$4)*Timelines!$A189</f>
        <v>9340.094000000001</v>
      </c>
      <c r="C189" s="2">
        <f>Inputs!B$5*Timelines!$A189</f>
        <v>7702.1560000000009</v>
      </c>
      <c r="D189" s="2">
        <f t="shared" si="5"/>
        <v>1637.9380000000001</v>
      </c>
      <c r="E189" s="2">
        <f>Inputs!C$6+(Inputs!C$2+Inputs!C$3-Inputs!C$4)*Timelines!$A189</f>
        <v>8354</v>
      </c>
      <c r="F189">
        <f>Inputs!C$5*Timelines!$A189</f>
        <v>8901.1999999999989</v>
      </c>
      <c r="G189" s="2">
        <f t="shared" si="4"/>
        <v>0</v>
      </c>
    </row>
    <row r="190" spans="1:7" x14ac:dyDescent="0.35">
      <c r="A190">
        <v>1316</v>
      </c>
      <c r="B190" s="2">
        <f>Inputs!B$6+(Inputs!B$2+Inputs!B$3-Inputs!B$4)*Timelines!$A190</f>
        <v>9384.6560000000009</v>
      </c>
      <c r="C190" s="2">
        <f>Inputs!B$5*Timelines!$A190</f>
        <v>7743.3440000000001</v>
      </c>
      <c r="D190" s="2">
        <f t="shared" si="5"/>
        <v>1641.3120000000008</v>
      </c>
      <c r="E190" s="2">
        <f>Inputs!C$6+(Inputs!C$2+Inputs!C$3-Inputs!C$4)*Timelines!$A190</f>
        <v>8396</v>
      </c>
      <c r="F190">
        <f>Inputs!C$5*Timelines!$A190</f>
        <v>8948.7999999999993</v>
      </c>
      <c r="G190" s="2">
        <f t="shared" si="4"/>
        <v>0</v>
      </c>
    </row>
    <row r="191" spans="1:7" x14ac:dyDescent="0.35">
      <c r="A191">
        <v>1323</v>
      </c>
      <c r="B191" s="2">
        <f>Inputs!B$6+(Inputs!B$2+Inputs!B$3-Inputs!B$4)*Timelines!$A191</f>
        <v>9429.2180000000008</v>
      </c>
      <c r="C191" s="2">
        <f>Inputs!B$5*Timelines!$A191</f>
        <v>7784.5320000000002</v>
      </c>
      <c r="D191" s="2">
        <f t="shared" si="5"/>
        <v>1644.6860000000006</v>
      </c>
      <c r="E191" s="2">
        <f>Inputs!C$6+(Inputs!C$2+Inputs!C$3-Inputs!C$4)*Timelines!$A191</f>
        <v>8438</v>
      </c>
      <c r="F191">
        <f>Inputs!C$5*Timelines!$A191</f>
        <v>8996.4</v>
      </c>
      <c r="G191" s="2">
        <f t="shared" si="4"/>
        <v>0</v>
      </c>
    </row>
    <row r="192" spans="1:7" x14ac:dyDescent="0.35">
      <c r="A192">
        <v>1330</v>
      </c>
      <c r="B192" s="2">
        <f>Inputs!B$6+(Inputs!B$2+Inputs!B$3-Inputs!B$4)*Timelines!$A192</f>
        <v>9473.7800000000007</v>
      </c>
      <c r="C192" s="2">
        <f>Inputs!B$5*Timelines!$A192</f>
        <v>7825.72</v>
      </c>
      <c r="D192" s="2">
        <f t="shared" si="5"/>
        <v>1648.0600000000004</v>
      </c>
      <c r="E192" s="2">
        <f>Inputs!C$6+(Inputs!C$2+Inputs!C$3-Inputs!C$4)*Timelines!$A192</f>
        <v>8480</v>
      </c>
      <c r="F192">
        <f>Inputs!C$5*Timelines!$A192</f>
        <v>9044</v>
      </c>
      <c r="G192" s="2">
        <f t="shared" si="4"/>
        <v>0</v>
      </c>
    </row>
    <row r="193" spans="1:7" x14ac:dyDescent="0.35">
      <c r="A193">
        <v>1337</v>
      </c>
      <c r="B193" s="2">
        <f>Inputs!B$6+(Inputs!B$2+Inputs!B$3-Inputs!B$4)*Timelines!$A193</f>
        <v>9518.3420000000006</v>
      </c>
      <c r="C193" s="2">
        <f>Inputs!B$5*Timelines!$A193</f>
        <v>7866.9080000000004</v>
      </c>
      <c r="D193" s="2">
        <f t="shared" si="5"/>
        <v>1651.4340000000002</v>
      </c>
      <c r="E193" s="2">
        <f>Inputs!C$6+(Inputs!C$2+Inputs!C$3-Inputs!C$4)*Timelines!$A193</f>
        <v>8522</v>
      </c>
      <c r="F193">
        <f>Inputs!C$5*Timelines!$A193</f>
        <v>9091.6</v>
      </c>
      <c r="G193" s="2">
        <f t="shared" si="4"/>
        <v>0</v>
      </c>
    </row>
    <row r="194" spans="1:7" x14ac:dyDescent="0.35">
      <c r="A194">
        <v>1344</v>
      </c>
      <c r="B194" s="2">
        <f>Inputs!B$6+(Inputs!B$2+Inputs!B$3-Inputs!B$4)*Timelines!$A194</f>
        <v>9562.9040000000005</v>
      </c>
      <c r="C194" s="2">
        <f>Inputs!B$5*Timelines!$A194</f>
        <v>7908.0960000000005</v>
      </c>
      <c r="D194" s="2">
        <f t="shared" si="5"/>
        <v>1654.808</v>
      </c>
      <c r="E194" s="2">
        <f>Inputs!C$6+(Inputs!C$2+Inputs!C$3-Inputs!C$4)*Timelines!$A194</f>
        <v>8564</v>
      </c>
      <c r="F194">
        <f>Inputs!C$5*Timelines!$A194</f>
        <v>9139.1999999999989</v>
      </c>
      <c r="G194" s="2">
        <f t="shared" ref="G194:G257" si="6">IF(E194&lt;F194,0,E194-F194)</f>
        <v>0</v>
      </c>
    </row>
    <row r="195" spans="1:7" x14ac:dyDescent="0.35">
      <c r="A195">
        <v>1351</v>
      </c>
      <c r="B195" s="2">
        <f>Inputs!B$6+(Inputs!B$2+Inputs!B$3-Inputs!B$4)*Timelines!$A195</f>
        <v>9607.4660000000003</v>
      </c>
      <c r="C195" s="2">
        <f>Inputs!B$5*Timelines!$A195</f>
        <v>7949.2840000000006</v>
      </c>
      <c r="D195" s="2">
        <f t="shared" ref="D195:D258" si="7">IF(B195&lt;C195,0,B195-C195)</f>
        <v>1658.1819999999998</v>
      </c>
      <c r="E195" s="2">
        <f>Inputs!C$6+(Inputs!C$2+Inputs!C$3-Inputs!C$4)*Timelines!$A195</f>
        <v>8606</v>
      </c>
      <c r="F195">
        <f>Inputs!C$5*Timelines!$A195</f>
        <v>9186.7999999999993</v>
      </c>
      <c r="G195" s="2">
        <f t="shared" si="6"/>
        <v>0</v>
      </c>
    </row>
    <row r="196" spans="1:7" x14ac:dyDescent="0.35">
      <c r="A196">
        <v>1358</v>
      </c>
      <c r="B196" s="2">
        <f>Inputs!B$6+(Inputs!B$2+Inputs!B$3-Inputs!B$4)*Timelines!$A196</f>
        <v>9652.0280000000002</v>
      </c>
      <c r="C196" s="2">
        <f>Inputs!B$5*Timelines!$A196</f>
        <v>7990.4720000000007</v>
      </c>
      <c r="D196" s="2">
        <f t="shared" si="7"/>
        <v>1661.5559999999996</v>
      </c>
      <c r="E196" s="2">
        <f>Inputs!C$6+(Inputs!C$2+Inputs!C$3-Inputs!C$4)*Timelines!$A196</f>
        <v>8648</v>
      </c>
      <c r="F196">
        <f>Inputs!C$5*Timelines!$A196</f>
        <v>9234.4</v>
      </c>
      <c r="G196" s="2">
        <f t="shared" si="6"/>
        <v>0</v>
      </c>
    </row>
    <row r="197" spans="1:7" x14ac:dyDescent="0.35">
      <c r="A197">
        <v>1365</v>
      </c>
      <c r="B197" s="2">
        <f>Inputs!B$6+(Inputs!B$2+Inputs!B$3-Inputs!B$4)*Timelines!$A197</f>
        <v>9696.59</v>
      </c>
      <c r="C197" s="2">
        <f>Inputs!B$5*Timelines!$A197</f>
        <v>8031.6600000000008</v>
      </c>
      <c r="D197" s="2">
        <f t="shared" si="7"/>
        <v>1664.9299999999994</v>
      </c>
      <c r="E197" s="2">
        <f>Inputs!C$6+(Inputs!C$2+Inputs!C$3-Inputs!C$4)*Timelines!$A197</f>
        <v>8690</v>
      </c>
      <c r="F197">
        <f>Inputs!C$5*Timelines!$A197</f>
        <v>9282</v>
      </c>
      <c r="G197" s="2">
        <f t="shared" si="6"/>
        <v>0</v>
      </c>
    </row>
    <row r="198" spans="1:7" x14ac:dyDescent="0.35">
      <c r="A198">
        <v>1372</v>
      </c>
      <c r="B198" s="2">
        <f>Inputs!B$6+(Inputs!B$2+Inputs!B$3-Inputs!B$4)*Timelines!$A198</f>
        <v>9741.152</v>
      </c>
      <c r="C198" s="2">
        <f>Inputs!B$5*Timelines!$A198</f>
        <v>8072.8480000000009</v>
      </c>
      <c r="D198" s="2">
        <f t="shared" si="7"/>
        <v>1668.3039999999992</v>
      </c>
      <c r="E198" s="2">
        <f>Inputs!C$6+(Inputs!C$2+Inputs!C$3-Inputs!C$4)*Timelines!$A198</f>
        <v>8732</v>
      </c>
      <c r="F198">
        <f>Inputs!C$5*Timelines!$A198</f>
        <v>9329.6</v>
      </c>
      <c r="G198" s="2">
        <f t="shared" si="6"/>
        <v>0</v>
      </c>
    </row>
    <row r="199" spans="1:7" x14ac:dyDescent="0.35">
      <c r="A199">
        <v>1379</v>
      </c>
      <c r="B199" s="2">
        <f>Inputs!B$6+(Inputs!B$2+Inputs!B$3-Inputs!B$4)*Timelines!$A199</f>
        <v>9785.7139999999999</v>
      </c>
      <c r="C199" s="2">
        <f>Inputs!B$5*Timelines!$A199</f>
        <v>8114.0360000000001</v>
      </c>
      <c r="D199" s="2">
        <f t="shared" si="7"/>
        <v>1671.6779999999999</v>
      </c>
      <c r="E199" s="2">
        <f>Inputs!C$6+(Inputs!C$2+Inputs!C$3-Inputs!C$4)*Timelines!$A199</f>
        <v>8774</v>
      </c>
      <c r="F199">
        <f>Inputs!C$5*Timelines!$A199</f>
        <v>9377.1999999999989</v>
      </c>
      <c r="G199" s="2">
        <f t="shared" si="6"/>
        <v>0</v>
      </c>
    </row>
    <row r="200" spans="1:7" x14ac:dyDescent="0.35">
      <c r="A200">
        <v>1386</v>
      </c>
      <c r="B200" s="2">
        <f>Inputs!B$6+(Inputs!B$2+Inputs!B$3-Inputs!B$4)*Timelines!$A200</f>
        <v>9830.2760000000017</v>
      </c>
      <c r="C200" s="2">
        <f>Inputs!B$5*Timelines!$A200</f>
        <v>8155.2240000000002</v>
      </c>
      <c r="D200" s="2">
        <f t="shared" si="7"/>
        <v>1675.0520000000015</v>
      </c>
      <c r="E200" s="2">
        <f>Inputs!C$6+(Inputs!C$2+Inputs!C$3-Inputs!C$4)*Timelines!$A200</f>
        <v>8816</v>
      </c>
      <c r="F200">
        <f>Inputs!C$5*Timelines!$A200</f>
        <v>9424.7999999999993</v>
      </c>
      <c r="G200" s="2">
        <f t="shared" si="6"/>
        <v>0</v>
      </c>
    </row>
    <row r="201" spans="1:7" x14ac:dyDescent="0.35">
      <c r="A201">
        <v>1393</v>
      </c>
      <c r="B201" s="2">
        <f>Inputs!B$6+(Inputs!B$2+Inputs!B$3-Inputs!B$4)*Timelines!$A201</f>
        <v>9874.8380000000016</v>
      </c>
      <c r="C201" s="2">
        <f>Inputs!B$5*Timelines!$A201</f>
        <v>8196.4120000000003</v>
      </c>
      <c r="D201" s="2">
        <f t="shared" si="7"/>
        <v>1678.4260000000013</v>
      </c>
      <c r="E201" s="2">
        <f>Inputs!C$6+(Inputs!C$2+Inputs!C$3-Inputs!C$4)*Timelines!$A201</f>
        <v>8858</v>
      </c>
      <c r="F201">
        <f>Inputs!C$5*Timelines!$A201</f>
        <v>9472.4</v>
      </c>
      <c r="G201" s="2">
        <f t="shared" si="6"/>
        <v>0</v>
      </c>
    </row>
    <row r="202" spans="1:7" x14ac:dyDescent="0.35">
      <c r="A202">
        <v>1400</v>
      </c>
      <c r="B202" s="2">
        <f>Inputs!B$6+(Inputs!B$2+Inputs!B$3-Inputs!B$4)*Timelines!$A202</f>
        <v>9919.4000000000015</v>
      </c>
      <c r="C202" s="2">
        <f>Inputs!B$5*Timelines!$A202</f>
        <v>8237.6</v>
      </c>
      <c r="D202" s="2">
        <f t="shared" si="7"/>
        <v>1681.8000000000011</v>
      </c>
      <c r="E202" s="2">
        <f>Inputs!C$6+(Inputs!C$2+Inputs!C$3-Inputs!C$4)*Timelines!$A202</f>
        <v>8900</v>
      </c>
      <c r="F202">
        <f>Inputs!C$5*Timelines!$A202</f>
        <v>9520</v>
      </c>
      <c r="G202" s="2">
        <f t="shared" si="6"/>
        <v>0</v>
      </c>
    </row>
    <row r="203" spans="1:7" x14ac:dyDescent="0.35">
      <c r="A203">
        <v>1407</v>
      </c>
      <c r="B203" s="2">
        <f>Inputs!B$6+(Inputs!B$2+Inputs!B$3-Inputs!B$4)*Timelines!$A203</f>
        <v>9963.9620000000014</v>
      </c>
      <c r="C203" s="2">
        <f>Inputs!B$5*Timelines!$A203</f>
        <v>8278.7880000000005</v>
      </c>
      <c r="D203" s="2">
        <f t="shared" si="7"/>
        <v>1685.1740000000009</v>
      </c>
      <c r="E203" s="2">
        <f>Inputs!C$6+(Inputs!C$2+Inputs!C$3-Inputs!C$4)*Timelines!$A203</f>
        <v>8942</v>
      </c>
      <c r="F203">
        <f>Inputs!C$5*Timelines!$A203</f>
        <v>9567.6</v>
      </c>
      <c r="G203" s="2">
        <f t="shared" si="6"/>
        <v>0</v>
      </c>
    </row>
    <row r="204" spans="1:7" x14ac:dyDescent="0.35">
      <c r="A204">
        <v>1414</v>
      </c>
      <c r="B204" s="2">
        <f>Inputs!B$6+(Inputs!B$2+Inputs!B$3-Inputs!B$4)*Timelines!$A204</f>
        <v>10008.524000000001</v>
      </c>
      <c r="C204" s="2">
        <f>Inputs!B$5*Timelines!$A204</f>
        <v>8319.9760000000006</v>
      </c>
      <c r="D204" s="2">
        <f t="shared" si="7"/>
        <v>1688.5480000000007</v>
      </c>
      <c r="E204" s="2">
        <f>Inputs!C$6+(Inputs!C$2+Inputs!C$3-Inputs!C$4)*Timelines!$A204</f>
        <v>8984</v>
      </c>
      <c r="F204">
        <f>Inputs!C$5*Timelines!$A204</f>
        <v>9615.1999999999989</v>
      </c>
      <c r="G204" s="2">
        <f t="shared" si="6"/>
        <v>0</v>
      </c>
    </row>
    <row r="205" spans="1:7" x14ac:dyDescent="0.35">
      <c r="A205">
        <v>1421</v>
      </c>
      <c r="B205" s="2">
        <f>Inputs!B$6+(Inputs!B$2+Inputs!B$3-Inputs!B$4)*Timelines!$A205</f>
        <v>10053.086000000001</v>
      </c>
      <c r="C205" s="2">
        <f>Inputs!B$5*Timelines!$A205</f>
        <v>8361.1640000000007</v>
      </c>
      <c r="D205" s="2">
        <f t="shared" si="7"/>
        <v>1691.9220000000005</v>
      </c>
      <c r="E205" s="2">
        <f>Inputs!C$6+(Inputs!C$2+Inputs!C$3-Inputs!C$4)*Timelines!$A205</f>
        <v>9026</v>
      </c>
      <c r="F205">
        <f>Inputs!C$5*Timelines!$A205</f>
        <v>9662.7999999999993</v>
      </c>
      <c r="G205" s="2">
        <f t="shared" si="6"/>
        <v>0</v>
      </c>
    </row>
    <row r="206" spans="1:7" x14ac:dyDescent="0.35">
      <c r="A206">
        <v>1428</v>
      </c>
      <c r="B206" s="2">
        <f>Inputs!B$6+(Inputs!B$2+Inputs!B$3-Inputs!B$4)*Timelines!$A206</f>
        <v>10097.648000000001</v>
      </c>
      <c r="C206" s="2">
        <f>Inputs!B$5*Timelines!$A206</f>
        <v>8402.3520000000008</v>
      </c>
      <c r="D206" s="2">
        <f t="shared" si="7"/>
        <v>1695.2960000000003</v>
      </c>
      <c r="E206" s="2">
        <f>Inputs!C$6+(Inputs!C$2+Inputs!C$3-Inputs!C$4)*Timelines!$A206</f>
        <v>9068</v>
      </c>
      <c r="F206">
        <f>Inputs!C$5*Timelines!$A206</f>
        <v>9710.4</v>
      </c>
      <c r="G206" s="2">
        <f t="shared" si="6"/>
        <v>0</v>
      </c>
    </row>
    <row r="207" spans="1:7" x14ac:dyDescent="0.35">
      <c r="A207">
        <v>1435</v>
      </c>
      <c r="B207" s="2">
        <f>Inputs!B$6+(Inputs!B$2+Inputs!B$3-Inputs!B$4)*Timelines!$A207</f>
        <v>10142.210000000001</v>
      </c>
      <c r="C207" s="2">
        <f>Inputs!B$5*Timelines!$A207</f>
        <v>8443.5400000000009</v>
      </c>
      <c r="D207" s="2">
        <f t="shared" si="7"/>
        <v>1698.67</v>
      </c>
      <c r="E207" s="2">
        <f>Inputs!C$6+(Inputs!C$2+Inputs!C$3-Inputs!C$4)*Timelines!$A207</f>
        <v>9110</v>
      </c>
      <c r="F207">
        <f>Inputs!C$5*Timelines!$A207</f>
        <v>9758</v>
      </c>
      <c r="G207" s="2">
        <f t="shared" si="6"/>
        <v>0</v>
      </c>
    </row>
    <row r="208" spans="1:7" x14ac:dyDescent="0.35">
      <c r="A208">
        <v>1442</v>
      </c>
      <c r="B208" s="2">
        <f>Inputs!B$6+(Inputs!B$2+Inputs!B$3-Inputs!B$4)*Timelines!$A208</f>
        <v>10186.772000000001</v>
      </c>
      <c r="C208" s="2">
        <f>Inputs!B$5*Timelines!$A208</f>
        <v>8484.728000000001</v>
      </c>
      <c r="D208" s="2">
        <f t="shared" si="7"/>
        <v>1702.0439999999999</v>
      </c>
      <c r="E208" s="2">
        <f>Inputs!C$6+(Inputs!C$2+Inputs!C$3-Inputs!C$4)*Timelines!$A208</f>
        <v>9152</v>
      </c>
      <c r="F208">
        <f>Inputs!C$5*Timelines!$A208</f>
        <v>9805.6</v>
      </c>
      <c r="G208" s="2">
        <f t="shared" si="6"/>
        <v>0</v>
      </c>
    </row>
    <row r="209" spans="1:7" x14ac:dyDescent="0.35">
      <c r="A209">
        <v>1449</v>
      </c>
      <c r="B209" s="2">
        <f>Inputs!B$6+(Inputs!B$2+Inputs!B$3-Inputs!B$4)*Timelines!$A209</f>
        <v>10231.334000000001</v>
      </c>
      <c r="C209" s="2">
        <f>Inputs!B$5*Timelines!$A209</f>
        <v>8525.9160000000011</v>
      </c>
      <c r="D209" s="2">
        <f t="shared" si="7"/>
        <v>1705.4179999999997</v>
      </c>
      <c r="E209" s="2">
        <f>Inputs!C$6+(Inputs!C$2+Inputs!C$3-Inputs!C$4)*Timelines!$A209</f>
        <v>9194</v>
      </c>
      <c r="F209">
        <f>Inputs!C$5*Timelines!$A209</f>
        <v>9853.1999999999989</v>
      </c>
      <c r="G209" s="2">
        <f t="shared" si="6"/>
        <v>0</v>
      </c>
    </row>
    <row r="210" spans="1:7" x14ac:dyDescent="0.35">
      <c r="A210">
        <v>1456</v>
      </c>
      <c r="B210" s="2">
        <f>Inputs!B$6+(Inputs!B$2+Inputs!B$3-Inputs!B$4)*Timelines!$A210</f>
        <v>10275.896000000001</v>
      </c>
      <c r="C210" s="2">
        <f>Inputs!B$5*Timelines!$A210</f>
        <v>8567.1040000000012</v>
      </c>
      <c r="D210" s="2">
        <f t="shared" si="7"/>
        <v>1708.7919999999995</v>
      </c>
      <c r="E210" s="2">
        <f>Inputs!C$6+(Inputs!C$2+Inputs!C$3-Inputs!C$4)*Timelines!$A210</f>
        <v>9236</v>
      </c>
      <c r="F210">
        <f>Inputs!C$5*Timelines!$A210</f>
        <v>9900.7999999999993</v>
      </c>
      <c r="G210" s="2">
        <f t="shared" si="6"/>
        <v>0</v>
      </c>
    </row>
    <row r="211" spans="1:7" x14ac:dyDescent="0.35">
      <c r="A211">
        <v>1463</v>
      </c>
      <c r="B211" s="2">
        <f>Inputs!B$6+(Inputs!B$2+Inputs!B$3-Inputs!B$4)*Timelines!$A211</f>
        <v>10320.458000000001</v>
      </c>
      <c r="C211" s="2">
        <f>Inputs!B$5*Timelines!$A211</f>
        <v>8608.2920000000013</v>
      </c>
      <c r="D211" s="2">
        <f t="shared" si="7"/>
        <v>1712.1659999999993</v>
      </c>
      <c r="E211" s="2">
        <f>Inputs!C$6+(Inputs!C$2+Inputs!C$3-Inputs!C$4)*Timelines!$A211</f>
        <v>9278</v>
      </c>
      <c r="F211">
        <f>Inputs!C$5*Timelines!$A211</f>
        <v>9948.4</v>
      </c>
      <c r="G211" s="2">
        <f t="shared" si="6"/>
        <v>0</v>
      </c>
    </row>
    <row r="212" spans="1:7" x14ac:dyDescent="0.35">
      <c r="A212">
        <v>1470</v>
      </c>
      <c r="B212" s="2">
        <f>Inputs!B$6+(Inputs!B$2+Inputs!B$3-Inputs!B$4)*Timelines!$A212</f>
        <v>10365.02</v>
      </c>
      <c r="C212" s="2">
        <f>Inputs!B$5*Timelines!$A212</f>
        <v>8649.4800000000014</v>
      </c>
      <c r="D212" s="2">
        <f t="shared" si="7"/>
        <v>1715.5399999999991</v>
      </c>
      <c r="E212" s="2">
        <f>Inputs!C$6+(Inputs!C$2+Inputs!C$3-Inputs!C$4)*Timelines!$A212</f>
        <v>9320</v>
      </c>
      <c r="F212">
        <f>Inputs!C$5*Timelines!$A212</f>
        <v>9996</v>
      </c>
      <c r="G212" s="2">
        <f t="shared" si="6"/>
        <v>0</v>
      </c>
    </row>
    <row r="213" spans="1:7" x14ac:dyDescent="0.35">
      <c r="A213">
        <v>1477</v>
      </c>
      <c r="B213" s="2">
        <f>Inputs!B$6+(Inputs!B$2+Inputs!B$3-Inputs!B$4)*Timelines!$A213</f>
        <v>10409.582</v>
      </c>
      <c r="C213" s="2">
        <f>Inputs!B$5*Timelines!$A213</f>
        <v>8690.6679999999997</v>
      </c>
      <c r="D213" s="2">
        <f t="shared" si="7"/>
        <v>1718.9140000000007</v>
      </c>
      <c r="E213" s="2">
        <f>Inputs!C$6+(Inputs!C$2+Inputs!C$3-Inputs!C$4)*Timelines!$A213</f>
        <v>9362</v>
      </c>
      <c r="F213">
        <f>Inputs!C$5*Timelines!$A213</f>
        <v>10043.6</v>
      </c>
      <c r="G213" s="2">
        <f t="shared" si="6"/>
        <v>0</v>
      </c>
    </row>
    <row r="214" spans="1:7" x14ac:dyDescent="0.35">
      <c r="A214">
        <v>1484</v>
      </c>
      <c r="B214" s="2">
        <f>Inputs!B$6+(Inputs!B$2+Inputs!B$3-Inputs!B$4)*Timelines!$A214</f>
        <v>10454.144</v>
      </c>
      <c r="C214" s="2">
        <f>Inputs!B$5*Timelines!$A214</f>
        <v>8731.8559999999998</v>
      </c>
      <c r="D214" s="2">
        <f t="shared" si="7"/>
        <v>1722.2880000000005</v>
      </c>
      <c r="E214" s="2">
        <f>Inputs!C$6+(Inputs!C$2+Inputs!C$3-Inputs!C$4)*Timelines!$A214</f>
        <v>9404</v>
      </c>
      <c r="F214">
        <f>Inputs!C$5*Timelines!$A214</f>
        <v>10091.199999999999</v>
      </c>
      <c r="G214" s="2">
        <f t="shared" si="6"/>
        <v>0</v>
      </c>
    </row>
    <row r="215" spans="1:7" x14ac:dyDescent="0.35">
      <c r="A215">
        <v>1491</v>
      </c>
      <c r="B215" s="2">
        <f>Inputs!B$6+(Inputs!B$2+Inputs!B$3-Inputs!B$4)*Timelines!$A215</f>
        <v>10498.706</v>
      </c>
      <c r="C215" s="2">
        <f>Inputs!B$5*Timelines!$A215</f>
        <v>8773.0439999999999</v>
      </c>
      <c r="D215" s="2">
        <f t="shared" si="7"/>
        <v>1725.6620000000003</v>
      </c>
      <c r="E215" s="2">
        <f>Inputs!C$6+(Inputs!C$2+Inputs!C$3-Inputs!C$4)*Timelines!$A215</f>
        <v>9446</v>
      </c>
      <c r="F215">
        <f>Inputs!C$5*Timelines!$A215</f>
        <v>10138.799999999999</v>
      </c>
      <c r="G215" s="2">
        <f t="shared" si="6"/>
        <v>0</v>
      </c>
    </row>
    <row r="216" spans="1:7" x14ac:dyDescent="0.35">
      <c r="A216">
        <v>1498</v>
      </c>
      <c r="B216" s="2">
        <f>Inputs!B$6+(Inputs!B$2+Inputs!B$3-Inputs!B$4)*Timelines!$A216</f>
        <v>10543.268</v>
      </c>
      <c r="C216" s="2">
        <f>Inputs!B$5*Timelines!$A216</f>
        <v>8814.232</v>
      </c>
      <c r="D216" s="2">
        <f t="shared" si="7"/>
        <v>1729.0360000000001</v>
      </c>
      <c r="E216" s="2">
        <f>Inputs!C$6+(Inputs!C$2+Inputs!C$3-Inputs!C$4)*Timelines!$A216</f>
        <v>9488</v>
      </c>
      <c r="F216">
        <f>Inputs!C$5*Timelines!$A216</f>
        <v>10186.4</v>
      </c>
      <c r="G216" s="2">
        <f t="shared" si="6"/>
        <v>0</v>
      </c>
    </row>
    <row r="217" spans="1:7" x14ac:dyDescent="0.35">
      <c r="A217">
        <v>1505</v>
      </c>
      <c r="B217" s="2">
        <f>Inputs!B$6+(Inputs!B$2+Inputs!B$3-Inputs!B$4)*Timelines!$A217</f>
        <v>10587.83</v>
      </c>
      <c r="C217" s="2">
        <f>Inputs!B$5*Timelines!$A217</f>
        <v>8855.42</v>
      </c>
      <c r="D217" s="2">
        <f t="shared" si="7"/>
        <v>1732.4099999999999</v>
      </c>
      <c r="E217" s="2">
        <f>Inputs!C$6+(Inputs!C$2+Inputs!C$3-Inputs!C$4)*Timelines!$A217</f>
        <v>9530</v>
      </c>
      <c r="F217">
        <f>Inputs!C$5*Timelines!$A217</f>
        <v>10234</v>
      </c>
      <c r="G217" s="2">
        <f t="shared" si="6"/>
        <v>0</v>
      </c>
    </row>
    <row r="218" spans="1:7" x14ac:dyDescent="0.35">
      <c r="A218">
        <v>1512</v>
      </c>
      <c r="B218" s="2">
        <f>Inputs!B$6+(Inputs!B$2+Inputs!B$3-Inputs!B$4)*Timelines!$A218</f>
        <v>10632.392000000002</v>
      </c>
      <c r="C218" s="2">
        <f>Inputs!B$5*Timelines!$A218</f>
        <v>8896.6080000000002</v>
      </c>
      <c r="D218" s="2">
        <f t="shared" si="7"/>
        <v>1735.7840000000015</v>
      </c>
      <c r="E218" s="2">
        <f>Inputs!C$6+(Inputs!C$2+Inputs!C$3-Inputs!C$4)*Timelines!$A218</f>
        <v>9572</v>
      </c>
      <c r="F218">
        <f>Inputs!C$5*Timelines!$A218</f>
        <v>10281.6</v>
      </c>
      <c r="G218" s="2">
        <f t="shared" si="6"/>
        <v>0</v>
      </c>
    </row>
    <row r="219" spans="1:7" x14ac:dyDescent="0.35">
      <c r="A219">
        <v>1519</v>
      </c>
      <c r="B219" s="2">
        <f>Inputs!B$6+(Inputs!B$2+Inputs!B$3-Inputs!B$4)*Timelines!$A219</f>
        <v>10676.954000000002</v>
      </c>
      <c r="C219" s="2">
        <f>Inputs!B$5*Timelines!$A219</f>
        <v>8937.7960000000003</v>
      </c>
      <c r="D219" s="2">
        <f t="shared" si="7"/>
        <v>1739.1580000000013</v>
      </c>
      <c r="E219" s="2">
        <f>Inputs!C$6+(Inputs!C$2+Inputs!C$3-Inputs!C$4)*Timelines!$A219</f>
        <v>9614</v>
      </c>
      <c r="F219">
        <f>Inputs!C$5*Timelines!$A219</f>
        <v>10329.199999999999</v>
      </c>
      <c r="G219" s="2">
        <f t="shared" si="6"/>
        <v>0</v>
      </c>
    </row>
    <row r="220" spans="1:7" x14ac:dyDescent="0.35">
      <c r="A220">
        <v>1526</v>
      </c>
      <c r="B220" s="2">
        <f>Inputs!B$6+(Inputs!B$2+Inputs!B$3-Inputs!B$4)*Timelines!$A220</f>
        <v>10721.516000000001</v>
      </c>
      <c r="C220" s="2">
        <f>Inputs!B$5*Timelines!$A220</f>
        <v>8978.9840000000004</v>
      </c>
      <c r="D220" s="2">
        <f t="shared" si="7"/>
        <v>1742.5320000000011</v>
      </c>
      <c r="E220" s="2">
        <f>Inputs!C$6+(Inputs!C$2+Inputs!C$3-Inputs!C$4)*Timelines!$A220</f>
        <v>9656</v>
      </c>
      <c r="F220">
        <f>Inputs!C$5*Timelines!$A220</f>
        <v>10376.799999999999</v>
      </c>
      <c r="G220" s="2">
        <f t="shared" si="6"/>
        <v>0</v>
      </c>
    </row>
    <row r="221" spans="1:7" x14ac:dyDescent="0.35">
      <c r="A221">
        <v>1533</v>
      </c>
      <c r="B221" s="2">
        <f>Inputs!B$6+(Inputs!B$2+Inputs!B$3-Inputs!B$4)*Timelines!$A221</f>
        <v>10766.078000000001</v>
      </c>
      <c r="C221" s="2">
        <f>Inputs!B$5*Timelines!$A221</f>
        <v>9020.1720000000005</v>
      </c>
      <c r="D221" s="2">
        <f t="shared" si="7"/>
        <v>1745.9060000000009</v>
      </c>
      <c r="E221" s="2">
        <f>Inputs!C$6+(Inputs!C$2+Inputs!C$3-Inputs!C$4)*Timelines!$A221</f>
        <v>9698</v>
      </c>
      <c r="F221">
        <f>Inputs!C$5*Timelines!$A221</f>
        <v>10424.4</v>
      </c>
      <c r="G221" s="2">
        <f t="shared" si="6"/>
        <v>0</v>
      </c>
    </row>
    <row r="222" spans="1:7" x14ac:dyDescent="0.35">
      <c r="A222">
        <v>1540</v>
      </c>
      <c r="B222" s="2">
        <f>Inputs!B$6+(Inputs!B$2+Inputs!B$3-Inputs!B$4)*Timelines!$A222</f>
        <v>10810.640000000001</v>
      </c>
      <c r="C222" s="2">
        <f>Inputs!B$5*Timelines!$A222</f>
        <v>9061.36</v>
      </c>
      <c r="D222" s="2">
        <f t="shared" si="7"/>
        <v>1749.2800000000007</v>
      </c>
      <c r="E222" s="2">
        <f>Inputs!C$6+(Inputs!C$2+Inputs!C$3-Inputs!C$4)*Timelines!$A222</f>
        <v>9740</v>
      </c>
      <c r="F222">
        <f>Inputs!C$5*Timelines!$A222</f>
        <v>10472</v>
      </c>
      <c r="G222" s="2">
        <f t="shared" si="6"/>
        <v>0</v>
      </c>
    </row>
    <row r="223" spans="1:7" x14ac:dyDescent="0.35">
      <c r="A223">
        <v>1547</v>
      </c>
      <c r="B223" s="2">
        <f>Inputs!B$6+(Inputs!B$2+Inputs!B$3-Inputs!B$4)*Timelines!$A223</f>
        <v>10855.202000000001</v>
      </c>
      <c r="C223" s="2">
        <f>Inputs!B$5*Timelines!$A223</f>
        <v>9102.5480000000007</v>
      </c>
      <c r="D223" s="2">
        <f t="shared" si="7"/>
        <v>1752.6540000000005</v>
      </c>
      <c r="E223" s="2">
        <f>Inputs!C$6+(Inputs!C$2+Inputs!C$3-Inputs!C$4)*Timelines!$A223</f>
        <v>9782</v>
      </c>
      <c r="F223">
        <f>Inputs!C$5*Timelines!$A223</f>
        <v>10519.6</v>
      </c>
      <c r="G223" s="2">
        <f t="shared" si="6"/>
        <v>0</v>
      </c>
    </row>
    <row r="224" spans="1:7" x14ac:dyDescent="0.35">
      <c r="A224">
        <v>1554</v>
      </c>
      <c r="B224" s="2">
        <f>Inputs!B$6+(Inputs!B$2+Inputs!B$3-Inputs!B$4)*Timelines!$A224</f>
        <v>10899.764000000001</v>
      </c>
      <c r="C224" s="2">
        <f>Inputs!B$5*Timelines!$A224</f>
        <v>9143.7360000000008</v>
      </c>
      <c r="D224" s="2">
        <f t="shared" si="7"/>
        <v>1756.0280000000002</v>
      </c>
      <c r="E224" s="2">
        <f>Inputs!C$6+(Inputs!C$2+Inputs!C$3-Inputs!C$4)*Timelines!$A224</f>
        <v>9824</v>
      </c>
      <c r="F224">
        <f>Inputs!C$5*Timelines!$A224</f>
        <v>10567.199999999999</v>
      </c>
      <c r="G224" s="2">
        <f t="shared" si="6"/>
        <v>0</v>
      </c>
    </row>
    <row r="225" spans="1:7" x14ac:dyDescent="0.35">
      <c r="A225">
        <v>1561</v>
      </c>
      <c r="B225" s="2">
        <f>Inputs!B$6+(Inputs!B$2+Inputs!B$3-Inputs!B$4)*Timelines!$A225</f>
        <v>10944.326000000001</v>
      </c>
      <c r="C225" s="2">
        <f>Inputs!B$5*Timelines!$A225</f>
        <v>9184.9240000000009</v>
      </c>
      <c r="D225" s="2">
        <f t="shared" si="7"/>
        <v>1759.402</v>
      </c>
      <c r="E225" s="2">
        <f>Inputs!C$6+(Inputs!C$2+Inputs!C$3-Inputs!C$4)*Timelines!$A225</f>
        <v>9866</v>
      </c>
      <c r="F225">
        <f>Inputs!C$5*Timelines!$A225</f>
        <v>10614.8</v>
      </c>
      <c r="G225" s="2">
        <f t="shared" si="6"/>
        <v>0</v>
      </c>
    </row>
    <row r="226" spans="1:7" x14ac:dyDescent="0.35">
      <c r="A226">
        <v>1568</v>
      </c>
      <c r="B226" s="2">
        <f>Inputs!B$6+(Inputs!B$2+Inputs!B$3-Inputs!B$4)*Timelines!$A226</f>
        <v>10988.888000000001</v>
      </c>
      <c r="C226" s="2">
        <f>Inputs!B$5*Timelines!$A226</f>
        <v>9226.112000000001</v>
      </c>
      <c r="D226" s="2">
        <f t="shared" si="7"/>
        <v>1762.7759999999998</v>
      </c>
      <c r="E226" s="2">
        <f>Inputs!C$6+(Inputs!C$2+Inputs!C$3-Inputs!C$4)*Timelines!$A226</f>
        <v>9908</v>
      </c>
      <c r="F226">
        <f>Inputs!C$5*Timelines!$A226</f>
        <v>10662.4</v>
      </c>
      <c r="G226" s="2">
        <f t="shared" si="6"/>
        <v>0</v>
      </c>
    </row>
    <row r="227" spans="1:7" x14ac:dyDescent="0.35">
      <c r="A227">
        <v>1575</v>
      </c>
      <c r="B227" s="2">
        <f>Inputs!B$6+(Inputs!B$2+Inputs!B$3-Inputs!B$4)*Timelines!$A227</f>
        <v>11033.45</v>
      </c>
      <c r="C227" s="2">
        <f>Inputs!B$5*Timelines!$A227</f>
        <v>9267.3000000000011</v>
      </c>
      <c r="D227" s="2">
        <f t="shared" si="7"/>
        <v>1766.1499999999996</v>
      </c>
      <c r="E227" s="2">
        <f>Inputs!C$6+(Inputs!C$2+Inputs!C$3-Inputs!C$4)*Timelines!$A227</f>
        <v>9950</v>
      </c>
      <c r="F227">
        <f>Inputs!C$5*Timelines!$A227</f>
        <v>10710</v>
      </c>
      <c r="G227" s="2">
        <f t="shared" si="6"/>
        <v>0</v>
      </c>
    </row>
    <row r="228" spans="1:7" x14ac:dyDescent="0.35">
      <c r="A228">
        <v>1582</v>
      </c>
      <c r="B228" s="2">
        <f>Inputs!B$6+(Inputs!B$2+Inputs!B$3-Inputs!B$4)*Timelines!$A228</f>
        <v>11078.012000000001</v>
      </c>
      <c r="C228" s="2">
        <f>Inputs!B$5*Timelines!$A228</f>
        <v>9308.4880000000012</v>
      </c>
      <c r="D228" s="2">
        <f t="shared" si="7"/>
        <v>1769.5239999999994</v>
      </c>
      <c r="E228" s="2">
        <f>Inputs!C$6+(Inputs!C$2+Inputs!C$3-Inputs!C$4)*Timelines!$A228</f>
        <v>9992</v>
      </c>
      <c r="F228">
        <f>Inputs!C$5*Timelines!$A228</f>
        <v>10757.6</v>
      </c>
      <c r="G228" s="2">
        <f t="shared" si="6"/>
        <v>0</v>
      </c>
    </row>
    <row r="229" spans="1:7" x14ac:dyDescent="0.35">
      <c r="A229">
        <v>1589</v>
      </c>
      <c r="B229" s="2">
        <f>Inputs!B$6+(Inputs!B$2+Inputs!B$3-Inputs!B$4)*Timelines!$A229</f>
        <v>11122.574000000001</v>
      </c>
      <c r="C229" s="2">
        <f>Inputs!B$5*Timelines!$A229</f>
        <v>9349.6760000000013</v>
      </c>
      <c r="D229" s="2">
        <f t="shared" si="7"/>
        <v>1772.8979999999992</v>
      </c>
      <c r="E229" s="2">
        <f>Inputs!C$6+(Inputs!C$2+Inputs!C$3-Inputs!C$4)*Timelines!$A229</f>
        <v>10034</v>
      </c>
      <c r="F229">
        <f>Inputs!C$5*Timelines!$A229</f>
        <v>10805.199999999999</v>
      </c>
      <c r="G229" s="2">
        <f t="shared" si="6"/>
        <v>0</v>
      </c>
    </row>
    <row r="230" spans="1:7" x14ac:dyDescent="0.35">
      <c r="A230">
        <v>1596</v>
      </c>
      <c r="B230" s="2">
        <f>Inputs!B$6+(Inputs!B$2+Inputs!B$3-Inputs!B$4)*Timelines!$A230</f>
        <v>11167.136</v>
      </c>
      <c r="C230" s="2">
        <f>Inputs!B$5*Timelines!$A230</f>
        <v>9390.8640000000014</v>
      </c>
      <c r="D230" s="2">
        <f t="shared" si="7"/>
        <v>1776.271999999999</v>
      </c>
      <c r="E230" s="2">
        <f>Inputs!C$6+(Inputs!C$2+Inputs!C$3-Inputs!C$4)*Timelines!$A230</f>
        <v>10076</v>
      </c>
      <c r="F230">
        <f>Inputs!C$5*Timelines!$A230</f>
        <v>10852.8</v>
      </c>
      <c r="G230" s="2">
        <f t="shared" si="6"/>
        <v>0</v>
      </c>
    </row>
    <row r="231" spans="1:7" x14ac:dyDescent="0.35">
      <c r="A231">
        <v>1603</v>
      </c>
      <c r="B231" s="2">
        <f>Inputs!B$6+(Inputs!B$2+Inputs!B$3-Inputs!B$4)*Timelines!$A231</f>
        <v>11211.698</v>
      </c>
      <c r="C231" s="2">
        <f>Inputs!B$5*Timelines!$A231</f>
        <v>9432.0519999999997</v>
      </c>
      <c r="D231" s="2">
        <f t="shared" si="7"/>
        <v>1779.6460000000006</v>
      </c>
      <c r="E231" s="2">
        <f>Inputs!C$6+(Inputs!C$2+Inputs!C$3-Inputs!C$4)*Timelines!$A231</f>
        <v>10118</v>
      </c>
      <c r="F231">
        <f>Inputs!C$5*Timelines!$A231</f>
        <v>10900.4</v>
      </c>
      <c r="G231" s="2">
        <f t="shared" si="6"/>
        <v>0</v>
      </c>
    </row>
    <row r="232" spans="1:7" x14ac:dyDescent="0.35">
      <c r="A232">
        <v>1610</v>
      </c>
      <c r="B232" s="2">
        <f>Inputs!B$6+(Inputs!B$2+Inputs!B$3-Inputs!B$4)*Timelines!$A232</f>
        <v>11256.26</v>
      </c>
      <c r="C232" s="2">
        <f>Inputs!B$5*Timelines!$A232</f>
        <v>9473.24</v>
      </c>
      <c r="D232" s="2">
        <f t="shared" si="7"/>
        <v>1783.0200000000004</v>
      </c>
      <c r="E232" s="2">
        <f>Inputs!C$6+(Inputs!C$2+Inputs!C$3-Inputs!C$4)*Timelines!$A232</f>
        <v>10160</v>
      </c>
      <c r="F232">
        <f>Inputs!C$5*Timelines!$A232</f>
        <v>10948</v>
      </c>
      <c r="G232" s="2">
        <f t="shared" si="6"/>
        <v>0</v>
      </c>
    </row>
    <row r="233" spans="1:7" x14ac:dyDescent="0.35">
      <c r="A233">
        <v>1617</v>
      </c>
      <c r="B233" s="2">
        <f>Inputs!B$6+(Inputs!B$2+Inputs!B$3-Inputs!B$4)*Timelines!$A233</f>
        <v>11300.822</v>
      </c>
      <c r="C233" s="2">
        <f>Inputs!B$5*Timelines!$A233</f>
        <v>9514.4279999999999</v>
      </c>
      <c r="D233" s="2">
        <f t="shared" si="7"/>
        <v>1786.3940000000002</v>
      </c>
      <c r="E233" s="2">
        <f>Inputs!C$6+(Inputs!C$2+Inputs!C$3-Inputs!C$4)*Timelines!$A233</f>
        <v>10202</v>
      </c>
      <c r="F233">
        <f>Inputs!C$5*Timelines!$A233</f>
        <v>10995.6</v>
      </c>
      <c r="G233" s="2">
        <f t="shared" si="6"/>
        <v>0</v>
      </c>
    </row>
    <row r="234" spans="1:7" x14ac:dyDescent="0.35">
      <c r="A234">
        <v>1624</v>
      </c>
      <c r="B234" s="2">
        <f>Inputs!B$6+(Inputs!B$2+Inputs!B$3-Inputs!B$4)*Timelines!$A234</f>
        <v>11345.384</v>
      </c>
      <c r="C234" s="2">
        <f>Inputs!B$5*Timelines!$A234</f>
        <v>9555.616</v>
      </c>
      <c r="D234" s="2">
        <f t="shared" si="7"/>
        <v>1789.768</v>
      </c>
      <c r="E234" s="2">
        <f>Inputs!C$6+(Inputs!C$2+Inputs!C$3-Inputs!C$4)*Timelines!$A234</f>
        <v>10244</v>
      </c>
      <c r="F234">
        <f>Inputs!C$5*Timelines!$A234</f>
        <v>11043.199999999999</v>
      </c>
      <c r="G234" s="2">
        <f t="shared" si="6"/>
        <v>0</v>
      </c>
    </row>
    <row r="235" spans="1:7" x14ac:dyDescent="0.35">
      <c r="A235">
        <v>1631</v>
      </c>
      <c r="B235" s="2">
        <f>Inputs!B$6+(Inputs!B$2+Inputs!B$3-Inputs!B$4)*Timelines!$A235</f>
        <v>11389.946000000002</v>
      </c>
      <c r="C235" s="2">
        <f>Inputs!B$5*Timelines!$A235</f>
        <v>9596.8040000000001</v>
      </c>
      <c r="D235" s="2">
        <f t="shared" si="7"/>
        <v>1793.1420000000016</v>
      </c>
      <c r="E235" s="2">
        <f>Inputs!C$6+(Inputs!C$2+Inputs!C$3-Inputs!C$4)*Timelines!$A235</f>
        <v>10286</v>
      </c>
      <c r="F235">
        <f>Inputs!C$5*Timelines!$A235</f>
        <v>11090.8</v>
      </c>
      <c r="G235" s="2">
        <f t="shared" si="6"/>
        <v>0</v>
      </c>
    </row>
    <row r="236" spans="1:7" x14ac:dyDescent="0.35">
      <c r="A236">
        <v>1638</v>
      </c>
      <c r="B236" s="2">
        <f>Inputs!B$6+(Inputs!B$2+Inputs!B$3-Inputs!B$4)*Timelines!$A236</f>
        <v>11434.508000000002</v>
      </c>
      <c r="C236" s="2">
        <f>Inputs!B$5*Timelines!$A236</f>
        <v>9637.9920000000002</v>
      </c>
      <c r="D236" s="2">
        <f t="shared" si="7"/>
        <v>1796.5160000000014</v>
      </c>
      <c r="E236" s="2">
        <f>Inputs!C$6+(Inputs!C$2+Inputs!C$3-Inputs!C$4)*Timelines!$A236</f>
        <v>10328</v>
      </c>
      <c r="F236">
        <f>Inputs!C$5*Timelines!$A236</f>
        <v>11138.4</v>
      </c>
      <c r="G236" s="2">
        <f t="shared" si="6"/>
        <v>0</v>
      </c>
    </row>
    <row r="237" spans="1:7" x14ac:dyDescent="0.35">
      <c r="A237">
        <v>1645</v>
      </c>
      <c r="B237" s="2">
        <f>Inputs!B$6+(Inputs!B$2+Inputs!B$3-Inputs!B$4)*Timelines!$A237</f>
        <v>11479.070000000002</v>
      </c>
      <c r="C237" s="2">
        <f>Inputs!B$5*Timelines!$A237</f>
        <v>9679.18</v>
      </c>
      <c r="D237" s="2">
        <f t="shared" si="7"/>
        <v>1799.8900000000012</v>
      </c>
      <c r="E237" s="2">
        <f>Inputs!C$6+(Inputs!C$2+Inputs!C$3-Inputs!C$4)*Timelines!$A237</f>
        <v>10370</v>
      </c>
      <c r="F237">
        <f>Inputs!C$5*Timelines!$A237</f>
        <v>11186</v>
      </c>
      <c r="G237" s="2">
        <f t="shared" si="6"/>
        <v>0</v>
      </c>
    </row>
    <row r="238" spans="1:7" x14ac:dyDescent="0.35">
      <c r="A238">
        <v>1652</v>
      </c>
      <c r="B238" s="2">
        <f>Inputs!B$6+(Inputs!B$2+Inputs!B$3-Inputs!B$4)*Timelines!$A238</f>
        <v>11523.632000000001</v>
      </c>
      <c r="C238" s="2">
        <f>Inputs!B$5*Timelines!$A238</f>
        <v>9720.3680000000004</v>
      </c>
      <c r="D238" s="2">
        <f t="shared" si="7"/>
        <v>1803.264000000001</v>
      </c>
      <c r="E238" s="2">
        <f>Inputs!C$6+(Inputs!C$2+Inputs!C$3-Inputs!C$4)*Timelines!$A238</f>
        <v>10412</v>
      </c>
      <c r="F238">
        <f>Inputs!C$5*Timelines!$A238</f>
        <v>11233.6</v>
      </c>
      <c r="G238" s="2">
        <f t="shared" si="6"/>
        <v>0</v>
      </c>
    </row>
    <row r="239" spans="1:7" x14ac:dyDescent="0.35">
      <c r="A239">
        <v>1659</v>
      </c>
      <c r="B239" s="2">
        <f>Inputs!B$6+(Inputs!B$2+Inputs!B$3-Inputs!B$4)*Timelines!$A239</f>
        <v>11568.194000000001</v>
      </c>
      <c r="C239" s="2">
        <f>Inputs!B$5*Timelines!$A239</f>
        <v>9761.5560000000005</v>
      </c>
      <c r="D239" s="2">
        <f t="shared" si="7"/>
        <v>1806.6380000000008</v>
      </c>
      <c r="E239" s="2">
        <f>Inputs!C$6+(Inputs!C$2+Inputs!C$3-Inputs!C$4)*Timelines!$A239</f>
        <v>10454</v>
      </c>
      <c r="F239">
        <f>Inputs!C$5*Timelines!$A239</f>
        <v>11281.199999999999</v>
      </c>
      <c r="G239" s="2">
        <f t="shared" si="6"/>
        <v>0</v>
      </c>
    </row>
    <row r="240" spans="1:7" x14ac:dyDescent="0.35">
      <c r="A240">
        <v>1666</v>
      </c>
      <c r="B240" s="2">
        <f>Inputs!B$6+(Inputs!B$2+Inputs!B$3-Inputs!B$4)*Timelines!$A240</f>
        <v>11612.756000000001</v>
      </c>
      <c r="C240" s="2">
        <f>Inputs!B$5*Timelines!$A240</f>
        <v>9802.7440000000006</v>
      </c>
      <c r="D240" s="2">
        <f t="shared" si="7"/>
        <v>1810.0120000000006</v>
      </c>
      <c r="E240" s="2">
        <f>Inputs!C$6+(Inputs!C$2+Inputs!C$3-Inputs!C$4)*Timelines!$A240</f>
        <v>10496</v>
      </c>
      <c r="F240">
        <f>Inputs!C$5*Timelines!$A240</f>
        <v>11328.8</v>
      </c>
      <c r="G240" s="2">
        <f t="shared" si="6"/>
        <v>0</v>
      </c>
    </row>
    <row r="241" spans="1:7" x14ac:dyDescent="0.35">
      <c r="A241">
        <v>1673</v>
      </c>
      <c r="B241" s="2">
        <f>Inputs!B$6+(Inputs!B$2+Inputs!B$3-Inputs!B$4)*Timelines!$A241</f>
        <v>11657.318000000001</v>
      </c>
      <c r="C241" s="2">
        <f>Inputs!B$5*Timelines!$A241</f>
        <v>9843.9320000000007</v>
      </c>
      <c r="D241" s="2">
        <f t="shared" si="7"/>
        <v>1813.3860000000004</v>
      </c>
      <c r="E241" s="2">
        <f>Inputs!C$6+(Inputs!C$2+Inputs!C$3-Inputs!C$4)*Timelines!$A241</f>
        <v>10538</v>
      </c>
      <c r="F241">
        <f>Inputs!C$5*Timelines!$A241</f>
        <v>11376.4</v>
      </c>
      <c r="G241" s="2">
        <f t="shared" si="6"/>
        <v>0</v>
      </c>
    </row>
    <row r="242" spans="1:7" x14ac:dyDescent="0.35">
      <c r="A242">
        <v>1680</v>
      </c>
      <c r="B242" s="2">
        <f>Inputs!B$6+(Inputs!B$2+Inputs!B$3-Inputs!B$4)*Timelines!$A242</f>
        <v>11701.880000000001</v>
      </c>
      <c r="C242" s="2">
        <f>Inputs!B$5*Timelines!$A242</f>
        <v>9885.1200000000008</v>
      </c>
      <c r="D242" s="2">
        <f t="shared" si="7"/>
        <v>1816.7600000000002</v>
      </c>
      <c r="E242" s="2">
        <f>Inputs!C$6+(Inputs!C$2+Inputs!C$3-Inputs!C$4)*Timelines!$A242</f>
        <v>10580</v>
      </c>
      <c r="F242">
        <f>Inputs!C$5*Timelines!$A242</f>
        <v>11424</v>
      </c>
      <c r="G242" s="2">
        <f t="shared" si="6"/>
        <v>0</v>
      </c>
    </row>
    <row r="243" spans="1:7" x14ac:dyDescent="0.35">
      <c r="A243">
        <v>1687</v>
      </c>
      <c r="B243" s="2">
        <f>Inputs!B$6+(Inputs!B$2+Inputs!B$3-Inputs!B$4)*Timelines!$A243</f>
        <v>11746.442000000001</v>
      </c>
      <c r="C243" s="2">
        <f>Inputs!B$5*Timelines!$A243</f>
        <v>9926.3080000000009</v>
      </c>
      <c r="D243" s="2">
        <f t="shared" si="7"/>
        <v>1820.134</v>
      </c>
      <c r="E243" s="2">
        <f>Inputs!C$6+(Inputs!C$2+Inputs!C$3-Inputs!C$4)*Timelines!$A243</f>
        <v>10622</v>
      </c>
      <c r="F243">
        <f>Inputs!C$5*Timelines!$A243</f>
        <v>11471.6</v>
      </c>
      <c r="G243" s="2">
        <f t="shared" si="6"/>
        <v>0</v>
      </c>
    </row>
    <row r="244" spans="1:7" x14ac:dyDescent="0.35">
      <c r="A244">
        <v>1694</v>
      </c>
      <c r="B244" s="2">
        <f>Inputs!B$6+(Inputs!B$2+Inputs!B$3-Inputs!B$4)*Timelines!$A244</f>
        <v>11791.004000000001</v>
      </c>
      <c r="C244" s="2">
        <f>Inputs!B$5*Timelines!$A244</f>
        <v>9967.496000000001</v>
      </c>
      <c r="D244" s="2">
        <f t="shared" si="7"/>
        <v>1823.5079999999998</v>
      </c>
      <c r="E244" s="2">
        <f>Inputs!C$6+(Inputs!C$2+Inputs!C$3-Inputs!C$4)*Timelines!$A244</f>
        <v>10664</v>
      </c>
      <c r="F244">
        <f>Inputs!C$5*Timelines!$A244</f>
        <v>11519.199999999999</v>
      </c>
      <c r="G244" s="2">
        <f t="shared" si="6"/>
        <v>0</v>
      </c>
    </row>
    <row r="245" spans="1:7" x14ac:dyDescent="0.35">
      <c r="A245">
        <v>1701</v>
      </c>
      <c r="B245" s="2">
        <f>Inputs!B$6+(Inputs!B$2+Inputs!B$3-Inputs!B$4)*Timelines!$A245</f>
        <v>11835.566000000001</v>
      </c>
      <c r="C245" s="2">
        <f>Inputs!B$5*Timelines!$A245</f>
        <v>10008.684000000001</v>
      </c>
      <c r="D245" s="2">
        <f t="shared" si="7"/>
        <v>1826.8819999999996</v>
      </c>
      <c r="E245" s="2">
        <f>Inputs!C$6+(Inputs!C$2+Inputs!C$3-Inputs!C$4)*Timelines!$A245</f>
        <v>10706</v>
      </c>
      <c r="F245">
        <f>Inputs!C$5*Timelines!$A245</f>
        <v>11566.8</v>
      </c>
      <c r="G245" s="2">
        <f t="shared" si="6"/>
        <v>0</v>
      </c>
    </row>
    <row r="246" spans="1:7" x14ac:dyDescent="0.35">
      <c r="A246">
        <v>1708</v>
      </c>
      <c r="B246" s="2">
        <f>Inputs!B$6+(Inputs!B$2+Inputs!B$3-Inputs!B$4)*Timelines!$A246</f>
        <v>11880.128000000001</v>
      </c>
      <c r="C246" s="2">
        <f>Inputs!B$5*Timelines!$A246</f>
        <v>10049.872000000001</v>
      </c>
      <c r="D246" s="2">
        <f t="shared" si="7"/>
        <v>1830.2559999999994</v>
      </c>
      <c r="E246" s="2">
        <f>Inputs!C$6+(Inputs!C$2+Inputs!C$3-Inputs!C$4)*Timelines!$A246</f>
        <v>10748</v>
      </c>
      <c r="F246">
        <f>Inputs!C$5*Timelines!$A246</f>
        <v>11614.4</v>
      </c>
      <c r="G246" s="2">
        <f t="shared" si="6"/>
        <v>0</v>
      </c>
    </row>
    <row r="247" spans="1:7" x14ac:dyDescent="0.35">
      <c r="A247">
        <v>1715</v>
      </c>
      <c r="B247" s="2">
        <f>Inputs!B$6+(Inputs!B$2+Inputs!B$3-Inputs!B$4)*Timelines!$A247</f>
        <v>11924.69</v>
      </c>
      <c r="C247" s="2">
        <f>Inputs!B$5*Timelines!$A247</f>
        <v>10091.060000000001</v>
      </c>
      <c r="D247" s="2">
        <f t="shared" si="7"/>
        <v>1833.6299999999992</v>
      </c>
      <c r="E247" s="2">
        <f>Inputs!C$6+(Inputs!C$2+Inputs!C$3-Inputs!C$4)*Timelines!$A247</f>
        <v>10790</v>
      </c>
      <c r="F247">
        <f>Inputs!C$5*Timelines!$A247</f>
        <v>11662</v>
      </c>
      <c r="G247" s="2">
        <f t="shared" si="6"/>
        <v>0</v>
      </c>
    </row>
    <row r="248" spans="1:7" x14ac:dyDescent="0.35">
      <c r="A248">
        <v>1722</v>
      </c>
      <c r="B248" s="2">
        <f>Inputs!B$6+(Inputs!B$2+Inputs!B$3-Inputs!B$4)*Timelines!$A248</f>
        <v>11969.252</v>
      </c>
      <c r="C248" s="2">
        <f>Inputs!B$5*Timelines!$A248</f>
        <v>10132.248000000001</v>
      </c>
      <c r="D248" s="2">
        <f t="shared" si="7"/>
        <v>1837.003999999999</v>
      </c>
      <c r="E248" s="2">
        <f>Inputs!C$6+(Inputs!C$2+Inputs!C$3-Inputs!C$4)*Timelines!$A248</f>
        <v>10832</v>
      </c>
      <c r="F248">
        <f>Inputs!C$5*Timelines!$A248</f>
        <v>11709.6</v>
      </c>
      <c r="G248" s="2">
        <f t="shared" si="6"/>
        <v>0</v>
      </c>
    </row>
    <row r="249" spans="1:7" x14ac:dyDescent="0.35">
      <c r="A249">
        <v>1729</v>
      </c>
      <c r="B249" s="2">
        <f>Inputs!B$6+(Inputs!B$2+Inputs!B$3-Inputs!B$4)*Timelines!$A249</f>
        <v>12013.814</v>
      </c>
      <c r="C249" s="2">
        <f>Inputs!B$5*Timelines!$A249</f>
        <v>10173.436</v>
      </c>
      <c r="D249" s="2">
        <f t="shared" si="7"/>
        <v>1840.3780000000006</v>
      </c>
      <c r="E249" s="2">
        <f>Inputs!C$6+(Inputs!C$2+Inputs!C$3-Inputs!C$4)*Timelines!$A249</f>
        <v>10874</v>
      </c>
      <c r="F249">
        <f>Inputs!C$5*Timelines!$A249</f>
        <v>11757.199999999999</v>
      </c>
      <c r="G249" s="2">
        <f t="shared" si="6"/>
        <v>0</v>
      </c>
    </row>
    <row r="250" spans="1:7" x14ac:dyDescent="0.35">
      <c r="A250">
        <v>1736</v>
      </c>
      <c r="B250" s="2">
        <f>Inputs!B$6+(Inputs!B$2+Inputs!B$3-Inputs!B$4)*Timelines!$A250</f>
        <v>12058.376</v>
      </c>
      <c r="C250" s="2">
        <f>Inputs!B$5*Timelines!$A250</f>
        <v>10214.624</v>
      </c>
      <c r="D250" s="2">
        <f t="shared" si="7"/>
        <v>1843.7520000000004</v>
      </c>
      <c r="E250" s="2">
        <f>Inputs!C$6+(Inputs!C$2+Inputs!C$3-Inputs!C$4)*Timelines!$A250</f>
        <v>10916</v>
      </c>
      <c r="F250">
        <f>Inputs!C$5*Timelines!$A250</f>
        <v>11804.8</v>
      </c>
      <c r="G250" s="2">
        <f t="shared" si="6"/>
        <v>0</v>
      </c>
    </row>
    <row r="251" spans="1:7" x14ac:dyDescent="0.35">
      <c r="A251">
        <v>1743</v>
      </c>
      <c r="B251" s="2">
        <f>Inputs!B$6+(Inputs!B$2+Inputs!B$3-Inputs!B$4)*Timelines!$A251</f>
        <v>12102.938</v>
      </c>
      <c r="C251" s="2">
        <f>Inputs!B$5*Timelines!$A251</f>
        <v>10255.812</v>
      </c>
      <c r="D251" s="2">
        <f t="shared" si="7"/>
        <v>1847.1260000000002</v>
      </c>
      <c r="E251" s="2">
        <f>Inputs!C$6+(Inputs!C$2+Inputs!C$3-Inputs!C$4)*Timelines!$A251</f>
        <v>10958</v>
      </c>
      <c r="F251">
        <f>Inputs!C$5*Timelines!$A251</f>
        <v>11852.4</v>
      </c>
      <c r="G251" s="2">
        <f t="shared" si="6"/>
        <v>0</v>
      </c>
    </row>
    <row r="252" spans="1:7" x14ac:dyDescent="0.35">
      <c r="A252">
        <v>1750</v>
      </c>
      <c r="B252" s="2">
        <f>Inputs!B$6+(Inputs!B$2+Inputs!B$3-Inputs!B$4)*Timelines!$A252</f>
        <v>12147.500000000002</v>
      </c>
      <c r="C252" s="2">
        <f>Inputs!B$5*Timelines!$A252</f>
        <v>10297</v>
      </c>
      <c r="D252" s="2">
        <f t="shared" si="7"/>
        <v>1850.5000000000018</v>
      </c>
      <c r="E252" s="2">
        <f>Inputs!C$6+(Inputs!C$2+Inputs!C$3-Inputs!C$4)*Timelines!$A252</f>
        <v>11000</v>
      </c>
      <c r="F252">
        <f>Inputs!C$5*Timelines!$A252</f>
        <v>11900</v>
      </c>
      <c r="G252" s="2">
        <f t="shared" si="6"/>
        <v>0</v>
      </c>
    </row>
    <row r="253" spans="1:7" x14ac:dyDescent="0.35">
      <c r="A253">
        <v>1757</v>
      </c>
      <c r="B253" s="2">
        <f>Inputs!B$6+(Inputs!B$2+Inputs!B$3-Inputs!B$4)*Timelines!$A253</f>
        <v>12192.062000000002</v>
      </c>
      <c r="C253" s="2">
        <f>Inputs!B$5*Timelines!$A253</f>
        <v>10338.188</v>
      </c>
      <c r="D253" s="2">
        <f t="shared" si="7"/>
        <v>1853.8740000000016</v>
      </c>
      <c r="E253" s="2">
        <f>Inputs!C$6+(Inputs!C$2+Inputs!C$3-Inputs!C$4)*Timelines!$A253</f>
        <v>11042</v>
      </c>
      <c r="F253">
        <f>Inputs!C$5*Timelines!$A253</f>
        <v>11947.6</v>
      </c>
      <c r="G253" s="2">
        <f t="shared" si="6"/>
        <v>0</v>
      </c>
    </row>
    <row r="254" spans="1:7" x14ac:dyDescent="0.35">
      <c r="A254">
        <v>1764</v>
      </c>
      <c r="B254" s="2">
        <f>Inputs!B$6+(Inputs!B$2+Inputs!B$3-Inputs!B$4)*Timelines!$A254</f>
        <v>12236.624000000002</v>
      </c>
      <c r="C254" s="2">
        <f>Inputs!B$5*Timelines!$A254</f>
        <v>10379.376</v>
      </c>
      <c r="D254" s="2">
        <f t="shared" si="7"/>
        <v>1857.2480000000014</v>
      </c>
      <c r="E254" s="2">
        <f>Inputs!C$6+(Inputs!C$2+Inputs!C$3-Inputs!C$4)*Timelines!$A254</f>
        <v>11084</v>
      </c>
      <c r="F254">
        <f>Inputs!C$5*Timelines!$A254</f>
        <v>11995.199999999999</v>
      </c>
      <c r="G254" s="2">
        <f t="shared" si="6"/>
        <v>0</v>
      </c>
    </row>
    <row r="255" spans="1:7" x14ac:dyDescent="0.35">
      <c r="A255">
        <v>1771</v>
      </c>
      <c r="B255" s="2">
        <f>Inputs!B$6+(Inputs!B$2+Inputs!B$3-Inputs!B$4)*Timelines!$A255</f>
        <v>12281.186000000002</v>
      </c>
      <c r="C255" s="2">
        <f>Inputs!B$5*Timelines!$A255</f>
        <v>10420.564</v>
      </c>
      <c r="D255" s="2">
        <f t="shared" si="7"/>
        <v>1860.6220000000012</v>
      </c>
      <c r="E255" s="2">
        <f>Inputs!C$6+(Inputs!C$2+Inputs!C$3-Inputs!C$4)*Timelines!$A255</f>
        <v>11126</v>
      </c>
      <c r="F255">
        <f>Inputs!C$5*Timelines!$A255</f>
        <v>12042.8</v>
      </c>
      <c r="G255" s="2">
        <f t="shared" si="6"/>
        <v>0</v>
      </c>
    </row>
    <row r="256" spans="1:7" x14ac:dyDescent="0.35">
      <c r="A256">
        <v>1778</v>
      </c>
      <c r="B256" s="2">
        <f>Inputs!B$6+(Inputs!B$2+Inputs!B$3-Inputs!B$4)*Timelines!$A256</f>
        <v>12325.748000000001</v>
      </c>
      <c r="C256" s="2">
        <f>Inputs!B$5*Timelines!$A256</f>
        <v>10461.752</v>
      </c>
      <c r="D256" s="2">
        <f t="shared" si="7"/>
        <v>1863.996000000001</v>
      </c>
      <c r="E256" s="2">
        <f>Inputs!C$6+(Inputs!C$2+Inputs!C$3-Inputs!C$4)*Timelines!$A256</f>
        <v>11168</v>
      </c>
      <c r="F256">
        <f>Inputs!C$5*Timelines!$A256</f>
        <v>12090.4</v>
      </c>
      <c r="G256" s="2">
        <f t="shared" si="6"/>
        <v>0</v>
      </c>
    </row>
    <row r="257" spans="1:7" x14ac:dyDescent="0.35">
      <c r="A257">
        <v>1785</v>
      </c>
      <c r="B257" s="2">
        <f>Inputs!B$6+(Inputs!B$2+Inputs!B$3-Inputs!B$4)*Timelines!$A257</f>
        <v>12370.310000000001</v>
      </c>
      <c r="C257" s="2">
        <f>Inputs!B$5*Timelines!$A257</f>
        <v>10502.94</v>
      </c>
      <c r="D257" s="2">
        <f t="shared" si="7"/>
        <v>1867.3700000000008</v>
      </c>
      <c r="E257" s="2">
        <f>Inputs!C$6+(Inputs!C$2+Inputs!C$3-Inputs!C$4)*Timelines!$A257</f>
        <v>11210</v>
      </c>
      <c r="F257">
        <f>Inputs!C$5*Timelines!$A257</f>
        <v>12138</v>
      </c>
      <c r="G257" s="2">
        <f t="shared" si="6"/>
        <v>0</v>
      </c>
    </row>
    <row r="258" spans="1:7" x14ac:dyDescent="0.35">
      <c r="A258">
        <v>1792</v>
      </c>
      <c r="B258" s="2">
        <f>Inputs!B$6+(Inputs!B$2+Inputs!B$3-Inputs!B$4)*Timelines!$A258</f>
        <v>12414.872000000001</v>
      </c>
      <c r="C258" s="2">
        <f>Inputs!B$5*Timelines!$A258</f>
        <v>10544.128000000001</v>
      </c>
      <c r="D258" s="2">
        <f t="shared" si="7"/>
        <v>1870.7440000000006</v>
      </c>
      <c r="E258" s="2">
        <f>Inputs!C$6+(Inputs!C$2+Inputs!C$3-Inputs!C$4)*Timelines!$A258</f>
        <v>11252</v>
      </c>
      <c r="F258">
        <f>Inputs!C$5*Timelines!$A258</f>
        <v>12185.6</v>
      </c>
      <c r="G258" s="2">
        <f t="shared" ref="G258:G263" si="8">IF(E258&lt;F258,0,E258-F258)</f>
        <v>0</v>
      </c>
    </row>
    <row r="259" spans="1:7" x14ac:dyDescent="0.35">
      <c r="A259">
        <v>1799</v>
      </c>
      <c r="B259" s="2">
        <f>Inputs!B$6+(Inputs!B$2+Inputs!B$3-Inputs!B$4)*Timelines!$A259</f>
        <v>12459.434000000001</v>
      </c>
      <c r="C259" s="2">
        <f>Inputs!B$5*Timelines!$A259</f>
        <v>10585.316000000001</v>
      </c>
      <c r="D259" s="2">
        <f>IF(B259&lt;C259,0,B259-C259)</f>
        <v>1874.1180000000004</v>
      </c>
      <c r="E259" s="2">
        <f>Inputs!C$6+(Inputs!C$2+Inputs!C$3-Inputs!C$4)*Timelines!$A259</f>
        <v>11294</v>
      </c>
      <c r="F259">
        <f>Inputs!C$5*Timelines!$A259</f>
        <v>12233.199999999999</v>
      </c>
      <c r="G259" s="2">
        <f t="shared" si="8"/>
        <v>0</v>
      </c>
    </row>
    <row r="260" spans="1:7" x14ac:dyDescent="0.35">
      <c r="A260">
        <v>1806</v>
      </c>
      <c r="B260" s="2">
        <f>Inputs!B$6+(Inputs!B$2+Inputs!B$3-Inputs!B$4)*Timelines!$A260</f>
        <v>12503.996000000001</v>
      </c>
      <c r="C260" s="2">
        <f>Inputs!B$5*Timelines!$A260</f>
        <v>10626.504000000001</v>
      </c>
      <c r="D260" s="2">
        <f>IF(B260&lt;C260,0,B260-C260)</f>
        <v>1877.4920000000002</v>
      </c>
      <c r="E260" s="2">
        <f>Inputs!C$6+(Inputs!C$2+Inputs!C$3-Inputs!C$4)*Timelines!$A260</f>
        <v>11336</v>
      </c>
      <c r="F260">
        <f>Inputs!C$5*Timelines!$A260</f>
        <v>12280.8</v>
      </c>
      <c r="G260" s="2">
        <f t="shared" si="8"/>
        <v>0</v>
      </c>
    </row>
    <row r="261" spans="1:7" x14ac:dyDescent="0.35">
      <c r="A261">
        <v>1813</v>
      </c>
      <c r="B261" s="2">
        <f>Inputs!B$6+(Inputs!B$2+Inputs!B$3-Inputs!B$4)*Timelines!$A261</f>
        <v>12548.558000000001</v>
      </c>
      <c r="C261" s="2">
        <f>Inputs!B$5*Timelines!$A261</f>
        <v>10667.692000000001</v>
      </c>
      <c r="D261" s="2">
        <f>IF(B261&lt;C261,0,B261-C261)</f>
        <v>1880.866</v>
      </c>
      <c r="E261" s="2">
        <f>Inputs!C$6+(Inputs!C$2+Inputs!C$3-Inputs!C$4)*Timelines!$A261</f>
        <v>11378</v>
      </c>
      <c r="F261">
        <f>Inputs!C$5*Timelines!$A261</f>
        <v>12328.4</v>
      </c>
      <c r="G261" s="2">
        <f t="shared" si="8"/>
        <v>0</v>
      </c>
    </row>
    <row r="262" spans="1:7" x14ac:dyDescent="0.35">
      <c r="A262">
        <v>1820</v>
      </c>
      <c r="B262" s="2">
        <f>Inputs!B$6+(Inputs!B$2+Inputs!B$3-Inputs!B$4)*Timelines!$A262</f>
        <v>12593.12</v>
      </c>
      <c r="C262" s="2">
        <f>Inputs!B$5*Timelines!$A262</f>
        <v>10708.880000000001</v>
      </c>
      <c r="D262" s="2">
        <f>IF(B262&lt;C262,0,B262-C262)</f>
        <v>1884.2399999999998</v>
      </c>
      <c r="E262" s="2">
        <f>Inputs!C$6+(Inputs!C$2+Inputs!C$3-Inputs!C$4)*Timelines!$A262</f>
        <v>11420</v>
      </c>
      <c r="F262">
        <f>Inputs!C$5*Timelines!$A262</f>
        <v>12376</v>
      </c>
      <c r="G262" s="2">
        <f t="shared" si="8"/>
        <v>0</v>
      </c>
    </row>
    <row r="263" spans="1:7" x14ac:dyDescent="0.35">
      <c r="A263">
        <v>1827</v>
      </c>
      <c r="B263" s="2">
        <f>Inputs!B$6+(Inputs!B$2+Inputs!B$3-Inputs!B$4)*Timelines!$A263</f>
        <v>12637.682000000001</v>
      </c>
      <c r="C263" s="2">
        <f>Inputs!B$5*Timelines!$A263</f>
        <v>10750.068000000001</v>
      </c>
      <c r="D263" s="2">
        <f>IF(B263&lt;C263,0,B263-C263)</f>
        <v>1887.6139999999996</v>
      </c>
      <c r="E263" s="2">
        <f>Inputs!C$6+(Inputs!C$2+Inputs!C$3-Inputs!C$4)*Timelines!$A263</f>
        <v>11462</v>
      </c>
      <c r="F263">
        <f>Inputs!C$5*Timelines!$A263</f>
        <v>12423.6</v>
      </c>
      <c r="G263" s="2">
        <f t="shared" si="8"/>
        <v>0</v>
      </c>
    </row>
    <row r="264" spans="1:7" x14ac:dyDescent="0.35">
      <c r="D264" s="2"/>
      <c r="E264" s="2"/>
      <c r="F264" s="2"/>
      <c r="G264"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CD4D-E817-43B8-A8A4-F7B146F3E580}">
  <dimension ref="A1:C1472"/>
  <sheetViews>
    <sheetView workbookViewId="0">
      <selection activeCell="B4" sqref="B4:C1471"/>
    </sheetView>
  </sheetViews>
  <sheetFormatPr defaultRowHeight="14.5" x14ac:dyDescent="0.35"/>
  <cols>
    <col min="1" max="1" width="23.7265625" bestFit="1" customWidth="1"/>
    <col min="2" max="2" width="23.54296875" bestFit="1" customWidth="1"/>
    <col min="3" max="3" width="13.08984375" bestFit="1" customWidth="1"/>
    <col min="4" max="5" width="14.1796875" bestFit="1" customWidth="1"/>
    <col min="6" max="6" width="13.453125" bestFit="1" customWidth="1"/>
    <col min="7" max="7" width="11.81640625" bestFit="1" customWidth="1"/>
    <col min="8" max="8" width="18.08984375" bestFit="1" customWidth="1"/>
    <col min="9" max="9" width="12.81640625" bestFit="1" customWidth="1"/>
    <col min="10" max="10" width="13.6328125" bestFit="1" customWidth="1"/>
    <col min="11" max="11" width="11.7265625" bestFit="1" customWidth="1"/>
    <col min="12" max="12" width="13.90625" bestFit="1" customWidth="1"/>
    <col min="13" max="13" width="11.81640625" bestFit="1" customWidth="1"/>
    <col min="14" max="14" width="12" bestFit="1" customWidth="1"/>
    <col min="15" max="15" width="10.08984375" bestFit="1" customWidth="1"/>
    <col min="16" max="16" width="15.36328125" bestFit="1" customWidth="1"/>
    <col min="17" max="17" width="13.7265625" bestFit="1" customWidth="1"/>
    <col min="18" max="18" width="11.81640625" bestFit="1" customWidth="1"/>
    <col min="19" max="19" width="14.1796875" bestFit="1" customWidth="1"/>
    <col min="20" max="20" width="54.08984375" bestFit="1" customWidth="1"/>
    <col min="21" max="21" width="11.81640625" bestFit="1" customWidth="1"/>
    <col min="22" max="22" width="15.26953125" bestFit="1" customWidth="1"/>
    <col min="23" max="23" width="11.81640625" bestFit="1" customWidth="1"/>
    <col min="24" max="24" width="21.54296875" bestFit="1" customWidth="1"/>
    <col min="25" max="25" width="25.6328125" bestFit="1" customWidth="1"/>
    <col min="26" max="26" width="21.54296875" bestFit="1" customWidth="1"/>
    <col min="27" max="27" width="25.6328125" bestFit="1" customWidth="1"/>
    <col min="28" max="28" width="21.54296875" bestFit="1" customWidth="1"/>
    <col min="29" max="29" width="25.6328125" bestFit="1" customWidth="1"/>
    <col min="30" max="30" width="21.54296875" bestFit="1" customWidth="1"/>
    <col min="31" max="31" width="25.6328125" bestFit="1" customWidth="1"/>
    <col min="32" max="32" width="21.54296875" bestFit="1" customWidth="1"/>
    <col min="33" max="33" width="25.6328125" bestFit="1" customWidth="1"/>
    <col min="34" max="34" width="21.54296875" bestFit="1" customWidth="1"/>
    <col min="35" max="35" width="25.6328125" bestFit="1" customWidth="1"/>
    <col min="36" max="36" width="21.54296875" bestFit="1" customWidth="1"/>
    <col min="37" max="37" width="25.6328125" bestFit="1" customWidth="1"/>
    <col min="38" max="38" width="54.08984375" bestFit="1" customWidth="1"/>
    <col min="39" max="39" width="25.6328125" bestFit="1" customWidth="1"/>
    <col min="40" max="40" width="21.54296875" bestFit="1" customWidth="1"/>
    <col min="41" max="41" width="25.6328125" bestFit="1" customWidth="1"/>
    <col min="42" max="42" width="21.54296875" bestFit="1" customWidth="1"/>
    <col min="43" max="43" width="25.6328125" bestFit="1" customWidth="1"/>
    <col min="44" max="44" width="26.26953125" bestFit="1" customWidth="1"/>
    <col min="45" max="45" width="30.36328125" bestFit="1" customWidth="1"/>
  </cols>
  <sheetData>
    <row r="1" spans="1:3" x14ac:dyDescent="0.35">
      <c r="A1" s="20" t="s">
        <v>297</v>
      </c>
      <c r="B1" t="s">
        <v>295</v>
      </c>
    </row>
    <row r="3" spans="1:3" x14ac:dyDescent="0.35">
      <c r="A3" s="20" t="s">
        <v>2118</v>
      </c>
      <c r="B3" t="s">
        <v>2120</v>
      </c>
      <c r="C3" t="s">
        <v>2121</v>
      </c>
    </row>
    <row r="4" spans="1:3" x14ac:dyDescent="0.35">
      <c r="A4" s="27" t="s">
        <v>176</v>
      </c>
      <c r="B4" s="28">
        <v>245.624</v>
      </c>
      <c r="C4" s="28">
        <v>0.99399999999999999</v>
      </c>
    </row>
    <row r="5" spans="1:3" x14ac:dyDescent="0.35">
      <c r="A5" s="27" t="s">
        <v>242</v>
      </c>
      <c r="B5" s="28">
        <v>951.351</v>
      </c>
      <c r="C5" s="28">
        <v>0.58299999999999996</v>
      </c>
    </row>
    <row r="6" spans="1:3" x14ac:dyDescent="0.35">
      <c r="A6" s="27" t="s">
        <v>39</v>
      </c>
      <c r="B6" s="28">
        <v>138.4735</v>
      </c>
      <c r="C6" s="28">
        <v>0.81899999999999995</v>
      </c>
    </row>
    <row r="7" spans="1:3" x14ac:dyDescent="0.35">
      <c r="A7" s="27" t="s">
        <v>41</v>
      </c>
      <c r="B7" s="28">
        <v>208.851</v>
      </c>
      <c r="C7" s="28">
        <v>0.75350000000000006</v>
      </c>
    </row>
    <row r="8" spans="1:3" x14ac:dyDescent="0.35">
      <c r="A8" s="27" t="s">
        <v>42</v>
      </c>
      <c r="B8" s="28">
        <v>11013.333000000001</v>
      </c>
      <c r="C8" s="28">
        <v>7.9000000000000001E-2</v>
      </c>
    </row>
    <row r="9" spans="1:3" x14ac:dyDescent="0.35">
      <c r="A9" s="27" t="s">
        <v>1738</v>
      </c>
      <c r="B9" s="28">
        <v>430904.76199999999</v>
      </c>
      <c r="C9" s="28">
        <v>3.0000000000000001E-3</v>
      </c>
    </row>
    <row r="10" spans="1:3" x14ac:dyDescent="0.35">
      <c r="A10" s="27" t="s">
        <v>1012</v>
      </c>
      <c r="B10" s="28">
        <v>83.332999999999998</v>
      </c>
      <c r="C10" s="28">
        <v>2.625</v>
      </c>
    </row>
    <row r="11" spans="1:3" x14ac:dyDescent="0.35">
      <c r="A11" s="27" t="s">
        <v>1737</v>
      </c>
      <c r="B11" s="28">
        <v>477.1635</v>
      </c>
      <c r="C11" s="28">
        <v>1.0265</v>
      </c>
    </row>
    <row r="12" spans="1:3" x14ac:dyDescent="0.35">
      <c r="A12" s="27" t="s">
        <v>871</v>
      </c>
      <c r="B12" s="28">
        <v>855.26300000000003</v>
      </c>
      <c r="C12" s="28">
        <v>0.69899999999999995</v>
      </c>
    </row>
    <row r="13" spans="1:3" x14ac:dyDescent="0.35">
      <c r="A13" s="27" t="s">
        <v>43</v>
      </c>
      <c r="B13" s="28">
        <v>252.696</v>
      </c>
      <c r="C13" s="28">
        <v>0.90400000000000003</v>
      </c>
    </row>
    <row r="14" spans="1:3" x14ac:dyDescent="0.35">
      <c r="A14" s="27" t="s">
        <v>1011</v>
      </c>
      <c r="B14" s="28">
        <v>0</v>
      </c>
      <c r="C14" s="28">
        <v>0.622</v>
      </c>
    </row>
    <row r="15" spans="1:3" x14ac:dyDescent="0.35">
      <c r="A15" s="27" t="s">
        <v>944</v>
      </c>
      <c r="B15" s="28">
        <v>3094.1925000000001</v>
      </c>
      <c r="C15" s="28">
        <v>0.36650000000000005</v>
      </c>
    </row>
    <row r="16" spans="1:3" x14ac:dyDescent="0.35">
      <c r="A16" s="27" t="s">
        <v>1736</v>
      </c>
      <c r="B16" s="28">
        <v>273.68450000000001</v>
      </c>
      <c r="C16" s="28">
        <v>0.71399999999999997</v>
      </c>
    </row>
    <row r="17" spans="1:3" x14ac:dyDescent="0.35">
      <c r="A17" s="27" t="s">
        <v>1735</v>
      </c>
      <c r="B17" s="28">
        <v>314.29700000000003</v>
      </c>
      <c r="C17" s="28">
        <v>0.83349999999999991</v>
      </c>
    </row>
    <row r="18" spans="1:3" x14ac:dyDescent="0.35">
      <c r="A18" s="27" t="s">
        <v>1010</v>
      </c>
      <c r="B18" s="28">
        <v>766.66700000000003</v>
      </c>
      <c r="C18" s="28">
        <v>0.68200000000000005</v>
      </c>
    </row>
    <row r="19" spans="1:3" x14ac:dyDescent="0.35">
      <c r="A19" s="27" t="s">
        <v>1009</v>
      </c>
      <c r="B19" s="28">
        <v>2105.085</v>
      </c>
      <c r="C19" s="28">
        <v>0.57699999999999996</v>
      </c>
    </row>
    <row r="20" spans="1:3" x14ac:dyDescent="0.35">
      <c r="A20" s="27" t="s">
        <v>1008</v>
      </c>
      <c r="B20" s="28">
        <v>330.04899999999998</v>
      </c>
      <c r="C20" s="28">
        <v>0.70699999999999996</v>
      </c>
    </row>
    <row r="21" spans="1:3" x14ac:dyDescent="0.35">
      <c r="A21" s="27" t="s">
        <v>44</v>
      </c>
      <c r="B21" s="28">
        <v>196.98599999999999</v>
      </c>
      <c r="C21" s="28">
        <v>0.86299999999999999</v>
      </c>
    </row>
    <row r="22" spans="1:3" x14ac:dyDescent="0.35">
      <c r="A22" s="27" t="s">
        <v>1007</v>
      </c>
      <c r="B22" s="28">
        <v>571.42899999999997</v>
      </c>
      <c r="C22" s="28">
        <v>0.81399999999999995</v>
      </c>
    </row>
    <row r="23" spans="1:3" x14ac:dyDescent="0.35">
      <c r="A23" s="27" t="s">
        <v>1734</v>
      </c>
      <c r="B23" s="28">
        <v>10666.666999999999</v>
      </c>
      <c r="C23" s="28">
        <v>5.0999999999999997E-2</v>
      </c>
    </row>
    <row r="24" spans="1:3" x14ac:dyDescent="0.35">
      <c r="A24" s="27" t="s">
        <v>1006</v>
      </c>
      <c r="B24" s="28">
        <v>2454.5450000000001</v>
      </c>
      <c r="C24" s="28">
        <v>0.58899999999999997</v>
      </c>
    </row>
    <row r="25" spans="1:3" x14ac:dyDescent="0.35">
      <c r="A25" s="27" t="s">
        <v>45</v>
      </c>
      <c r="B25" s="28">
        <v>60.970000000000006</v>
      </c>
      <c r="C25" s="28">
        <v>0.96433333333333326</v>
      </c>
    </row>
    <row r="26" spans="1:3" x14ac:dyDescent="0.35">
      <c r="A26" s="27" t="s">
        <v>47</v>
      </c>
      <c r="B26" s="28">
        <v>86.062000000000012</v>
      </c>
      <c r="C26" s="28">
        <v>0.91566666666666663</v>
      </c>
    </row>
    <row r="27" spans="1:3" x14ac:dyDescent="0.35">
      <c r="A27" s="27" t="s">
        <v>48</v>
      </c>
      <c r="B27" s="28">
        <v>1037.7719999999999</v>
      </c>
      <c r="C27" s="28">
        <v>0.76649999999999996</v>
      </c>
    </row>
    <row r="28" spans="1:3" x14ac:dyDescent="0.35">
      <c r="A28" s="27" t="s">
        <v>49</v>
      </c>
      <c r="B28" s="28">
        <v>66.688666666666663</v>
      </c>
      <c r="C28" s="28">
        <v>0.90700000000000003</v>
      </c>
    </row>
    <row r="29" spans="1:3" x14ac:dyDescent="0.35">
      <c r="A29" s="27" t="s">
        <v>1733</v>
      </c>
      <c r="B29" s="28">
        <v>234.56800000000001</v>
      </c>
      <c r="C29" s="28">
        <v>0.47799999999999998</v>
      </c>
    </row>
    <row r="30" spans="1:3" x14ac:dyDescent="0.35">
      <c r="A30" s="27" t="s">
        <v>50</v>
      </c>
      <c r="B30" s="28">
        <v>590.29600000000005</v>
      </c>
      <c r="C30" s="28">
        <v>0.66500000000000004</v>
      </c>
    </row>
    <row r="31" spans="1:3" x14ac:dyDescent="0.35">
      <c r="A31" s="27" t="s">
        <v>1732</v>
      </c>
      <c r="B31" s="28">
        <v>666.66700000000003</v>
      </c>
      <c r="C31" s="28">
        <v>0.29399999999999998</v>
      </c>
    </row>
    <row r="32" spans="1:3" x14ac:dyDescent="0.35">
      <c r="A32" s="27" t="s">
        <v>1731</v>
      </c>
      <c r="B32" s="28">
        <v>1200</v>
      </c>
      <c r="C32" s="28">
        <v>0.41</v>
      </c>
    </row>
    <row r="33" spans="1:3" x14ac:dyDescent="0.35">
      <c r="A33" s="27" t="s">
        <v>1730</v>
      </c>
      <c r="B33" s="28">
        <v>626.61500000000001</v>
      </c>
      <c r="C33" s="28">
        <v>0.76800000000000002</v>
      </c>
    </row>
    <row r="34" spans="1:3" x14ac:dyDescent="0.35">
      <c r="A34" s="27" t="s">
        <v>1729</v>
      </c>
      <c r="B34" s="28">
        <v>567.43499999999995</v>
      </c>
      <c r="C34" s="28">
        <v>0.73699999999999999</v>
      </c>
    </row>
    <row r="35" spans="1:3" x14ac:dyDescent="0.35">
      <c r="A35" s="27" t="s">
        <v>1740</v>
      </c>
      <c r="B35" s="28">
        <v>596.49099999999999</v>
      </c>
      <c r="C35" s="28">
        <v>0.81599999999999995</v>
      </c>
    </row>
    <row r="36" spans="1:3" x14ac:dyDescent="0.35">
      <c r="A36" s="27" t="s">
        <v>1728</v>
      </c>
      <c r="B36" s="28">
        <v>574.46799999999996</v>
      </c>
      <c r="C36" s="28">
        <v>0.495</v>
      </c>
    </row>
    <row r="37" spans="1:3" x14ac:dyDescent="0.35">
      <c r="A37" s="27" t="s">
        <v>1727</v>
      </c>
      <c r="B37" s="28">
        <v>125.02199999999999</v>
      </c>
      <c r="C37" s="28">
        <v>0.95649999999999991</v>
      </c>
    </row>
    <row r="38" spans="1:3" x14ac:dyDescent="0.35">
      <c r="A38" s="27" t="s">
        <v>1005</v>
      </c>
      <c r="B38" s="28">
        <v>88.102000000000004</v>
      </c>
      <c r="C38" s="28">
        <v>1.071</v>
      </c>
    </row>
    <row r="39" spans="1:3" x14ac:dyDescent="0.35">
      <c r="A39" s="27" t="s">
        <v>1004</v>
      </c>
      <c r="B39" s="28">
        <v>522.72699999999998</v>
      </c>
      <c r="C39" s="28">
        <v>1.1000000000000001</v>
      </c>
    </row>
    <row r="40" spans="1:3" x14ac:dyDescent="0.35">
      <c r="A40" s="27" t="s">
        <v>1726</v>
      </c>
      <c r="B40" s="28">
        <v>603.38749999999993</v>
      </c>
      <c r="C40" s="28">
        <v>0.93149999999999999</v>
      </c>
    </row>
    <row r="41" spans="1:3" x14ac:dyDescent="0.35">
      <c r="A41" s="27" t="s">
        <v>1725</v>
      </c>
      <c r="B41" s="28">
        <v>145.559</v>
      </c>
      <c r="C41" s="28">
        <v>1.0945</v>
      </c>
    </row>
    <row r="42" spans="1:3" x14ac:dyDescent="0.35">
      <c r="A42" s="27" t="s">
        <v>51</v>
      </c>
      <c r="B42" s="28">
        <v>719.57100000000003</v>
      </c>
      <c r="C42" s="28">
        <v>0.73449999999999993</v>
      </c>
    </row>
    <row r="43" spans="1:3" x14ac:dyDescent="0.35">
      <c r="A43" s="27" t="s">
        <v>1724</v>
      </c>
      <c r="B43" s="28">
        <v>323.0215</v>
      </c>
      <c r="C43" s="28">
        <v>1.0629999999999999</v>
      </c>
    </row>
    <row r="44" spans="1:3" x14ac:dyDescent="0.35">
      <c r="A44" s="27" t="s">
        <v>1208</v>
      </c>
      <c r="B44" s="28">
        <v>149.14400000000001</v>
      </c>
      <c r="C44" s="28">
        <v>0.90749999999999997</v>
      </c>
    </row>
    <row r="45" spans="1:3" x14ac:dyDescent="0.35">
      <c r="A45" s="27" t="s">
        <v>52</v>
      </c>
      <c r="B45" s="28">
        <v>467.15300000000002</v>
      </c>
      <c r="C45" s="28">
        <v>0.749</v>
      </c>
    </row>
    <row r="46" spans="1:3" x14ac:dyDescent="0.35">
      <c r="A46" s="27" t="s">
        <v>1723</v>
      </c>
      <c r="B46" s="28">
        <v>67000</v>
      </c>
      <c r="C46" s="28">
        <v>0.111</v>
      </c>
    </row>
    <row r="47" spans="1:3" x14ac:dyDescent="0.35">
      <c r="A47" s="27" t="s">
        <v>1207</v>
      </c>
      <c r="B47" s="28">
        <v>280.51499999999999</v>
      </c>
      <c r="C47" s="28">
        <v>0.83099999999999996</v>
      </c>
    </row>
    <row r="48" spans="1:3" x14ac:dyDescent="0.35">
      <c r="A48" s="27" t="s">
        <v>1722</v>
      </c>
      <c r="B48" s="28">
        <v>444.30150000000003</v>
      </c>
      <c r="C48" s="28">
        <v>0.8145</v>
      </c>
    </row>
    <row r="49" spans="1:3" x14ac:dyDescent="0.35">
      <c r="A49" s="27" t="s">
        <v>1003</v>
      </c>
      <c r="B49" s="28">
        <v>264.15100000000001</v>
      </c>
      <c r="C49" s="28">
        <v>1</v>
      </c>
    </row>
    <row r="50" spans="1:3" x14ac:dyDescent="0.35">
      <c r="A50" s="27" t="s">
        <v>1721</v>
      </c>
      <c r="B50" s="28">
        <v>277.77750000000003</v>
      </c>
      <c r="C50" s="28">
        <v>1.0655000000000001</v>
      </c>
    </row>
    <row r="51" spans="1:3" x14ac:dyDescent="0.35">
      <c r="A51" s="27" t="s">
        <v>1720</v>
      </c>
      <c r="B51" s="28">
        <v>487.12400000000002</v>
      </c>
      <c r="C51" s="28">
        <v>0.70099999999999996</v>
      </c>
    </row>
    <row r="52" spans="1:3" x14ac:dyDescent="0.35">
      <c r="A52" s="27" t="s">
        <v>1719</v>
      </c>
      <c r="B52" s="28">
        <v>357.37400000000002</v>
      </c>
      <c r="C52" s="28">
        <v>0.76700000000000002</v>
      </c>
    </row>
    <row r="53" spans="1:3" x14ac:dyDescent="0.35">
      <c r="A53" s="27" t="s">
        <v>53</v>
      </c>
      <c r="B53" s="28">
        <v>1912.6326666666666</v>
      </c>
      <c r="C53" s="28">
        <v>0.38666666666666671</v>
      </c>
    </row>
    <row r="54" spans="1:3" x14ac:dyDescent="0.35">
      <c r="A54" s="27" t="s">
        <v>1745</v>
      </c>
      <c r="B54" s="28">
        <v>164.89400000000001</v>
      </c>
      <c r="C54" s="28">
        <v>0.82099999999999995</v>
      </c>
    </row>
    <row r="55" spans="1:3" x14ac:dyDescent="0.35">
      <c r="A55" s="27" t="s">
        <v>54</v>
      </c>
      <c r="B55" s="28">
        <v>648.19600000000003</v>
      </c>
      <c r="C55" s="28">
        <v>0.63900000000000001</v>
      </c>
    </row>
    <row r="56" spans="1:3" x14ac:dyDescent="0.35">
      <c r="A56" s="27" t="s">
        <v>1718</v>
      </c>
      <c r="B56" s="28">
        <v>2600</v>
      </c>
      <c r="C56" s="28">
        <v>0.182</v>
      </c>
    </row>
    <row r="57" spans="1:3" x14ac:dyDescent="0.35">
      <c r="A57" s="27" t="s">
        <v>1002</v>
      </c>
      <c r="B57" s="28">
        <v>424.41899999999998</v>
      </c>
      <c r="C57" s="28">
        <v>0.64900000000000002</v>
      </c>
    </row>
    <row r="58" spans="1:3" x14ac:dyDescent="0.35">
      <c r="A58" s="27" t="s">
        <v>1717</v>
      </c>
      <c r="B58" s="28">
        <v>231.745</v>
      </c>
      <c r="C58" s="28">
        <v>1.0675000000000001</v>
      </c>
    </row>
    <row r="59" spans="1:3" x14ac:dyDescent="0.35">
      <c r="A59" s="27" t="s">
        <v>1716</v>
      </c>
      <c r="B59" s="28">
        <v>223.14</v>
      </c>
      <c r="C59" s="28">
        <v>0.877</v>
      </c>
    </row>
    <row r="60" spans="1:3" x14ac:dyDescent="0.35">
      <c r="A60" s="27" t="s">
        <v>55</v>
      </c>
      <c r="B60" s="28">
        <v>60.029499999999999</v>
      </c>
      <c r="C60" s="28">
        <v>0.80349999999999999</v>
      </c>
    </row>
    <row r="61" spans="1:3" x14ac:dyDescent="0.35">
      <c r="A61" s="27" t="s">
        <v>1128</v>
      </c>
      <c r="B61" s="28">
        <v>0</v>
      </c>
      <c r="C61" s="28">
        <v>1.2470000000000001</v>
      </c>
    </row>
    <row r="62" spans="1:3" x14ac:dyDescent="0.35">
      <c r="A62" s="27" t="s">
        <v>56</v>
      </c>
      <c r="B62" s="28">
        <v>283.29300000000001</v>
      </c>
      <c r="C62" s="28">
        <v>0.92400000000000004</v>
      </c>
    </row>
    <row r="63" spans="1:3" x14ac:dyDescent="0.35">
      <c r="A63" s="27" t="s">
        <v>1741</v>
      </c>
      <c r="B63" s="28">
        <v>411.89800000000002</v>
      </c>
      <c r="C63" s="28">
        <v>2.6909999999999998</v>
      </c>
    </row>
    <row r="64" spans="1:3" x14ac:dyDescent="0.35">
      <c r="A64" s="27" t="s">
        <v>1715</v>
      </c>
      <c r="B64" s="28">
        <v>1371.0684999999999</v>
      </c>
      <c r="C64" s="28">
        <v>0.78499999999999992</v>
      </c>
    </row>
    <row r="65" spans="1:3" x14ac:dyDescent="0.35">
      <c r="A65" s="27" t="s">
        <v>1714</v>
      </c>
      <c r="B65" s="28">
        <v>330.15300000000002</v>
      </c>
      <c r="C65" s="28">
        <v>0.55800000000000005</v>
      </c>
    </row>
    <row r="66" spans="1:3" x14ac:dyDescent="0.35">
      <c r="A66" s="27" t="s">
        <v>1713</v>
      </c>
      <c r="B66" s="28">
        <v>605.55700000000002</v>
      </c>
      <c r="C66" s="28">
        <v>0.84549999999999992</v>
      </c>
    </row>
    <row r="67" spans="1:3" x14ac:dyDescent="0.35">
      <c r="A67" s="27" t="s">
        <v>1127</v>
      </c>
      <c r="B67" s="28">
        <v>380.952</v>
      </c>
      <c r="C67" s="28">
        <v>0.42199999999999999</v>
      </c>
    </row>
    <row r="68" spans="1:3" x14ac:dyDescent="0.35">
      <c r="A68" s="27" t="s">
        <v>57</v>
      </c>
      <c r="B68" s="28">
        <v>791.35666666666657</v>
      </c>
      <c r="C68" s="28">
        <v>0.7413333333333334</v>
      </c>
    </row>
    <row r="69" spans="1:3" x14ac:dyDescent="0.35">
      <c r="A69" s="27" t="s">
        <v>1712</v>
      </c>
      <c r="B69" s="28">
        <v>358.64800000000002</v>
      </c>
      <c r="C69" s="28">
        <v>0.85699999999999998</v>
      </c>
    </row>
    <row r="70" spans="1:3" x14ac:dyDescent="0.35">
      <c r="A70" s="27" t="s">
        <v>1711</v>
      </c>
      <c r="B70" s="28">
        <v>326.08699999999999</v>
      </c>
      <c r="C70" s="28">
        <v>0.88900000000000001</v>
      </c>
    </row>
    <row r="71" spans="1:3" x14ac:dyDescent="0.35">
      <c r="A71" s="27" t="s">
        <v>283</v>
      </c>
      <c r="B71" s="28">
        <v>0</v>
      </c>
      <c r="C71" s="28">
        <v>1.0570000000000002</v>
      </c>
    </row>
    <row r="72" spans="1:3" x14ac:dyDescent="0.35">
      <c r="A72" s="27" t="s">
        <v>1001</v>
      </c>
      <c r="B72" s="28">
        <v>176.471</v>
      </c>
      <c r="C72" s="28">
        <v>0.92400000000000004</v>
      </c>
    </row>
    <row r="73" spans="1:3" x14ac:dyDescent="0.35">
      <c r="A73" s="27" t="s">
        <v>1710</v>
      </c>
      <c r="B73" s="28">
        <v>1226.174</v>
      </c>
      <c r="C73" s="28">
        <v>1.0009999999999999</v>
      </c>
    </row>
    <row r="74" spans="1:3" x14ac:dyDescent="0.35">
      <c r="A74" s="27" t="s">
        <v>1709</v>
      </c>
      <c r="B74" s="28">
        <v>687.5</v>
      </c>
      <c r="C74" s="28">
        <v>0.85850000000000004</v>
      </c>
    </row>
    <row r="75" spans="1:3" x14ac:dyDescent="0.35">
      <c r="A75" s="27" t="s">
        <v>1708</v>
      </c>
      <c r="B75" s="28">
        <v>587.35199999999998</v>
      </c>
      <c r="C75" s="28">
        <v>0.82599999999999996</v>
      </c>
    </row>
    <row r="76" spans="1:3" x14ac:dyDescent="0.35">
      <c r="A76" s="27" t="s">
        <v>1000</v>
      </c>
      <c r="B76" s="28">
        <v>1421.0530000000001</v>
      </c>
      <c r="C76" s="28">
        <v>0.56699999999999995</v>
      </c>
    </row>
    <row r="77" spans="1:3" x14ac:dyDescent="0.35">
      <c r="A77" s="27" t="s">
        <v>999</v>
      </c>
      <c r="B77" s="28">
        <v>150</v>
      </c>
      <c r="C77" s="28">
        <v>2</v>
      </c>
    </row>
    <row r="78" spans="1:3" x14ac:dyDescent="0.35">
      <c r="A78" s="27" t="s">
        <v>998</v>
      </c>
      <c r="B78" s="28">
        <v>1550</v>
      </c>
      <c r="C78" s="28">
        <v>0.71399999999999997</v>
      </c>
    </row>
    <row r="79" spans="1:3" x14ac:dyDescent="0.35">
      <c r="A79" s="27" t="s">
        <v>1707</v>
      </c>
      <c r="B79" s="28">
        <v>135.8545</v>
      </c>
      <c r="C79" s="28">
        <v>0.97750000000000004</v>
      </c>
    </row>
    <row r="80" spans="1:3" x14ac:dyDescent="0.35">
      <c r="A80" s="27" t="s">
        <v>997</v>
      </c>
      <c r="B80" s="28">
        <v>268.36200000000002</v>
      </c>
      <c r="C80" s="28">
        <v>0.9</v>
      </c>
    </row>
    <row r="81" spans="1:3" x14ac:dyDescent="0.35">
      <c r="A81" s="27" t="s">
        <v>1706</v>
      </c>
      <c r="B81" s="28">
        <v>414.44400000000002</v>
      </c>
      <c r="C81" s="28">
        <v>0.78</v>
      </c>
    </row>
    <row r="82" spans="1:3" x14ac:dyDescent="0.35">
      <c r="A82" s="27" t="s">
        <v>58</v>
      </c>
      <c r="B82" s="28">
        <v>333.33300000000003</v>
      </c>
      <c r="C82" s="28">
        <v>0.85699999999999998</v>
      </c>
    </row>
    <row r="83" spans="1:3" x14ac:dyDescent="0.35">
      <c r="A83" s="27" t="s">
        <v>1078</v>
      </c>
      <c r="B83" s="28">
        <v>121.839</v>
      </c>
      <c r="C83" s="28">
        <v>0.97299999999999998</v>
      </c>
    </row>
    <row r="84" spans="1:3" x14ac:dyDescent="0.35">
      <c r="A84" s="27" t="s">
        <v>1705</v>
      </c>
      <c r="B84" s="28">
        <v>1431.519</v>
      </c>
      <c r="C84" s="28">
        <v>0.72300000000000009</v>
      </c>
    </row>
    <row r="85" spans="1:3" x14ac:dyDescent="0.35">
      <c r="A85" s="27" t="s">
        <v>872</v>
      </c>
      <c r="B85" s="28">
        <v>118.761</v>
      </c>
      <c r="C85" s="28">
        <v>3.0739999999999998</v>
      </c>
    </row>
    <row r="86" spans="1:3" x14ac:dyDescent="0.35">
      <c r="A86" s="27" t="s">
        <v>1704</v>
      </c>
      <c r="B86" s="28">
        <v>11083.672</v>
      </c>
      <c r="C86" s="28">
        <v>0.3105</v>
      </c>
    </row>
    <row r="87" spans="1:3" x14ac:dyDescent="0.35">
      <c r="A87" s="27" t="s">
        <v>1703</v>
      </c>
      <c r="B87" s="28">
        <v>187.58100000000002</v>
      </c>
      <c r="C87" s="28">
        <v>0.99150000000000005</v>
      </c>
    </row>
    <row r="88" spans="1:3" x14ac:dyDescent="0.35">
      <c r="A88" s="27" t="s">
        <v>1702</v>
      </c>
      <c r="B88" s="28">
        <v>5377.2044999999998</v>
      </c>
      <c r="C88" s="28">
        <v>0.33400000000000002</v>
      </c>
    </row>
    <row r="89" spans="1:3" x14ac:dyDescent="0.35">
      <c r="A89" s="27" t="s">
        <v>1701</v>
      </c>
      <c r="B89" s="28">
        <v>510.20549999999997</v>
      </c>
      <c r="C89" s="28">
        <v>0.92849999999999999</v>
      </c>
    </row>
    <row r="90" spans="1:3" x14ac:dyDescent="0.35">
      <c r="A90" s="27" t="s">
        <v>1700</v>
      </c>
      <c r="B90" s="28">
        <v>609.23450000000003</v>
      </c>
      <c r="C90" s="28">
        <v>0.76249999999999996</v>
      </c>
    </row>
    <row r="91" spans="1:3" x14ac:dyDescent="0.35">
      <c r="A91" s="27" t="s">
        <v>1699</v>
      </c>
      <c r="B91" s="28">
        <v>259.7285</v>
      </c>
      <c r="C91" s="28">
        <v>0.84200000000000008</v>
      </c>
    </row>
    <row r="92" spans="1:3" x14ac:dyDescent="0.35">
      <c r="A92" s="27" t="s">
        <v>1698</v>
      </c>
      <c r="B92" s="28">
        <v>829.54499999999996</v>
      </c>
      <c r="C92" s="28">
        <v>0.79300000000000004</v>
      </c>
    </row>
    <row r="93" spans="1:3" x14ac:dyDescent="0.35">
      <c r="A93" s="27" t="s">
        <v>943</v>
      </c>
      <c r="B93" s="28">
        <v>1459.0594999999998</v>
      </c>
      <c r="C93" s="28">
        <v>0.69399999999999995</v>
      </c>
    </row>
    <row r="94" spans="1:3" x14ac:dyDescent="0.35">
      <c r="A94" s="27" t="s">
        <v>920</v>
      </c>
      <c r="B94" s="28">
        <v>2106.0610000000001</v>
      </c>
      <c r="C94" s="28">
        <v>0.629</v>
      </c>
    </row>
    <row r="95" spans="1:3" x14ac:dyDescent="0.35">
      <c r="A95" s="27" t="s">
        <v>1206</v>
      </c>
      <c r="B95" s="28">
        <v>680.20899999999995</v>
      </c>
      <c r="C95" s="28">
        <v>0.85949999999999993</v>
      </c>
    </row>
    <row r="96" spans="1:3" x14ac:dyDescent="0.35">
      <c r="A96" s="27" t="s">
        <v>1205</v>
      </c>
      <c r="B96" s="28">
        <v>868.61250000000007</v>
      </c>
      <c r="C96" s="28">
        <v>0.75749999999999995</v>
      </c>
    </row>
    <row r="97" spans="1:3" x14ac:dyDescent="0.35">
      <c r="A97" s="27" t="s">
        <v>1697</v>
      </c>
      <c r="B97" s="28">
        <v>487.80500000000001</v>
      </c>
      <c r="C97" s="28">
        <v>0.83699999999999997</v>
      </c>
    </row>
    <row r="98" spans="1:3" x14ac:dyDescent="0.35">
      <c r="A98" s="27" t="s">
        <v>1696</v>
      </c>
      <c r="B98" s="28">
        <v>2856.3765000000003</v>
      </c>
      <c r="C98" s="28">
        <v>0.97199999999999998</v>
      </c>
    </row>
    <row r="99" spans="1:3" x14ac:dyDescent="0.35">
      <c r="A99" s="27" t="s">
        <v>1151</v>
      </c>
      <c r="B99" s="28">
        <v>629.63</v>
      </c>
      <c r="C99" s="28">
        <v>0.9</v>
      </c>
    </row>
    <row r="100" spans="1:3" x14ac:dyDescent="0.35">
      <c r="A100" s="27" t="s">
        <v>1695</v>
      </c>
      <c r="B100" s="28">
        <v>1586.8054999999999</v>
      </c>
      <c r="C100" s="28">
        <v>0.85</v>
      </c>
    </row>
    <row r="101" spans="1:3" x14ac:dyDescent="0.35">
      <c r="A101" s="27" t="s">
        <v>942</v>
      </c>
      <c r="B101" s="28">
        <v>965.60199999999998</v>
      </c>
      <c r="C101" s="28">
        <v>0.84699999999999998</v>
      </c>
    </row>
    <row r="102" spans="1:3" x14ac:dyDescent="0.35">
      <c r="A102" s="27" t="s">
        <v>1033</v>
      </c>
      <c r="B102" s="28">
        <v>251.232</v>
      </c>
      <c r="C102" s="28">
        <v>-0.158</v>
      </c>
    </row>
    <row r="103" spans="1:3" x14ac:dyDescent="0.35">
      <c r="A103" s="27" t="s">
        <v>910</v>
      </c>
      <c r="B103" s="28">
        <v>73.289500000000004</v>
      </c>
      <c r="C103" s="28">
        <v>0.94700000000000006</v>
      </c>
    </row>
    <row r="104" spans="1:3" x14ac:dyDescent="0.35">
      <c r="A104" s="27" t="s">
        <v>1694</v>
      </c>
      <c r="B104" s="28">
        <v>1207.577</v>
      </c>
      <c r="C104" s="28">
        <v>0.61099999999999999</v>
      </c>
    </row>
    <row r="105" spans="1:3" x14ac:dyDescent="0.35">
      <c r="A105" s="27" t="s">
        <v>1693</v>
      </c>
      <c r="B105" s="28">
        <v>2637.5455000000002</v>
      </c>
      <c r="C105" s="28">
        <v>1.367</v>
      </c>
    </row>
    <row r="106" spans="1:3" x14ac:dyDescent="0.35">
      <c r="A106" s="27" t="s">
        <v>1692</v>
      </c>
      <c r="B106" s="28">
        <v>144.52000000000001</v>
      </c>
      <c r="C106" s="28">
        <v>1.042</v>
      </c>
    </row>
    <row r="107" spans="1:3" x14ac:dyDescent="0.35">
      <c r="A107" s="27" t="s">
        <v>909</v>
      </c>
      <c r="B107" s="28">
        <v>0</v>
      </c>
      <c r="C107" s="28">
        <v>0.70799999999999996</v>
      </c>
    </row>
    <row r="108" spans="1:3" x14ac:dyDescent="0.35">
      <c r="A108" s="27" t="s">
        <v>1691</v>
      </c>
      <c r="B108" s="28">
        <v>1692.308</v>
      </c>
      <c r="C108" s="28">
        <v>0.54200000000000004</v>
      </c>
    </row>
    <row r="109" spans="1:3" x14ac:dyDescent="0.35">
      <c r="A109" s="27" t="s">
        <v>873</v>
      </c>
      <c r="B109" s="28">
        <v>1351.8520000000001</v>
      </c>
      <c r="C109" s="28">
        <v>0.74</v>
      </c>
    </row>
    <row r="110" spans="1:3" x14ac:dyDescent="0.35">
      <c r="A110" s="27" t="s">
        <v>1690</v>
      </c>
      <c r="B110" s="28">
        <v>555.4085</v>
      </c>
      <c r="C110" s="28">
        <v>0.80249999999999999</v>
      </c>
    </row>
    <row r="111" spans="1:3" x14ac:dyDescent="0.35">
      <c r="A111" s="27" t="s">
        <v>1689</v>
      </c>
      <c r="B111" s="28">
        <v>222.71600000000001</v>
      </c>
      <c r="C111" s="28">
        <v>0.79849999999999999</v>
      </c>
    </row>
    <row r="112" spans="1:3" x14ac:dyDescent="0.35">
      <c r="A112" s="27" t="s">
        <v>1688</v>
      </c>
      <c r="B112" s="28">
        <v>261.53999999999996</v>
      </c>
      <c r="C112" s="28">
        <v>0.87949999999999995</v>
      </c>
    </row>
    <row r="113" spans="1:3" x14ac:dyDescent="0.35">
      <c r="A113" s="27" t="s">
        <v>874</v>
      </c>
      <c r="B113" s="28">
        <v>47.12</v>
      </c>
      <c r="C113" s="28">
        <v>1.7210000000000001</v>
      </c>
    </row>
    <row r="114" spans="1:3" x14ac:dyDescent="0.35">
      <c r="A114" s="27" t="s">
        <v>1126</v>
      </c>
      <c r="B114" s="28">
        <v>274.64800000000002</v>
      </c>
      <c r="C114" s="28">
        <v>1.4344999999999999</v>
      </c>
    </row>
    <row r="115" spans="1:3" x14ac:dyDescent="0.35">
      <c r="A115" s="27" t="s">
        <v>1687</v>
      </c>
      <c r="B115" s="28">
        <v>1589.8879999999999</v>
      </c>
      <c r="C115" s="28">
        <v>0.52</v>
      </c>
    </row>
    <row r="116" spans="1:3" x14ac:dyDescent="0.35">
      <c r="A116" s="27" t="s">
        <v>996</v>
      </c>
      <c r="B116" s="28">
        <v>3333.3330000000001</v>
      </c>
      <c r="C116" s="28">
        <v>0.5</v>
      </c>
    </row>
    <row r="117" spans="1:3" x14ac:dyDescent="0.35">
      <c r="A117" s="27" t="s">
        <v>941</v>
      </c>
      <c r="B117" s="28">
        <v>1961.1990000000001</v>
      </c>
      <c r="C117" s="28">
        <v>0.67900000000000005</v>
      </c>
    </row>
    <row r="118" spans="1:3" x14ac:dyDescent="0.35">
      <c r="A118" s="27" t="s">
        <v>1686</v>
      </c>
      <c r="B118" s="28">
        <v>1402.5975000000001</v>
      </c>
      <c r="C118" s="28">
        <v>0.63949999999999996</v>
      </c>
    </row>
    <row r="119" spans="1:3" x14ac:dyDescent="0.35">
      <c r="A119" s="27" t="s">
        <v>59</v>
      </c>
      <c r="B119" s="28">
        <v>616.47</v>
      </c>
      <c r="C119" s="28">
        <v>0.62249999999999994</v>
      </c>
    </row>
    <row r="120" spans="1:3" x14ac:dyDescent="0.35">
      <c r="A120" s="27" t="s">
        <v>1685</v>
      </c>
      <c r="B120" s="28">
        <v>280.1395</v>
      </c>
      <c r="C120" s="28">
        <v>0.76300000000000001</v>
      </c>
    </row>
    <row r="121" spans="1:3" x14ac:dyDescent="0.35">
      <c r="A121" s="27" t="s">
        <v>1684</v>
      </c>
      <c r="B121" s="28">
        <v>354.51933333333335</v>
      </c>
      <c r="C121" s="28">
        <v>1.2430000000000001</v>
      </c>
    </row>
    <row r="122" spans="1:3" x14ac:dyDescent="0.35">
      <c r="A122" s="27" t="s">
        <v>1150</v>
      </c>
      <c r="B122" s="28">
        <v>1370.37</v>
      </c>
      <c r="C122" s="28">
        <v>0.81799999999999995</v>
      </c>
    </row>
    <row r="123" spans="1:3" x14ac:dyDescent="0.35">
      <c r="A123" s="27" t="s">
        <v>60</v>
      </c>
      <c r="B123" s="28">
        <v>136.97</v>
      </c>
      <c r="C123" s="28">
        <v>0.874</v>
      </c>
    </row>
    <row r="124" spans="1:3" x14ac:dyDescent="0.35">
      <c r="A124" s="27" t="s">
        <v>61</v>
      </c>
      <c r="B124" s="28">
        <v>273.76166666666671</v>
      </c>
      <c r="C124" s="28">
        <v>0.92666666666666675</v>
      </c>
    </row>
    <row r="125" spans="1:3" x14ac:dyDescent="0.35">
      <c r="A125" s="27" t="s">
        <v>995</v>
      </c>
      <c r="B125" s="28">
        <v>694.44399999999996</v>
      </c>
      <c r="C125" s="28">
        <v>0.73499999999999999</v>
      </c>
    </row>
    <row r="126" spans="1:3" x14ac:dyDescent="0.35">
      <c r="A126" s="27" t="s">
        <v>1683</v>
      </c>
      <c r="B126" s="28">
        <v>2051.1365000000001</v>
      </c>
      <c r="C126" s="28">
        <v>0.54800000000000004</v>
      </c>
    </row>
    <row r="127" spans="1:3" x14ac:dyDescent="0.35">
      <c r="A127" s="27" t="s">
        <v>1682</v>
      </c>
      <c r="B127" s="28">
        <v>1253.0920000000001</v>
      </c>
      <c r="C127" s="28">
        <v>0.70699999999999996</v>
      </c>
    </row>
    <row r="128" spans="1:3" x14ac:dyDescent="0.35">
      <c r="A128" s="27" t="s">
        <v>1681</v>
      </c>
      <c r="B128" s="28">
        <v>203.15049999999999</v>
      </c>
      <c r="C128" s="28">
        <v>0.95849999999999991</v>
      </c>
    </row>
    <row r="129" spans="1:3" x14ac:dyDescent="0.35">
      <c r="A129" s="27" t="s">
        <v>1125</v>
      </c>
      <c r="B129" s="28">
        <v>135.76949999999999</v>
      </c>
      <c r="C129" s="28">
        <v>1.0495000000000001</v>
      </c>
    </row>
    <row r="130" spans="1:3" x14ac:dyDescent="0.35">
      <c r="A130" s="27" t="s">
        <v>1680</v>
      </c>
      <c r="B130" s="28">
        <v>557.56399999999996</v>
      </c>
      <c r="C130" s="28">
        <v>0.751</v>
      </c>
    </row>
    <row r="131" spans="1:3" x14ac:dyDescent="0.35">
      <c r="A131" s="27" t="s">
        <v>912</v>
      </c>
      <c r="B131" s="28">
        <v>263.274</v>
      </c>
      <c r="C131" s="28">
        <v>0.90200000000000002</v>
      </c>
    </row>
    <row r="132" spans="1:3" x14ac:dyDescent="0.35">
      <c r="A132" s="27" t="s">
        <v>1679</v>
      </c>
      <c r="B132" s="28">
        <v>562.90499999999997</v>
      </c>
      <c r="C132" s="28">
        <v>0.85400000000000009</v>
      </c>
    </row>
    <row r="133" spans="1:3" x14ac:dyDescent="0.35">
      <c r="A133" s="27" t="s">
        <v>1678</v>
      </c>
      <c r="B133" s="28">
        <v>1272.1845000000001</v>
      </c>
      <c r="C133" s="28">
        <v>0.78550000000000009</v>
      </c>
    </row>
    <row r="134" spans="1:3" x14ac:dyDescent="0.35">
      <c r="A134" s="27" t="s">
        <v>875</v>
      </c>
      <c r="B134" s="28">
        <v>300.72300000000001</v>
      </c>
      <c r="C134" s="28">
        <v>0.76049999999999995</v>
      </c>
    </row>
    <row r="135" spans="1:3" x14ac:dyDescent="0.35">
      <c r="A135" s="27" t="s">
        <v>62</v>
      </c>
      <c r="B135" s="28">
        <v>422.04200000000003</v>
      </c>
      <c r="C135" s="28">
        <v>0.66700000000000004</v>
      </c>
    </row>
    <row r="136" spans="1:3" x14ac:dyDescent="0.35">
      <c r="A136" s="27" t="s">
        <v>63</v>
      </c>
      <c r="B136" s="28">
        <v>181.43466666666666</v>
      </c>
      <c r="C136" s="28">
        <v>0.79766666666666675</v>
      </c>
    </row>
    <row r="137" spans="1:3" x14ac:dyDescent="0.35">
      <c r="A137" s="27" t="s">
        <v>65</v>
      </c>
      <c r="B137" s="28">
        <v>81.498999999999995</v>
      </c>
      <c r="C137" s="28">
        <v>0.98899999999999988</v>
      </c>
    </row>
    <row r="138" spans="1:3" x14ac:dyDescent="0.35">
      <c r="A138" s="27" t="s">
        <v>1124</v>
      </c>
      <c r="B138" s="28">
        <v>233.48</v>
      </c>
      <c r="C138" s="28">
        <v>0.89</v>
      </c>
    </row>
    <row r="139" spans="1:3" x14ac:dyDescent="0.35">
      <c r="A139" s="27" t="s">
        <v>1060</v>
      </c>
      <c r="B139" s="28">
        <v>622.61800000000005</v>
      </c>
      <c r="C139" s="28">
        <v>0.88800000000000001</v>
      </c>
    </row>
    <row r="140" spans="1:3" x14ac:dyDescent="0.35">
      <c r="A140" s="27" t="s">
        <v>876</v>
      </c>
      <c r="B140" s="28">
        <v>610.67650000000003</v>
      </c>
      <c r="C140" s="28">
        <v>0.68599999999999994</v>
      </c>
    </row>
    <row r="141" spans="1:3" x14ac:dyDescent="0.35">
      <c r="A141" s="27" t="s">
        <v>1677</v>
      </c>
      <c r="B141" s="28">
        <v>271.721</v>
      </c>
      <c r="C141" s="28">
        <v>1.0895000000000001</v>
      </c>
    </row>
    <row r="142" spans="1:3" x14ac:dyDescent="0.35">
      <c r="A142" s="27" t="s">
        <v>66</v>
      </c>
      <c r="B142" s="28">
        <v>83.756</v>
      </c>
      <c r="C142" s="28">
        <v>0.90200000000000002</v>
      </c>
    </row>
    <row r="143" spans="1:3" x14ac:dyDescent="0.35">
      <c r="A143" s="27" t="s">
        <v>67</v>
      </c>
      <c r="B143" s="28">
        <v>272.93599999999998</v>
      </c>
      <c r="C143" s="28">
        <v>0.83799999999999997</v>
      </c>
    </row>
    <row r="144" spans="1:3" x14ac:dyDescent="0.35">
      <c r="A144" s="27" t="s">
        <v>68</v>
      </c>
      <c r="B144" s="28">
        <v>139.96899999999999</v>
      </c>
      <c r="C144" s="28">
        <v>0.88449999999999995</v>
      </c>
    </row>
    <row r="145" spans="1:3" x14ac:dyDescent="0.35">
      <c r="A145" s="27" t="s">
        <v>994</v>
      </c>
      <c r="B145" s="28">
        <v>8.9550000000000001</v>
      </c>
      <c r="C145" s="28">
        <v>0.96299999999999997</v>
      </c>
    </row>
    <row r="146" spans="1:3" x14ac:dyDescent="0.35">
      <c r="A146" s="27" t="s">
        <v>1676</v>
      </c>
      <c r="B146" s="28">
        <v>1550</v>
      </c>
      <c r="C146" s="28">
        <v>0.876</v>
      </c>
    </row>
    <row r="147" spans="1:3" x14ac:dyDescent="0.35">
      <c r="A147" s="27" t="s">
        <v>1675</v>
      </c>
      <c r="B147" s="28">
        <v>5666.6670000000004</v>
      </c>
      <c r="C147" s="28">
        <v>0.6</v>
      </c>
    </row>
    <row r="148" spans="1:3" x14ac:dyDescent="0.35">
      <c r="A148" s="27" t="s">
        <v>69</v>
      </c>
      <c r="B148" s="28">
        <v>71.4285</v>
      </c>
      <c r="C148" s="28">
        <v>0.47899999999999998</v>
      </c>
    </row>
    <row r="149" spans="1:3" x14ac:dyDescent="0.35">
      <c r="A149" s="27" t="s">
        <v>1149</v>
      </c>
      <c r="B149" s="28">
        <v>250</v>
      </c>
      <c r="C149" s="28">
        <v>1.778</v>
      </c>
    </row>
    <row r="150" spans="1:3" x14ac:dyDescent="0.35">
      <c r="A150" s="27" t="s">
        <v>1674</v>
      </c>
      <c r="B150" s="28">
        <v>607.54849999999999</v>
      </c>
      <c r="C150" s="28">
        <v>0.8145</v>
      </c>
    </row>
    <row r="151" spans="1:3" x14ac:dyDescent="0.35">
      <c r="A151" s="27" t="s">
        <v>70</v>
      </c>
      <c r="B151" s="28">
        <v>1674.4190000000001</v>
      </c>
      <c r="C151" s="28">
        <v>0.69399999999999995</v>
      </c>
    </row>
    <row r="152" spans="1:3" x14ac:dyDescent="0.35">
      <c r="A152" s="27" t="s">
        <v>1673</v>
      </c>
      <c r="B152" s="28">
        <v>918.54650000000004</v>
      </c>
      <c r="C152" s="28">
        <v>0.68300000000000005</v>
      </c>
    </row>
    <row r="153" spans="1:3" x14ac:dyDescent="0.35">
      <c r="A153" s="27" t="s">
        <v>1672</v>
      </c>
      <c r="B153" s="28">
        <v>1109.039</v>
      </c>
      <c r="C153" s="28">
        <v>1.0983333333333334</v>
      </c>
    </row>
    <row r="154" spans="1:3" x14ac:dyDescent="0.35">
      <c r="A154" s="27" t="s">
        <v>71</v>
      </c>
      <c r="B154" s="28">
        <v>207.547</v>
      </c>
      <c r="C154" s="28">
        <v>1.2330000000000001</v>
      </c>
    </row>
    <row r="155" spans="1:3" x14ac:dyDescent="0.35">
      <c r="A155" s="27" t="s">
        <v>1671</v>
      </c>
      <c r="B155" s="28">
        <v>165.904</v>
      </c>
      <c r="C155" s="28">
        <v>0.92849999999999999</v>
      </c>
    </row>
    <row r="156" spans="1:3" x14ac:dyDescent="0.35">
      <c r="A156" s="27" t="s">
        <v>1670</v>
      </c>
      <c r="B156" s="28">
        <v>294.82100000000003</v>
      </c>
      <c r="C156" s="28">
        <v>0.85099999999999998</v>
      </c>
    </row>
    <row r="157" spans="1:3" x14ac:dyDescent="0.35">
      <c r="A157" s="27" t="s">
        <v>1669</v>
      </c>
      <c r="B157" s="28">
        <v>785.71400000000006</v>
      </c>
      <c r="C157" s="28">
        <v>0.73699999999999999</v>
      </c>
    </row>
    <row r="158" spans="1:3" x14ac:dyDescent="0.35">
      <c r="A158" s="27" t="s">
        <v>1148</v>
      </c>
      <c r="B158" s="28">
        <v>1485.7139999999999</v>
      </c>
      <c r="C158" s="28">
        <v>0.83299999999999996</v>
      </c>
    </row>
    <row r="159" spans="1:3" x14ac:dyDescent="0.35">
      <c r="A159" s="27" t="s">
        <v>72</v>
      </c>
      <c r="B159" s="28">
        <v>700.23299999999995</v>
      </c>
      <c r="C159" s="28">
        <v>0.70399999999999996</v>
      </c>
    </row>
    <row r="160" spans="1:3" x14ac:dyDescent="0.35">
      <c r="A160" s="27" t="s">
        <v>1668</v>
      </c>
      <c r="B160" s="28">
        <v>4237.2740000000003</v>
      </c>
      <c r="C160" s="28">
        <v>0.60050000000000003</v>
      </c>
    </row>
    <row r="161" spans="1:3" x14ac:dyDescent="0.35">
      <c r="A161" s="27" t="s">
        <v>940</v>
      </c>
      <c r="B161" s="28">
        <v>0</v>
      </c>
      <c r="C161" s="28">
        <v>0.77600000000000002</v>
      </c>
    </row>
    <row r="162" spans="1:3" x14ac:dyDescent="0.35">
      <c r="A162" s="27" t="s">
        <v>1667</v>
      </c>
      <c r="B162" s="28">
        <v>290</v>
      </c>
      <c r="C162" s="28">
        <v>1.587</v>
      </c>
    </row>
    <row r="163" spans="1:3" x14ac:dyDescent="0.35">
      <c r="A163" s="27" t="s">
        <v>73</v>
      </c>
      <c r="B163" s="28">
        <v>326.24099999999999</v>
      </c>
      <c r="C163" s="28">
        <v>0.81</v>
      </c>
    </row>
    <row r="164" spans="1:3" x14ac:dyDescent="0.35">
      <c r="A164" s="27" t="s">
        <v>74</v>
      </c>
      <c r="B164" s="28">
        <v>161.29</v>
      </c>
      <c r="C164" s="28">
        <v>0.36499999999999999</v>
      </c>
    </row>
    <row r="165" spans="1:3" x14ac:dyDescent="0.35">
      <c r="A165" s="27" t="s">
        <v>1666</v>
      </c>
      <c r="B165" s="28">
        <v>300.48249999999996</v>
      </c>
      <c r="C165" s="28">
        <v>0.96100000000000008</v>
      </c>
    </row>
    <row r="166" spans="1:3" x14ac:dyDescent="0.35">
      <c r="A166" s="27" t="s">
        <v>75</v>
      </c>
      <c r="B166" s="28">
        <v>4.0979999999999999</v>
      </c>
      <c r="C166" s="28">
        <v>2.5680000000000001</v>
      </c>
    </row>
    <row r="167" spans="1:3" x14ac:dyDescent="0.35">
      <c r="A167" s="27" t="s">
        <v>77</v>
      </c>
      <c r="B167" s="28">
        <v>367.15</v>
      </c>
      <c r="C167" s="28">
        <v>0.42749999999999999</v>
      </c>
    </row>
    <row r="168" spans="1:3" x14ac:dyDescent="0.35">
      <c r="A168" s="27" t="s">
        <v>78</v>
      </c>
      <c r="B168" s="28">
        <v>98.244</v>
      </c>
      <c r="C168" s="28">
        <v>0.96750000000000003</v>
      </c>
    </row>
    <row r="169" spans="1:3" x14ac:dyDescent="0.35">
      <c r="A169" s="27" t="s">
        <v>79</v>
      </c>
      <c r="B169" s="28">
        <v>870.8755000000001</v>
      </c>
      <c r="C169" s="28">
        <v>0.45</v>
      </c>
    </row>
    <row r="170" spans="1:3" x14ac:dyDescent="0.35">
      <c r="A170" s="27" t="s">
        <v>80</v>
      </c>
      <c r="B170" s="28">
        <v>297.596</v>
      </c>
      <c r="C170" s="28">
        <v>0.80400000000000005</v>
      </c>
    </row>
    <row r="171" spans="1:3" x14ac:dyDescent="0.35">
      <c r="A171" s="27" t="s">
        <v>81</v>
      </c>
      <c r="B171" s="28">
        <v>555.55600000000004</v>
      </c>
      <c r="C171" s="28">
        <v>0.76400000000000001</v>
      </c>
    </row>
    <row r="172" spans="1:3" x14ac:dyDescent="0.35">
      <c r="A172" s="27" t="s">
        <v>1665</v>
      </c>
      <c r="B172" s="28">
        <v>963.55799999999999</v>
      </c>
      <c r="C172" s="28">
        <v>0.76749999999999996</v>
      </c>
    </row>
    <row r="173" spans="1:3" x14ac:dyDescent="0.35">
      <c r="A173" s="27" t="s">
        <v>1664</v>
      </c>
      <c r="B173" s="28">
        <v>544.96050000000002</v>
      </c>
      <c r="C173" s="28">
        <v>0.81299999999999994</v>
      </c>
    </row>
    <row r="174" spans="1:3" x14ac:dyDescent="0.35">
      <c r="A174" s="27" t="s">
        <v>1663</v>
      </c>
      <c r="B174" s="28">
        <v>699.60799999999995</v>
      </c>
      <c r="C174" s="28">
        <v>1.3239999999999998</v>
      </c>
    </row>
    <row r="175" spans="1:3" x14ac:dyDescent="0.35">
      <c r="A175" s="27" t="s">
        <v>1077</v>
      </c>
      <c r="B175" s="28">
        <v>550.29600000000005</v>
      </c>
      <c r="C175" s="28">
        <v>1.7070000000000001</v>
      </c>
    </row>
    <row r="176" spans="1:3" x14ac:dyDescent="0.35">
      <c r="A176" s="27" t="s">
        <v>1662</v>
      </c>
      <c r="B176" s="28">
        <v>649.22600000000011</v>
      </c>
      <c r="C176" s="28">
        <v>1.4165000000000001</v>
      </c>
    </row>
    <row r="177" spans="1:3" x14ac:dyDescent="0.35">
      <c r="A177" s="27" t="s">
        <v>1661</v>
      </c>
      <c r="B177" s="28">
        <v>5758.3334999999997</v>
      </c>
      <c r="C177" s="28">
        <v>0.376</v>
      </c>
    </row>
    <row r="178" spans="1:3" x14ac:dyDescent="0.35">
      <c r="A178" s="27" t="s">
        <v>1660</v>
      </c>
      <c r="B178" s="28">
        <v>463.41500000000002</v>
      </c>
      <c r="C178" s="28">
        <v>0.89100000000000001</v>
      </c>
    </row>
    <row r="179" spans="1:3" x14ac:dyDescent="0.35">
      <c r="A179" s="27" t="s">
        <v>1659</v>
      </c>
      <c r="B179" s="28">
        <v>1420.33</v>
      </c>
      <c r="C179" s="28">
        <v>0.91199999999999992</v>
      </c>
    </row>
    <row r="180" spans="1:3" x14ac:dyDescent="0.35">
      <c r="A180" s="27" t="s">
        <v>1059</v>
      </c>
      <c r="B180" s="28">
        <v>510.41300000000001</v>
      </c>
      <c r="C180" s="28">
        <v>1.0035000000000001</v>
      </c>
    </row>
    <row r="181" spans="1:3" x14ac:dyDescent="0.35">
      <c r="A181" s="27" t="s">
        <v>82</v>
      </c>
      <c r="B181" s="28">
        <v>460</v>
      </c>
      <c r="C181" s="28">
        <v>0.61699999999999999</v>
      </c>
    </row>
    <row r="182" spans="1:3" x14ac:dyDescent="0.35">
      <c r="A182" s="27" t="s">
        <v>1658</v>
      </c>
      <c r="B182" s="28">
        <v>563.95950000000005</v>
      </c>
      <c r="C182" s="28">
        <v>1.0085</v>
      </c>
    </row>
    <row r="183" spans="1:3" x14ac:dyDescent="0.35">
      <c r="A183" s="27" t="s">
        <v>1015</v>
      </c>
      <c r="B183" s="28">
        <v>1790.123</v>
      </c>
      <c r="C183" s="28">
        <v>0.58299999999999996</v>
      </c>
    </row>
    <row r="184" spans="1:3" x14ac:dyDescent="0.35">
      <c r="A184" s="27" t="s">
        <v>1014</v>
      </c>
      <c r="B184" s="28">
        <v>40.936</v>
      </c>
      <c r="C184" s="28">
        <v>1</v>
      </c>
    </row>
    <row r="185" spans="1:3" x14ac:dyDescent="0.35">
      <c r="A185" s="27" t="s">
        <v>939</v>
      </c>
      <c r="B185" s="28">
        <v>11088.0545</v>
      </c>
      <c r="C185" s="28">
        <v>0.67749999999999999</v>
      </c>
    </row>
    <row r="186" spans="1:3" x14ac:dyDescent="0.35">
      <c r="A186" s="27" t="s">
        <v>1657</v>
      </c>
      <c r="B186" s="28">
        <v>772.2835</v>
      </c>
      <c r="C186" s="28">
        <v>1.0255000000000001</v>
      </c>
    </row>
    <row r="187" spans="1:3" x14ac:dyDescent="0.35">
      <c r="A187" s="27" t="s">
        <v>938</v>
      </c>
      <c r="B187" s="28">
        <v>2359.2934999999998</v>
      </c>
      <c r="C187" s="28">
        <v>0.89149999999999996</v>
      </c>
    </row>
    <row r="188" spans="1:3" x14ac:dyDescent="0.35">
      <c r="A188" s="27" t="s">
        <v>1013</v>
      </c>
      <c r="B188" s="28">
        <v>349.34500000000003</v>
      </c>
      <c r="C188" s="28">
        <v>0.89800000000000002</v>
      </c>
    </row>
    <row r="189" spans="1:3" x14ac:dyDescent="0.35">
      <c r="A189" s="27" t="s">
        <v>1022</v>
      </c>
      <c r="B189" s="28">
        <v>69.766999999999996</v>
      </c>
      <c r="C189" s="28">
        <v>0.84299999999999997</v>
      </c>
    </row>
    <row r="190" spans="1:3" x14ac:dyDescent="0.35">
      <c r="A190" s="27" t="s">
        <v>1656</v>
      </c>
      <c r="B190" s="28">
        <v>184.91550000000001</v>
      </c>
      <c r="C190" s="28">
        <v>0.99299999999999999</v>
      </c>
    </row>
    <row r="191" spans="1:3" x14ac:dyDescent="0.35">
      <c r="A191" s="27" t="s">
        <v>1021</v>
      </c>
      <c r="B191" s="28">
        <v>198.34700000000001</v>
      </c>
      <c r="C191" s="28">
        <v>0.88300000000000001</v>
      </c>
    </row>
    <row r="192" spans="1:3" x14ac:dyDescent="0.35">
      <c r="A192" s="27" t="s">
        <v>83</v>
      </c>
      <c r="B192" s="28">
        <v>665.76749999999993</v>
      </c>
      <c r="C192" s="28">
        <v>0.74</v>
      </c>
    </row>
    <row r="193" spans="1:3" x14ac:dyDescent="0.35">
      <c r="A193" s="27" t="s">
        <v>1655</v>
      </c>
      <c r="B193" s="28">
        <v>725.72</v>
      </c>
      <c r="C193" s="28">
        <v>0.72350000000000003</v>
      </c>
    </row>
    <row r="194" spans="1:3" x14ac:dyDescent="0.35">
      <c r="A194" s="27" t="s">
        <v>84</v>
      </c>
      <c r="B194" s="28">
        <v>100.15600000000001</v>
      </c>
      <c r="C194" s="28">
        <v>0.97099999999999997</v>
      </c>
    </row>
    <row r="195" spans="1:3" x14ac:dyDescent="0.35">
      <c r="A195" s="27" t="s">
        <v>1654</v>
      </c>
      <c r="B195" s="28">
        <v>175.53200000000001</v>
      </c>
      <c r="C195" s="28">
        <v>2.3210000000000002</v>
      </c>
    </row>
    <row r="196" spans="1:3" x14ac:dyDescent="0.35">
      <c r="A196" s="27" t="s">
        <v>85</v>
      </c>
      <c r="B196" s="28">
        <v>472.43500000000006</v>
      </c>
      <c r="C196" s="28">
        <v>0.6925</v>
      </c>
    </row>
    <row r="197" spans="1:3" x14ac:dyDescent="0.35">
      <c r="A197" s="27" t="s">
        <v>87</v>
      </c>
      <c r="B197" s="28">
        <v>276.76</v>
      </c>
      <c r="C197" s="28">
        <v>0.81200000000000006</v>
      </c>
    </row>
    <row r="198" spans="1:3" x14ac:dyDescent="0.35">
      <c r="A198" s="27" t="s">
        <v>86</v>
      </c>
      <c r="B198" s="28">
        <v>477.428</v>
      </c>
      <c r="C198" s="28">
        <v>0.72150000000000003</v>
      </c>
    </row>
    <row r="199" spans="1:3" x14ac:dyDescent="0.35">
      <c r="A199" s="27" t="s">
        <v>1653</v>
      </c>
      <c r="B199" s="28">
        <v>649.69449999999995</v>
      </c>
      <c r="C199" s="28">
        <v>0.70300000000000007</v>
      </c>
    </row>
    <row r="200" spans="1:3" x14ac:dyDescent="0.35">
      <c r="A200" s="27" t="s">
        <v>1123</v>
      </c>
      <c r="B200" s="28">
        <v>9.9009999999999998</v>
      </c>
      <c r="C200" s="28">
        <v>1.375</v>
      </c>
    </row>
    <row r="201" spans="1:3" x14ac:dyDescent="0.35">
      <c r="A201" s="27" t="s">
        <v>993</v>
      </c>
      <c r="B201" s="28">
        <v>355.55599999999998</v>
      </c>
      <c r="C201" s="28">
        <v>0.60799999999999998</v>
      </c>
    </row>
    <row r="202" spans="1:3" x14ac:dyDescent="0.35">
      <c r="A202" s="27" t="s">
        <v>1122</v>
      </c>
      <c r="B202" s="28">
        <v>167.488</v>
      </c>
      <c r="C202" s="28">
        <v>0.78400000000000003</v>
      </c>
    </row>
    <row r="203" spans="1:3" x14ac:dyDescent="0.35">
      <c r="A203" s="27" t="s">
        <v>88</v>
      </c>
      <c r="B203" s="28">
        <v>51.558</v>
      </c>
      <c r="C203" s="28">
        <v>0.97299999999999998</v>
      </c>
    </row>
    <row r="204" spans="1:3" x14ac:dyDescent="0.35">
      <c r="A204" s="27" t="s">
        <v>992</v>
      </c>
      <c r="B204" s="28">
        <v>5750</v>
      </c>
      <c r="C204" s="28">
        <v>0.66700000000000004</v>
      </c>
    </row>
    <row r="205" spans="1:3" x14ac:dyDescent="0.35">
      <c r="A205" s="27" t="s">
        <v>1652</v>
      </c>
      <c r="B205" s="28">
        <v>291.04500000000002</v>
      </c>
      <c r="C205" s="28">
        <v>1.1359999999999999</v>
      </c>
    </row>
    <row r="206" spans="1:3" x14ac:dyDescent="0.35">
      <c r="A206" s="27" t="s">
        <v>937</v>
      </c>
      <c r="B206" s="28">
        <v>1074.481</v>
      </c>
      <c r="C206" s="28">
        <v>0.6</v>
      </c>
    </row>
    <row r="207" spans="1:3" x14ac:dyDescent="0.35">
      <c r="A207" s="27" t="s">
        <v>1651</v>
      </c>
      <c r="B207" s="28">
        <v>223.21600000000001</v>
      </c>
      <c r="C207" s="28">
        <v>0.86749999999999994</v>
      </c>
    </row>
    <row r="208" spans="1:3" x14ac:dyDescent="0.35">
      <c r="A208" s="27" t="s">
        <v>89</v>
      </c>
      <c r="B208" s="28">
        <v>249.1635</v>
      </c>
      <c r="C208" s="28">
        <v>0.87450000000000006</v>
      </c>
    </row>
    <row r="209" spans="1:3" x14ac:dyDescent="0.35">
      <c r="A209" s="27" t="s">
        <v>1650</v>
      </c>
      <c r="B209" s="28">
        <v>425</v>
      </c>
      <c r="C209" s="28">
        <v>0.87</v>
      </c>
    </row>
    <row r="210" spans="1:3" x14ac:dyDescent="0.35">
      <c r="A210" s="27" t="s">
        <v>91</v>
      </c>
      <c r="B210" s="28">
        <v>56.252499999999998</v>
      </c>
      <c r="C210" s="28">
        <v>1.0820000000000001</v>
      </c>
    </row>
    <row r="211" spans="1:3" x14ac:dyDescent="0.35">
      <c r="A211" s="27" t="s">
        <v>90</v>
      </c>
      <c r="B211" s="28">
        <v>100.437</v>
      </c>
      <c r="C211" s="28">
        <v>0.94099999999999995</v>
      </c>
    </row>
    <row r="212" spans="1:3" x14ac:dyDescent="0.35">
      <c r="A212" s="27" t="s">
        <v>991</v>
      </c>
      <c r="B212" s="28">
        <v>54.795000000000002</v>
      </c>
      <c r="C212" s="28">
        <v>0.873</v>
      </c>
    </row>
    <row r="213" spans="1:3" x14ac:dyDescent="0.35">
      <c r="A213" s="27" t="s">
        <v>1058</v>
      </c>
      <c r="B213" s="28">
        <v>1312.5</v>
      </c>
      <c r="C213" s="28">
        <v>0.73899999999999999</v>
      </c>
    </row>
    <row r="214" spans="1:3" x14ac:dyDescent="0.35">
      <c r="A214" s="27" t="s">
        <v>990</v>
      </c>
      <c r="B214" s="28">
        <v>18.219000000000001</v>
      </c>
      <c r="C214" s="28">
        <v>0.46800000000000003</v>
      </c>
    </row>
    <row r="215" spans="1:3" x14ac:dyDescent="0.35">
      <c r="A215" s="27" t="s">
        <v>1649</v>
      </c>
      <c r="B215" s="28">
        <v>1239.1305</v>
      </c>
      <c r="C215" s="28">
        <v>0.84650000000000003</v>
      </c>
    </row>
    <row r="216" spans="1:3" x14ac:dyDescent="0.35">
      <c r="A216" s="27" t="s">
        <v>1648</v>
      </c>
      <c r="B216" s="28">
        <v>1085.2239999999999</v>
      </c>
      <c r="C216" s="28">
        <v>0.64949999999999997</v>
      </c>
    </row>
    <row r="217" spans="1:3" x14ac:dyDescent="0.35">
      <c r="A217" s="27" t="s">
        <v>1647</v>
      </c>
      <c r="B217" s="28">
        <v>860.58550000000002</v>
      </c>
      <c r="C217" s="28">
        <v>0.67700000000000005</v>
      </c>
    </row>
    <row r="218" spans="1:3" x14ac:dyDescent="0.35">
      <c r="A218" s="27" t="s">
        <v>936</v>
      </c>
      <c r="B218" s="28">
        <v>2100.107</v>
      </c>
      <c r="C218" s="28">
        <v>0.75049999999999994</v>
      </c>
    </row>
    <row r="219" spans="1:3" x14ac:dyDescent="0.35">
      <c r="A219" s="27" t="s">
        <v>1646</v>
      </c>
      <c r="B219" s="28">
        <v>233.45699999999999</v>
      </c>
      <c r="C219" s="28">
        <v>0.98</v>
      </c>
    </row>
    <row r="220" spans="1:3" x14ac:dyDescent="0.35">
      <c r="A220" s="27" t="s">
        <v>1645</v>
      </c>
      <c r="B220" s="28">
        <v>500</v>
      </c>
      <c r="C220" s="28">
        <v>1.2</v>
      </c>
    </row>
    <row r="221" spans="1:3" x14ac:dyDescent="0.35">
      <c r="A221" s="27" t="s">
        <v>1057</v>
      </c>
      <c r="B221" s="28">
        <v>730.9905</v>
      </c>
      <c r="C221" s="28">
        <v>0.86050000000000004</v>
      </c>
    </row>
    <row r="222" spans="1:3" x14ac:dyDescent="0.35">
      <c r="A222" s="27" t="s">
        <v>1644</v>
      </c>
      <c r="B222" s="28">
        <v>225.40700000000001</v>
      </c>
      <c r="C222" s="28">
        <v>1.2396666666666667</v>
      </c>
    </row>
    <row r="223" spans="1:3" x14ac:dyDescent="0.35">
      <c r="A223" s="27" t="s">
        <v>1643</v>
      </c>
      <c r="B223" s="28">
        <v>879.38599999999997</v>
      </c>
      <c r="C223" s="28">
        <v>0.80300000000000005</v>
      </c>
    </row>
    <row r="224" spans="1:3" x14ac:dyDescent="0.35">
      <c r="A224" s="27" t="s">
        <v>1056</v>
      </c>
      <c r="B224" s="28">
        <v>616.66700000000003</v>
      </c>
      <c r="C224" s="28">
        <v>0.77400000000000002</v>
      </c>
    </row>
    <row r="225" spans="1:3" x14ac:dyDescent="0.35">
      <c r="A225" s="27" t="s">
        <v>911</v>
      </c>
      <c r="B225" s="28">
        <v>244.29300000000001</v>
      </c>
      <c r="C225" s="28">
        <v>0.96599999999999997</v>
      </c>
    </row>
    <row r="226" spans="1:3" x14ac:dyDescent="0.35">
      <c r="A226" s="27" t="s">
        <v>1147</v>
      </c>
      <c r="B226" s="28">
        <v>538.46199999999999</v>
      </c>
      <c r="C226" s="28">
        <v>0.91100000000000003</v>
      </c>
    </row>
    <row r="227" spans="1:3" x14ac:dyDescent="0.35">
      <c r="A227" s="27" t="s">
        <v>1121</v>
      </c>
      <c r="B227" s="28">
        <v>273.88499999999999</v>
      </c>
      <c r="C227" s="28">
        <v>0.877</v>
      </c>
    </row>
    <row r="228" spans="1:3" x14ac:dyDescent="0.35">
      <c r="A228" s="27" t="s">
        <v>1204</v>
      </c>
      <c r="B228" s="28">
        <v>171.49599999999998</v>
      </c>
      <c r="C228" s="28">
        <v>0.78699999999999992</v>
      </c>
    </row>
    <row r="229" spans="1:3" x14ac:dyDescent="0.35">
      <c r="A229" s="27" t="s">
        <v>1203</v>
      </c>
      <c r="B229" s="28">
        <v>329.57349999999997</v>
      </c>
      <c r="C229" s="28">
        <v>0.88400000000000001</v>
      </c>
    </row>
    <row r="230" spans="1:3" x14ac:dyDescent="0.35">
      <c r="A230" s="27" t="s">
        <v>1202</v>
      </c>
      <c r="B230" s="28">
        <v>385.56849999999997</v>
      </c>
      <c r="C230" s="28">
        <v>0.7995000000000001</v>
      </c>
    </row>
    <row r="231" spans="1:3" x14ac:dyDescent="0.35">
      <c r="A231" s="27" t="s">
        <v>1201</v>
      </c>
      <c r="B231" s="28">
        <v>165.739</v>
      </c>
      <c r="C231" s="28">
        <v>0.85</v>
      </c>
    </row>
    <row r="232" spans="1:3" x14ac:dyDescent="0.35">
      <c r="A232" s="27" t="s">
        <v>1642</v>
      </c>
      <c r="B232" s="28">
        <v>242.42400000000001</v>
      </c>
      <c r="C232" s="28">
        <v>0.97099999999999997</v>
      </c>
    </row>
    <row r="233" spans="1:3" x14ac:dyDescent="0.35">
      <c r="A233" s="27" t="s">
        <v>1200</v>
      </c>
      <c r="B233" s="28">
        <v>268.39800000000002</v>
      </c>
      <c r="C233" s="28">
        <v>0.83399999999999996</v>
      </c>
    </row>
    <row r="234" spans="1:3" x14ac:dyDescent="0.35">
      <c r="A234" s="27" t="s">
        <v>1199</v>
      </c>
      <c r="B234" s="28">
        <v>400.1035</v>
      </c>
      <c r="C234" s="28">
        <v>0.82150000000000001</v>
      </c>
    </row>
    <row r="235" spans="1:3" x14ac:dyDescent="0.35">
      <c r="A235" s="27" t="s">
        <v>1198</v>
      </c>
      <c r="B235" s="28">
        <v>1075.7515000000001</v>
      </c>
      <c r="C235" s="28">
        <v>0.75550000000000006</v>
      </c>
    </row>
    <row r="236" spans="1:3" x14ac:dyDescent="0.35">
      <c r="A236" s="27" t="s">
        <v>1197</v>
      </c>
      <c r="B236" s="28">
        <v>538.47749999999996</v>
      </c>
      <c r="C236" s="28">
        <v>0.80249999999999999</v>
      </c>
    </row>
    <row r="237" spans="1:3" x14ac:dyDescent="0.35">
      <c r="A237" s="27" t="s">
        <v>1196</v>
      </c>
      <c r="B237" s="28">
        <v>213.483</v>
      </c>
      <c r="C237" s="28">
        <v>0.97799999999999998</v>
      </c>
    </row>
    <row r="238" spans="1:3" x14ac:dyDescent="0.35">
      <c r="A238" s="27" t="s">
        <v>1641</v>
      </c>
      <c r="B238" s="28">
        <v>92.233000000000004</v>
      </c>
      <c r="C238" s="28">
        <v>0.97</v>
      </c>
    </row>
    <row r="239" spans="1:3" x14ac:dyDescent="0.35">
      <c r="A239" s="27" t="s">
        <v>1195</v>
      </c>
      <c r="B239" s="28">
        <v>101.852</v>
      </c>
      <c r="C239" s="28">
        <v>0.98199999999999998</v>
      </c>
    </row>
    <row r="240" spans="1:3" x14ac:dyDescent="0.35">
      <c r="A240" s="27" t="s">
        <v>1194</v>
      </c>
      <c r="B240" s="28">
        <v>584.85599999999999</v>
      </c>
      <c r="C240" s="28">
        <v>0.80100000000000005</v>
      </c>
    </row>
    <row r="241" spans="1:3" x14ac:dyDescent="0.35">
      <c r="A241" s="27" t="s">
        <v>1193</v>
      </c>
      <c r="B241" s="28">
        <v>372.19150000000002</v>
      </c>
      <c r="C241" s="28">
        <v>0.80699999999999994</v>
      </c>
    </row>
    <row r="242" spans="1:3" x14ac:dyDescent="0.35">
      <c r="A242" s="27" t="s">
        <v>1192</v>
      </c>
      <c r="B242" s="28">
        <v>2136.6620000000003</v>
      </c>
      <c r="C242" s="28">
        <v>0.38700000000000001</v>
      </c>
    </row>
    <row r="243" spans="1:3" x14ac:dyDescent="0.35">
      <c r="A243" s="27" t="s">
        <v>1191</v>
      </c>
      <c r="B243" s="28">
        <v>555.40800000000002</v>
      </c>
      <c r="C243" s="28">
        <v>0.745</v>
      </c>
    </row>
    <row r="244" spans="1:3" x14ac:dyDescent="0.35">
      <c r="A244" s="27" t="s">
        <v>1640</v>
      </c>
      <c r="B244" s="28">
        <v>180.03550000000001</v>
      </c>
      <c r="C244" s="28">
        <v>0.70399999999999996</v>
      </c>
    </row>
    <row r="245" spans="1:3" x14ac:dyDescent="0.35">
      <c r="A245" s="27" t="s">
        <v>92</v>
      </c>
      <c r="B245" s="28">
        <v>135.77799999999999</v>
      </c>
      <c r="C245" s="28">
        <v>0.78</v>
      </c>
    </row>
    <row r="246" spans="1:3" x14ac:dyDescent="0.35">
      <c r="A246" s="27" t="s">
        <v>1639</v>
      </c>
      <c r="B246" s="28">
        <v>495.73599999999999</v>
      </c>
      <c r="C246" s="28">
        <v>1.486</v>
      </c>
    </row>
    <row r="247" spans="1:3" x14ac:dyDescent="0.35">
      <c r="A247" s="27" t="s">
        <v>1638</v>
      </c>
      <c r="B247" s="28">
        <v>748.37650000000008</v>
      </c>
      <c r="C247" s="28">
        <v>1.1085</v>
      </c>
    </row>
    <row r="248" spans="1:3" x14ac:dyDescent="0.35">
      <c r="A248" s="27" t="s">
        <v>93</v>
      </c>
      <c r="B248" s="28">
        <v>558.80349999999999</v>
      </c>
      <c r="C248" s="28">
        <v>0.8125</v>
      </c>
    </row>
    <row r="249" spans="1:3" x14ac:dyDescent="0.35">
      <c r="A249" s="27" t="s">
        <v>877</v>
      </c>
      <c r="B249" s="28">
        <v>280.08800000000002</v>
      </c>
      <c r="C249" s="28">
        <v>0.93300000000000005</v>
      </c>
    </row>
    <row r="250" spans="1:3" x14ac:dyDescent="0.35">
      <c r="A250" s="27" t="s">
        <v>1637</v>
      </c>
      <c r="B250" s="28">
        <v>1447.268</v>
      </c>
      <c r="C250" s="28">
        <v>1.079</v>
      </c>
    </row>
    <row r="251" spans="1:3" x14ac:dyDescent="0.35">
      <c r="A251" s="27" t="s">
        <v>1636</v>
      </c>
      <c r="B251" s="28">
        <v>137.09649999999999</v>
      </c>
      <c r="C251" s="28">
        <v>0.85699999999999998</v>
      </c>
    </row>
    <row r="252" spans="1:3" x14ac:dyDescent="0.35">
      <c r="A252" s="27" t="s">
        <v>1635</v>
      </c>
      <c r="B252" s="28">
        <v>1070.55</v>
      </c>
      <c r="C252" s="28">
        <v>0.82950000000000002</v>
      </c>
    </row>
    <row r="253" spans="1:3" x14ac:dyDescent="0.35">
      <c r="A253" s="27" t="s">
        <v>94</v>
      </c>
      <c r="B253" s="28">
        <v>402.15433333333334</v>
      </c>
      <c r="C253" s="28">
        <v>0.95299999999999996</v>
      </c>
    </row>
    <row r="254" spans="1:3" x14ac:dyDescent="0.35">
      <c r="A254" s="27" t="s">
        <v>989</v>
      </c>
      <c r="B254" s="28">
        <v>1750</v>
      </c>
      <c r="C254" s="28">
        <v>1.1759999999999999</v>
      </c>
    </row>
    <row r="255" spans="1:3" x14ac:dyDescent="0.35">
      <c r="A255" s="27" t="s">
        <v>1120</v>
      </c>
      <c r="B255" s="28">
        <v>78.113</v>
      </c>
      <c r="C255" s="28">
        <v>1.036</v>
      </c>
    </row>
    <row r="256" spans="1:3" x14ac:dyDescent="0.35">
      <c r="A256" s="27" t="s">
        <v>1119</v>
      </c>
      <c r="B256" s="28">
        <v>283.42200000000003</v>
      </c>
      <c r="C256" s="28">
        <v>-26.713999999999999</v>
      </c>
    </row>
    <row r="257" spans="1:3" x14ac:dyDescent="0.35">
      <c r="A257" s="27" t="s">
        <v>878</v>
      </c>
      <c r="B257" s="28">
        <v>152.17400000000001</v>
      </c>
      <c r="C257" s="28">
        <v>1.278</v>
      </c>
    </row>
    <row r="258" spans="1:3" x14ac:dyDescent="0.35">
      <c r="A258" s="27" t="s">
        <v>1634</v>
      </c>
      <c r="B258" s="28">
        <v>700.0915</v>
      </c>
      <c r="C258" s="28">
        <v>1.45</v>
      </c>
    </row>
    <row r="259" spans="1:3" x14ac:dyDescent="0.35">
      <c r="A259" s="27" t="s">
        <v>1633</v>
      </c>
      <c r="B259" s="28">
        <v>523.03050000000007</v>
      </c>
      <c r="C259" s="28">
        <v>0.82600000000000007</v>
      </c>
    </row>
    <row r="260" spans="1:3" x14ac:dyDescent="0.35">
      <c r="A260" s="27" t="s">
        <v>1632</v>
      </c>
      <c r="B260" s="28">
        <v>707.01350000000002</v>
      </c>
      <c r="C260" s="28">
        <v>0.83200000000000007</v>
      </c>
    </row>
    <row r="261" spans="1:3" x14ac:dyDescent="0.35">
      <c r="A261" s="27" t="s">
        <v>1631</v>
      </c>
      <c r="B261" s="28">
        <v>419.06650000000002</v>
      </c>
      <c r="C261" s="28">
        <v>0.69700000000000006</v>
      </c>
    </row>
    <row r="262" spans="1:3" x14ac:dyDescent="0.35">
      <c r="A262" s="27" t="s">
        <v>1630</v>
      </c>
      <c r="B262" s="28">
        <v>601.44899999999996</v>
      </c>
      <c r="C262" s="28">
        <v>1.5310000000000001</v>
      </c>
    </row>
    <row r="263" spans="1:3" x14ac:dyDescent="0.35">
      <c r="A263" s="27" t="s">
        <v>1629</v>
      </c>
      <c r="B263" s="28">
        <v>434.59550000000002</v>
      </c>
      <c r="C263" s="28">
        <v>0.879</v>
      </c>
    </row>
    <row r="264" spans="1:3" x14ac:dyDescent="0.35">
      <c r="A264" s="27" t="s">
        <v>1628</v>
      </c>
      <c r="B264" s="28">
        <v>1073.42</v>
      </c>
      <c r="C264" s="28">
        <v>0.81800000000000006</v>
      </c>
    </row>
    <row r="265" spans="1:3" x14ac:dyDescent="0.35">
      <c r="A265" s="27" t="s">
        <v>1627</v>
      </c>
      <c r="B265" s="28">
        <v>0</v>
      </c>
      <c r="C265" s="28">
        <v>1.0189999999999999</v>
      </c>
    </row>
    <row r="266" spans="1:3" x14ac:dyDescent="0.35">
      <c r="A266" s="27" t="s">
        <v>95</v>
      </c>
      <c r="B266" s="28">
        <v>1857.143</v>
      </c>
      <c r="C266" s="28">
        <v>-1.474</v>
      </c>
    </row>
    <row r="267" spans="1:3" x14ac:dyDescent="0.35">
      <c r="A267" s="27" t="s">
        <v>1626</v>
      </c>
      <c r="B267" s="28">
        <v>953.80650000000003</v>
      </c>
      <c r="C267" s="28">
        <v>0.77800000000000002</v>
      </c>
    </row>
    <row r="268" spans="1:3" x14ac:dyDescent="0.35">
      <c r="A268" s="27" t="s">
        <v>1625</v>
      </c>
      <c r="B268" s="28">
        <v>551.447</v>
      </c>
      <c r="C268" s="28">
        <v>0.84499999999999997</v>
      </c>
    </row>
    <row r="269" spans="1:3" x14ac:dyDescent="0.35">
      <c r="A269" s="27" t="s">
        <v>1624</v>
      </c>
      <c r="B269" s="28">
        <v>158.17699999999999</v>
      </c>
      <c r="C269" s="28">
        <v>1.1990000000000001</v>
      </c>
    </row>
    <row r="270" spans="1:3" x14ac:dyDescent="0.35">
      <c r="A270" s="27" t="s">
        <v>879</v>
      </c>
      <c r="B270" s="28">
        <v>397.8075</v>
      </c>
      <c r="C270" s="28">
        <v>0.85850000000000004</v>
      </c>
    </row>
    <row r="271" spans="1:3" x14ac:dyDescent="0.35">
      <c r="A271" s="27" t="s">
        <v>1623</v>
      </c>
      <c r="B271" s="28">
        <v>0</v>
      </c>
      <c r="C271" s="28">
        <v>0.57699999999999996</v>
      </c>
    </row>
    <row r="272" spans="1:3" x14ac:dyDescent="0.35">
      <c r="A272" s="27" t="s">
        <v>96</v>
      </c>
      <c r="B272" s="28">
        <v>590.27800000000002</v>
      </c>
      <c r="C272" s="28">
        <v>1</v>
      </c>
    </row>
    <row r="273" spans="1:3" x14ac:dyDescent="0.35">
      <c r="A273" s="27" t="s">
        <v>1749</v>
      </c>
      <c r="B273" s="28">
        <v>1625.81</v>
      </c>
      <c r="C273" s="28">
        <v>0.82099999999999995</v>
      </c>
    </row>
    <row r="274" spans="1:3" x14ac:dyDescent="0.35">
      <c r="A274" s="27" t="s">
        <v>1055</v>
      </c>
      <c r="B274" s="28">
        <v>394.79700000000003</v>
      </c>
      <c r="C274" s="28">
        <v>6.0049999999999999</v>
      </c>
    </row>
    <row r="275" spans="1:3" x14ac:dyDescent="0.35">
      <c r="A275" s="27" t="s">
        <v>1622</v>
      </c>
      <c r="B275" s="28">
        <v>1363.636</v>
      </c>
      <c r="C275" s="28">
        <v>0.629</v>
      </c>
    </row>
    <row r="276" spans="1:3" x14ac:dyDescent="0.35">
      <c r="A276" s="27" t="s">
        <v>1621</v>
      </c>
      <c r="B276" s="28">
        <v>417.0675</v>
      </c>
      <c r="C276" s="28">
        <v>0.90049999999999997</v>
      </c>
    </row>
    <row r="277" spans="1:3" x14ac:dyDescent="0.35">
      <c r="A277" s="27" t="s">
        <v>1620</v>
      </c>
      <c r="B277" s="28">
        <v>503.72199999999998</v>
      </c>
      <c r="C277" s="28">
        <v>0.86099999999999999</v>
      </c>
    </row>
    <row r="278" spans="1:3" x14ac:dyDescent="0.35">
      <c r="A278" s="27" t="s">
        <v>1619</v>
      </c>
      <c r="B278" s="28">
        <v>251.74799999999999</v>
      </c>
      <c r="C278" s="28">
        <v>0.99099999999999988</v>
      </c>
    </row>
    <row r="279" spans="1:3" x14ac:dyDescent="0.35">
      <c r="A279" s="27" t="s">
        <v>1618</v>
      </c>
      <c r="B279" s="28">
        <v>2000</v>
      </c>
      <c r="C279" s="28">
        <v>0.68199999999999994</v>
      </c>
    </row>
    <row r="280" spans="1:3" x14ac:dyDescent="0.35">
      <c r="A280" s="27" t="s">
        <v>1617</v>
      </c>
      <c r="B280" s="28">
        <v>1069.6775</v>
      </c>
      <c r="C280" s="28">
        <v>0.51149999999999995</v>
      </c>
    </row>
    <row r="281" spans="1:3" x14ac:dyDescent="0.35">
      <c r="A281" s="27" t="s">
        <v>1054</v>
      </c>
      <c r="B281" s="28">
        <v>1710.9380000000001</v>
      </c>
      <c r="C281" s="28">
        <v>0.78500000000000003</v>
      </c>
    </row>
    <row r="282" spans="1:3" x14ac:dyDescent="0.35">
      <c r="A282" s="27" t="s">
        <v>1616</v>
      </c>
      <c r="B282" s="28">
        <v>576.38900000000001</v>
      </c>
      <c r="C282" s="28">
        <v>0.75700000000000001</v>
      </c>
    </row>
    <row r="283" spans="1:3" x14ac:dyDescent="0.35">
      <c r="A283" s="27" t="s">
        <v>97</v>
      </c>
      <c r="B283" s="28">
        <v>699.9615</v>
      </c>
      <c r="C283" s="28">
        <v>1.1659999999999999</v>
      </c>
    </row>
    <row r="284" spans="1:3" x14ac:dyDescent="0.35">
      <c r="A284" s="27" t="s">
        <v>1615</v>
      </c>
      <c r="B284" s="28">
        <v>320.37799999999999</v>
      </c>
      <c r="C284" s="28">
        <v>1.0015000000000001</v>
      </c>
    </row>
    <row r="285" spans="1:3" x14ac:dyDescent="0.35">
      <c r="A285" s="27" t="s">
        <v>1614</v>
      </c>
      <c r="B285" s="28">
        <v>3333.3330000000001</v>
      </c>
      <c r="C285" s="28">
        <v>0.46200000000000002</v>
      </c>
    </row>
    <row r="286" spans="1:3" x14ac:dyDescent="0.35">
      <c r="A286" s="27" t="s">
        <v>1743</v>
      </c>
      <c r="B286" s="28">
        <v>1057.471</v>
      </c>
      <c r="C286" s="28">
        <v>0.71599999999999997</v>
      </c>
    </row>
    <row r="287" spans="1:3" x14ac:dyDescent="0.35">
      <c r="A287" s="27" t="s">
        <v>1211</v>
      </c>
      <c r="B287" s="28">
        <v>1184.211</v>
      </c>
      <c r="C287" s="28">
        <v>3.0000000000000001E-3</v>
      </c>
    </row>
    <row r="288" spans="1:3" x14ac:dyDescent="0.35">
      <c r="A288" s="27" t="s">
        <v>1613</v>
      </c>
      <c r="B288" s="28">
        <v>282.44299999999998</v>
      </c>
      <c r="C288" s="28">
        <v>0.83</v>
      </c>
    </row>
    <row r="289" spans="1:3" x14ac:dyDescent="0.35">
      <c r="A289" s="27" t="s">
        <v>98</v>
      </c>
      <c r="B289" s="28">
        <v>625</v>
      </c>
      <c r="C289" s="28">
        <v>0.59399999999999997</v>
      </c>
    </row>
    <row r="290" spans="1:3" x14ac:dyDescent="0.35">
      <c r="A290" s="27" t="s">
        <v>1612</v>
      </c>
      <c r="B290" s="28">
        <v>637.56649999999991</v>
      </c>
      <c r="C290" s="28">
        <v>0.5615</v>
      </c>
    </row>
    <row r="291" spans="1:3" x14ac:dyDescent="0.35">
      <c r="A291" s="27" t="s">
        <v>1611</v>
      </c>
      <c r="B291" s="28">
        <v>200.946</v>
      </c>
      <c r="C291" s="28">
        <v>0.78900000000000003</v>
      </c>
    </row>
    <row r="292" spans="1:3" x14ac:dyDescent="0.35">
      <c r="A292" s="27" t="s">
        <v>99</v>
      </c>
      <c r="B292" s="28">
        <v>467.1876666666667</v>
      </c>
      <c r="C292" s="28">
        <v>0.83399999999999996</v>
      </c>
    </row>
    <row r="293" spans="1:3" x14ac:dyDescent="0.35">
      <c r="A293" s="27" t="s">
        <v>100</v>
      </c>
      <c r="B293" s="28">
        <v>672.16700000000003</v>
      </c>
      <c r="C293" s="28">
        <v>0.72599999999999998</v>
      </c>
    </row>
    <row r="294" spans="1:3" x14ac:dyDescent="0.35">
      <c r="A294" s="27" t="s">
        <v>103</v>
      </c>
      <c r="B294" s="28">
        <v>467.60750000000002</v>
      </c>
      <c r="C294" s="28">
        <v>0.89900000000000002</v>
      </c>
    </row>
    <row r="295" spans="1:3" x14ac:dyDescent="0.35">
      <c r="A295" s="27" t="s">
        <v>101</v>
      </c>
      <c r="B295" s="28">
        <v>100</v>
      </c>
      <c r="C295" s="28">
        <v>0.76900000000000002</v>
      </c>
    </row>
    <row r="296" spans="1:3" x14ac:dyDescent="0.35">
      <c r="A296" s="27" t="s">
        <v>102</v>
      </c>
      <c r="B296" s="28">
        <v>128.1695</v>
      </c>
      <c r="C296" s="28">
        <v>0.99049999999999994</v>
      </c>
    </row>
    <row r="297" spans="1:3" x14ac:dyDescent="0.35">
      <c r="A297" s="27" t="s">
        <v>1610</v>
      </c>
      <c r="B297" s="28">
        <v>380.952</v>
      </c>
      <c r="C297" s="28">
        <v>1.778</v>
      </c>
    </row>
    <row r="298" spans="1:3" x14ac:dyDescent="0.35">
      <c r="A298" s="27" t="s">
        <v>1118</v>
      </c>
      <c r="B298" s="28">
        <v>85.227000000000004</v>
      </c>
      <c r="C298" s="28">
        <v>1.2210000000000001</v>
      </c>
    </row>
    <row r="299" spans="1:3" x14ac:dyDescent="0.35">
      <c r="A299" s="27" t="s">
        <v>1609</v>
      </c>
      <c r="B299" s="28">
        <v>291.66699999999997</v>
      </c>
      <c r="C299" s="28">
        <v>0.92300000000000004</v>
      </c>
    </row>
    <row r="300" spans="1:3" x14ac:dyDescent="0.35">
      <c r="A300" s="27" t="s">
        <v>104</v>
      </c>
      <c r="B300" s="28">
        <v>92.650333333333336</v>
      </c>
      <c r="C300" s="28">
        <v>0.91099999999999992</v>
      </c>
    </row>
    <row r="301" spans="1:3" x14ac:dyDescent="0.35">
      <c r="A301" s="27" t="s">
        <v>110</v>
      </c>
      <c r="B301" s="28">
        <v>81.913666666666671</v>
      </c>
      <c r="C301" s="28">
        <v>0.94733333333333336</v>
      </c>
    </row>
    <row r="302" spans="1:3" x14ac:dyDescent="0.35">
      <c r="A302" s="27" t="s">
        <v>105</v>
      </c>
      <c r="B302" s="28">
        <v>664.93149999999991</v>
      </c>
      <c r="C302" s="28">
        <v>0.84600000000000009</v>
      </c>
    </row>
    <row r="303" spans="1:3" x14ac:dyDescent="0.35">
      <c r="A303" s="27" t="s">
        <v>106</v>
      </c>
      <c r="B303" s="28">
        <v>580.99950000000001</v>
      </c>
      <c r="C303" s="28">
        <v>0.8234999999999999</v>
      </c>
    </row>
    <row r="304" spans="1:3" x14ac:dyDescent="0.35">
      <c r="A304" s="27" t="s">
        <v>107</v>
      </c>
      <c r="B304" s="28">
        <v>337.81399999999996</v>
      </c>
      <c r="C304" s="28">
        <v>0.80649999999999999</v>
      </c>
    </row>
    <row r="305" spans="1:3" x14ac:dyDescent="0.35">
      <c r="A305" s="27" t="s">
        <v>108</v>
      </c>
      <c r="B305" s="28">
        <v>176.261</v>
      </c>
      <c r="C305" s="28">
        <v>0.9</v>
      </c>
    </row>
    <row r="306" spans="1:3" x14ac:dyDescent="0.35">
      <c r="A306" s="27" t="s">
        <v>109</v>
      </c>
      <c r="B306" s="28">
        <v>195.029</v>
      </c>
      <c r="C306" s="28">
        <v>0.96750000000000003</v>
      </c>
    </row>
    <row r="307" spans="1:3" x14ac:dyDescent="0.35">
      <c r="A307" s="27" t="s">
        <v>111</v>
      </c>
      <c r="B307" s="28">
        <v>350.31299999999999</v>
      </c>
      <c r="C307" s="28">
        <v>0.8075</v>
      </c>
    </row>
    <row r="308" spans="1:3" x14ac:dyDescent="0.35">
      <c r="A308" s="27" t="s">
        <v>112</v>
      </c>
      <c r="B308" s="28">
        <v>106.1875</v>
      </c>
      <c r="C308" s="28">
        <v>0.9425</v>
      </c>
    </row>
    <row r="309" spans="1:3" x14ac:dyDescent="0.35">
      <c r="A309" s="27" t="s">
        <v>1117</v>
      </c>
      <c r="B309" s="28">
        <v>416</v>
      </c>
      <c r="C309" s="28">
        <v>0.434</v>
      </c>
    </row>
    <row r="310" spans="1:3" x14ac:dyDescent="0.35">
      <c r="A310" s="27" t="s">
        <v>1116</v>
      </c>
      <c r="B310" s="28">
        <v>347.79750000000001</v>
      </c>
      <c r="C310" s="28">
        <v>0.90049999999999997</v>
      </c>
    </row>
    <row r="311" spans="1:3" x14ac:dyDescent="0.35">
      <c r="A311" s="27" t="s">
        <v>1115</v>
      </c>
      <c r="B311" s="28">
        <v>451.80700000000002</v>
      </c>
      <c r="C311" s="28">
        <v>0.75800000000000001</v>
      </c>
    </row>
    <row r="312" spans="1:3" x14ac:dyDescent="0.35">
      <c r="A312" s="27" t="s">
        <v>1608</v>
      </c>
      <c r="B312" s="28">
        <v>261.04399999999998</v>
      </c>
      <c r="C312" s="28">
        <v>0.83</v>
      </c>
    </row>
    <row r="313" spans="1:3" x14ac:dyDescent="0.35">
      <c r="A313" s="27" t="s">
        <v>113</v>
      </c>
      <c r="B313" s="28">
        <v>574.32399999999996</v>
      </c>
      <c r="C313" s="28">
        <v>0.72199999999999998</v>
      </c>
    </row>
    <row r="314" spans="1:3" x14ac:dyDescent="0.35">
      <c r="A314" s="27" t="s">
        <v>1607</v>
      </c>
      <c r="B314" s="28">
        <v>1073.1030000000001</v>
      </c>
      <c r="C314" s="28">
        <v>0.5754999999999999</v>
      </c>
    </row>
    <row r="315" spans="1:3" x14ac:dyDescent="0.35">
      <c r="A315" s="27" t="s">
        <v>1146</v>
      </c>
      <c r="B315" s="28">
        <v>1095.694</v>
      </c>
      <c r="C315" s="28">
        <v>0.76</v>
      </c>
    </row>
    <row r="316" spans="1:3" x14ac:dyDescent="0.35">
      <c r="A316" s="27" t="s">
        <v>988</v>
      </c>
      <c r="B316" s="28">
        <v>555.55600000000004</v>
      </c>
      <c r="C316" s="28">
        <v>1.286</v>
      </c>
    </row>
    <row r="317" spans="1:3" x14ac:dyDescent="0.35">
      <c r="A317" s="27" t="s">
        <v>1053</v>
      </c>
      <c r="B317" s="28">
        <v>339.54399999999998</v>
      </c>
      <c r="C317" s="28">
        <v>1.0465</v>
      </c>
    </row>
    <row r="318" spans="1:3" x14ac:dyDescent="0.35">
      <c r="A318" s="27" t="s">
        <v>1606</v>
      </c>
      <c r="B318" s="28">
        <v>1608.3335</v>
      </c>
      <c r="C318" s="28">
        <v>1.048</v>
      </c>
    </row>
    <row r="319" spans="1:3" x14ac:dyDescent="0.35">
      <c r="A319" s="27" t="s">
        <v>1605</v>
      </c>
      <c r="B319" s="28">
        <v>200</v>
      </c>
      <c r="C319" s="28">
        <v>1.25</v>
      </c>
    </row>
    <row r="320" spans="1:3" x14ac:dyDescent="0.35">
      <c r="A320" s="27" t="s">
        <v>1604</v>
      </c>
      <c r="B320" s="28">
        <v>45.947499999999998</v>
      </c>
      <c r="C320" s="28">
        <v>1.0024999999999999</v>
      </c>
    </row>
    <row r="321" spans="1:3" x14ac:dyDescent="0.35">
      <c r="A321" s="27" t="s">
        <v>1603</v>
      </c>
      <c r="B321" s="28">
        <v>41.316000000000003</v>
      </c>
      <c r="C321" s="28">
        <v>1.069</v>
      </c>
    </row>
    <row r="322" spans="1:3" x14ac:dyDescent="0.35">
      <c r="A322" s="27" t="s">
        <v>1602</v>
      </c>
      <c r="B322" s="28">
        <v>176.69800000000001</v>
      </c>
      <c r="C322" s="28">
        <v>0.9415</v>
      </c>
    </row>
    <row r="323" spans="1:3" x14ac:dyDescent="0.35">
      <c r="A323" s="27" t="s">
        <v>908</v>
      </c>
      <c r="B323" s="28">
        <v>185.48900000000003</v>
      </c>
      <c r="C323" s="28">
        <v>1.1696666666666666</v>
      </c>
    </row>
    <row r="324" spans="1:3" x14ac:dyDescent="0.35">
      <c r="A324" s="27" t="s">
        <v>907</v>
      </c>
      <c r="B324" s="28">
        <v>52.631999999999998</v>
      </c>
      <c r="C324" s="28">
        <v>0.88400000000000001</v>
      </c>
    </row>
    <row r="325" spans="1:3" x14ac:dyDescent="0.35">
      <c r="A325" s="27" t="s">
        <v>906</v>
      </c>
      <c r="B325" s="28">
        <v>236.40199999999999</v>
      </c>
      <c r="C325" s="28">
        <v>1.008</v>
      </c>
    </row>
    <row r="326" spans="1:3" x14ac:dyDescent="0.35">
      <c r="A326" s="27" t="s">
        <v>905</v>
      </c>
      <c r="B326" s="28">
        <v>81.081000000000003</v>
      </c>
      <c r="C326" s="28">
        <v>0.59699999999999998</v>
      </c>
    </row>
    <row r="327" spans="1:3" x14ac:dyDescent="0.35">
      <c r="A327" s="27" t="s">
        <v>904</v>
      </c>
      <c r="B327" s="28">
        <v>179.10400000000001</v>
      </c>
      <c r="C327" s="28">
        <v>0.97099999999999997</v>
      </c>
    </row>
    <row r="328" spans="1:3" x14ac:dyDescent="0.35">
      <c r="A328" s="27" t="s">
        <v>903</v>
      </c>
      <c r="B328" s="28">
        <v>189.18899999999999</v>
      </c>
      <c r="C328" s="28">
        <v>1.2909999999999999</v>
      </c>
    </row>
    <row r="329" spans="1:3" x14ac:dyDescent="0.35">
      <c r="A329" s="27" t="s">
        <v>902</v>
      </c>
      <c r="B329" s="28">
        <v>678.57100000000003</v>
      </c>
      <c r="C329" s="28">
        <v>0.59599999999999997</v>
      </c>
    </row>
    <row r="330" spans="1:3" x14ac:dyDescent="0.35">
      <c r="A330" s="27" t="s">
        <v>901</v>
      </c>
      <c r="B330" s="28">
        <v>146.80199999999999</v>
      </c>
      <c r="C330" s="28">
        <v>0.93</v>
      </c>
    </row>
    <row r="331" spans="1:3" x14ac:dyDescent="0.35">
      <c r="A331" s="27" t="s">
        <v>900</v>
      </c>
      <c r="B331" s="28">
        <v>61.537999999999997</v>
      </c>
      <c r="C331" s="28">
        <v>1.0920000000000001</v>
      </c>
    </row>
    <row r="332" spans="1:3" x14ac:dyDescent="0.35">
      <c r="A332" s="27" t="s">
        <v>899</v>
      </c>
      <c r="B332" s="28">
        <v>17.315999999999999</v>
      </c>
      <c r="C332" s="28">
        <v>1.153</v>
      </c>
    </row>
    <row r="333" spans="1:3" x14ac:dyDescent="0.35">
      <c r="A333" s="27" t="s">
        <v>898</v>
      </c>
      <c r="B333" s="28">
        <v>64.102999999999994</v>
      </c>
      <c r="C333" s="28">
        <v>0.98099999999999998</v>
      </c>
    </row>
    <row r="334" spans="1:3" x14ac:dyDescent="0.35">
      <c r="A334" s="27" t="s">
        <v>114</v>
      </c>
      <c r="B334" s="28">
        <v>365.3845</v>
      </c>
      <c r="C334" s="28">
        <v>0.65300000000000002</v>
      </c>
    </row>
    <row r="335" spans="1:3" x14ac:dyDescent="0.35">
      <c r="A335" s="27" t="s">
        <v>1601</v>
      </c>
      <c r="B335" s="28">
        <v>342.97249999999997</v>
      </c>
      <c r="C335" s="28">
        <v>0.65450000000000008</v>
      </c>
    </row>
    <row r="336" spans="1:3" x14ac:dyDescent="0.35">
      <c r="A336" s="27" t="s">
        <v>1145</v>
      </c>
      <c r="B336" s="28">
        <v>12000</v>
      </c>
      <c r="C336" s="28">
        <v>1.0999999999999999E-2</v>
      </c>
    </row>
    <row r="337" spans="1:3" x14ac:dyDescent="0.35">
      <c r="A337" s="27" t="s">
        <v>987</v>
      </c>
      <c r="B337" s="28">
        <v>423.529</v>
      </c>
      <c r="C337" s="28">
        <v>1.349</v>
      </c>
    </row>
    <row r="338" spans="1:3" x14ac:dyDescent="0.35">
      <c r="A338" s="27" t="s">
        <v>880</v>
      </c>
      <c r="B338" s="28">
        <v>556.81799999999998</v>
      </c>
      <c r="C338" s="28">
        <v>0.83799999999999997</v>
      </c>
    </row>
    <row r="339" spans="1:3" x14ac:dyDescent="0.35">
      <c r="A339" s="27" t="s">
        <v>115</v>
      </c>
      <c r="B339" s="28">
        <v>466.197</v>
      </c>
      <c r="C339" s="28">
        <v>0.92400000000000004</v>
      </c>
    </row>
    <row r="340" spans="1:3" x14ac:dyDescent="0.35">
      <c r="A340" s="27" t="s">
        <v>935</v>
      </c>
      <c r="B340" s="28">
        <v>1493.6084999999998</v>
      </c>
      <c r="C340" s="28">
        <v>0.59450000000000003</v>
      </c>
    </row>
    <row r="341" spans="1:3" x14ac:dyDescent="0.35">
      <c r="A341" s="27" t="s">
        <v>1600</v>
      </c>
      <c r="B341" s="28">
        <v>247.96100000000001</v>
      </c>
      <c r="C341" s="28">
        <v>0.89749999999999996</v>
      </c>
    </row>
    <row r="342" spans="1:3" x14ac:dyDescent="0.35">
      <c r="A342" s="27" t="s">
        <v>1599</v>
      </c>
      <c r="B342" s="28">
        <v>604.13249999999994</v>
      </c>
      <c r="C342" s="28">
        <v>0.85949999999999993</v>
      </c>
    </row>
    <row r="343" spans="1:3" x14ac:dyDescent="0.35">
      <c r="A343" s="27" t="s">
        <v>897</v>
      </c>
      <c r="B343" s="28">
        <v>101.26600000000001</v>
      </c>
      <c r="C343" s="28">
        <v>0.83199999999999996</v>
      </c>
    </row>
    <row r="344" spans="1:3" x14ac:dyDescent="0.35">
      <c r="A344" s="27" t="s">
        <v>881</v>
      </c>
      <c r="B344" s="28">
        <v>22.777000000000001</v>
      </c>
      <c r="C344" s="28">
        <v>0.97799999999999998</v>
      </c>
    </row>
    <row r="345" spans="1:3" x14ac:dyDescent="0.35">
      <c r="A345" s="27" t="s">
        <v>882</v>
      </c>
      <c r="B345" s="28" t="e">
        <v>#DIV/0!</v>
      </c>
      <c r="C345" s="28">
        <v>0</v>
      </c>
    </row>
    <row r="346" spans="1:3" x14ac:dyDescent="0.35">
      <c r="A346" s="27" t="s">
        <v>1598</v>
      </c>
      <c r="B346" s="28">
        <v>1297.98</v>
      </c>
      <c r="C346" s="28">
        <v>1.0535000000000001</v>
      </c>
    </row>
    <row r="347" spans="1:3" x14ac:dyDescent="0.35">
      <c r="A347" s="27" t="s">
        <v>1597</v>
      </c>
      <c r="B347" s="28">
        <v>4372.549</v>
      </c>
      <c r="C347" s="28">
        <v>0.26600000000000001</v>
      </c>
    </row>
    <row r="348" spans="1:3" x14ac:dyDescent="0.35">
      <c r="A348" s="27" t="s">
        <v>1596</v>
      </c>
      <c r="B348" s="28">
        <v>2088.9679999999998</v>
      </c>
      <c r="C348" s="28">
        <v>0.57499999999999996</v>
      </c>
    </row>
    <row r="349" spans="1:3" x14ac:dyDescent="0.35">
      <c r="A349" s="27" t="s">
        <v>986</v>
      </c>
      <c r="B349" s="28">
        <v>8333.3330000000005</v>
      </c>
      <c r="C349" s="28">
        <v>0.17100000000000001</v>
      </c>
    </row>
    <row r="350" spans="1:3" x14ac:dyDescent="0.35">
      <c r="A350" s="27" t="s">
        <v>1595</v>
      </c>
      <c r="B350" s="28">
        <v>646.34100000000001</v>
      </c>
      <c r="C350" s="28">
        <v>0.73199999999999998</v>
      </c>
    </row>
    <row r="351" spans="1:3" x14ac:dyDescent="0.35">
      <c r="A351" s="27" t="s">
        <v>1594</v>
      </c>
      <c r="B351" s="28">
        <v>432.11266666666671</v>
      </c>
      <c r="C351" s="28">
        <v>1.0649999999999999</v>
      </c>
    </row>
    <row r="352" spans="1:3" x14ac:dyDescent="0.35">
      <c r="A352" s="27" t="s">
        <v>1593</v>
      </c>
      <c r="B352" s="28">
        <v>813.12599999999998</v>
      </c>
      <c r="C352" s="28">
        <v>0.79600000000000004</v>
      </c>
    </row>
    <row r="353" spans="1:3" x14ac:dyDescent="0.35">
      <c r="A353" s="27" t="s">
        <v>116</v>
      </c>
      <c r="B353" s="28">
        <v>167.74199999999999</v>
      </c>
      <c r="C353" s="28">
        <v>0.85599999999999998</v>
      </c>
    </row>
    <row r="354" spans="1:3" x14ac:dyDescent="0.35">
      <c r="A354" s="27" t="s">
        <v>1592</v>
      </c>
      <c r="B354" s="28">
        <v>1403.5605</v>
      </c>
      <c r="C354" s="28">
        <v>0.64100000000000001</v>
      </c>
    </row>
    <row r="355" spans="1:3" x14ac:dyDescent="0.35">
      <c r="A355" s="27" t="s">
        <v>1591</v>
      </c>
      <c r="B355" s="28">
        <v>1103.6615000000002</v>
      </c>
      <c r="C355" s="28">
        <v>2.2389999999999999</v>
      </c>
    </row>
    <row r="356" spans="1:3" x14ac:dyDescent="0.35">
      <c r="A356" s="27" t="s">
        <v>1590</v>
      </c>
      <c r="B356" s="28">
        <v>1825.8494999999998</v>
      </c>
      <c r="C356" s="28">
        <v>0.55049999999999999</v>
      </c>
    </row>
    <row r="357" spans="1:3" x14ac:dyDescent="0.35">
      <c r="A357" s="27" t="s">
        <v>117</v>
      </c>
      <c r="B357" s="28">
        <v>305.3416666666667</v>
      </c>
      <c r="C357" s="28">
        <v>0.83266666666666656</v>
      </c>
    </row>
    <row r="358" spans="1:3" x14ac:dyDescent="0.35">
      <c r="A358" s="27" t="s">
        <v>883</v>
      </c>
      <c r="B358" s="28">
        <v>0</v>
      </c>
      <c r="C358" s="28">
        <v>1.6</v>
      </c>
    </row>
    <row r="359" spans="1:3" x14ac:dyDescent="0.35">
      <c r="A359" s="27" t="s">
        <v>1589</v>
      </c>
      <c r="B359" s="28">
        <v>1439.0239999999999</v>
      </c>
      <c r="C359" s="28">
        <v>0.64100000000000001</v>
      </c>
    </row>
    <row r="360" spans="1:3" x14ac:dyDescent="0.35">
      <c r="A360" s="27" t="s">
        <v>985</v>
      </c>
      <c r="B360" s="28">
        <v>4960.7839999999997</v>
      </c>
      <c r="C360" s="28">
        <v>0.15</v>
      </c>
    </row>
    <row r="361" spans="1:3" x14ac:dyDescent="0.35">
      <c r="A361" s="27" t="s">
        <v>1588</v>
      </c>
      <c r="B361" s="28">
        <v>1189.6089999999999</v>
      </c>
      <c r="C361" s="28">
        <v>0.876</v>
      </c>
    </row>
    <row r="362" spans="1:3" x14ac:dyDescent="0.35">
      <c r="A362" s="27" t="s">
        <v>1587</v>
      </c>
      <c r="B362" s="28">
        <v>96.774000000000001</v>
      </c>
      <c r="C362" s="28">
        <v>1.9379999999999999</v>
      </c>
    </row>
    <row r="363" spans="1:3" x14ac:dyDescent="0.35">
      <c r="A363" s="27" t="s">
        <v>118</v>
      </c>
      <c r="B363" s="28">
        <v>170.75099999999998</v>
      </c>
      <c r="C363" s="28">
        <v>1.2905</v>
      </c>
    </row>
    <row r="364" spans="1:3" x14ac:dyDescent="0.35">
      <c r="A364" s="27" t="s">
        <v>1114</v>
      </c>
      <c r="B364" s="28">
        <v>112.90300000000001</v>
      </c>
      <c r="C364" s="28">
        <v>1.016</v>
      </c>
    </row>
    <row r="365" spans="1:3" x14ac:dyDescent="0.35">
      <c r="A365" s="27" t="s">
        <v>119</v>
      </c>
      <c r="B365" s="28">
        <v>1038.2190000000001</v>
      </c>
      <c r="C365" s="28">
        <v>0.76950000000000007</v>
      </c>
    </row>
    <row r="366" spans="1:3" x14ac:dyDescent="0.35">
      <c r="A366" s="27" t="s">
        <v>1144</v>
      </c>
      <c r="B366" s="28">
        <v>225.80600000000001</v>
      </c>
      <c r="C366" s="28">
        <v>0.433</v>
      </c>
    </row>
    <row r="367" spans="1:3" x14ac:dyDescent="0.35">
      <c r="A367" s="27" t="s">
        <v>919</v>
      </c>
      <c r="B367" s="28">
        <v>1866.6669999999999</v>
      </c>
      <c r="C367" s="28">
        <v>0.68200000000000005</v>
      </c>
    </row>
    <row r="368" spans="1:3" x14ac:dyDescent="0.35">
      <c r="A368" s="27" t="s">
        <v>1586</v>
      </c>
      <c r="B368" s="28">
        <v>486.05599999999998</v>
      </c>
      <c r="C368" s="28">
        <v>0.58799999999999997</v>
      </c>
    </row>
    <row r="369" spans="1:3" x14ac:dyDescent="0.35">
      <c r="A369" s="27" t="s">
        <v>1585</v>
      </c>
      <c r="B369" s="28">
        <v>581.81200000000001</v>
      </c>
      <c r="C369" s="28">
        <v>0.82799999999999996</v>
      </c>
    </row>
    <row r="370" spans="1:3" x14ac:dyDescent="0.35">
      <c r="A370" s="27" t="s">
        <v>1584</v>
      </c>
      <c r="B370" s="28">
        <v>85.105999999999995</v>
      </c>
      <c r="C370" s="28">
        <v>0.98899999999999999</v>
      </c>
    </row>
    <row r="371" spans="1:3" x14ac:dyDescent="0.35">
      <c r="A371" s="27" t="s">
        <v>1583</v>
      </c>
      <c r="B371" s="28">
        <v>307.8075</v>
      </c>
      <c r="C371" s="28">
        <v>0.83</v>
      </c>
    </row>
    <row r="372" spans="1:3" x14ac:dyDescent="0.35">
      <c r="A372" s="27" t="s">
        <v>1582</v>
      </c>
      <c r="B372" s="28">
        <v>489.01099999999997</v>
      </c>
      <c r="C372" s="28">
        <v>0.84749999999999992</v>
      </c>
    </row>
    <row r="373" spans="1:3" x14ac:dyDescent="0.35">
      <c r="A373" s="27" t="s">
        <v>1581</v>
      </c>
      <c r="B373" s="28">
        <v>467.1105</v>
      </c>
      <c r="C373" s="28">
        <v>0.72550000000000003</v>
      </c>
    </row>
    <row r="374" spans="1:3" x14ac:dyDescent="0.35">
      <c r="A374" s="27" t="s">
        <v>120</v>
      </c>
      <c r="B374" s="28">
        <v>206.8775</v>
      </c>
      <c r="C374" s="28">
        <v>0.751</v>
      </c>
    </row>
    <row r="375" spans="1:3" x14ac:dyDescent="0.35">
      <c r="A375" s="27" t="s">
        <v>884</v>
      </c>
      <c r="B375" s="28">
        <v>1451.6130000000001</v>
      </c>
      <c r="C375" s="28">
        <v>0.17899999999999999</v>
      </c>
    </row>
    <row r="376" spans="1:3" x14ac:dyDescent="0.35">
      <c r="A376" s="27" t="s">
        <v>1580</v>
      </c>
      <c r="B376" s="28">
        <v>780.12</v>
      </c>
      <c r="C376" s="28">
        <v>0.73199999999999998</v>
      </c>
    </row>
    <row r="377" spans="1:3" x14ac:dyDescent="0.35">
      <c r="A377" s="27" t="s">
        <v>1052</v>
      </c>
      <c r="B377" s="28">
        <v>310.875</v>
      </c>
      <c r="C377" s="28">
        <v>0.92600000000000005</v>
      </c>
    </row>
    <row r="378" spans="1:3" x14ac:dyDescent="0.35">
      <c r="A378" s="27" t="s">
        <v>1579</v>
      </c>
      <c r="B378" s="28">
        <v>921.8415</v>
      </c>
      <c r="C378" s="28">
        <v>0.69599999999999995</v>
      </c>
    </row>
    <row r="379" spans="1:3" x14ac:dyDescent="0.35">
      <c r="A379" s="27" t="s">
        <v>1578</v>
      </c>
      <c r="B379" s="28">
        <v>142.857</v>
      </c>
      <c r="C379" s="28">
        <v>0.79400000000000004</v>
      </c>
    </row>
    <row r="380" spans="1:3" x14ac:dyDescent="0.35">
      <c r="A380" s="27" t="s">
        <v>1143</v>
      </c>
      <c r="B380" s="28">
        <v>824.17600000000004</v>
      </c>
      <c r="C380" s="28">
        <v>0.76900000000000002</v>
      </c>
    </row>
    <row r="381" spans="1:3" x14ac:dyDescent="0.35">
      <c r="A381" s="27" t="s">
        <v>1190</v>
      </c>
      <c r="B381" s="28">
        <v>668.47800000000007</v>
      </c>
      <c r="C381" s="28">
        <v>1.107</v>
      </c>
    </row>
    <row r="382" spans="1:3" x14ac:dyDescent="0.35">
      <c r="A382" s="27" t="s">
        <v>1577</v>
      </c>
      <c r="B382" s="28">
        <v>294.11799999999999</v>
      </c>
      <c r="C382" s="28">
        <v>0.72299999999999998</v>
      </c>
    </row>
    <row r="383" spans="1:3" x14ac:dyDescent="0.35">
      <c r="A383" s="27" t="s">
        <v>896</v>
      </c>
      <c r="B383" s="28">
        <v>98.765000000000001</v>
      </c>
      <c r="C383" s="28">
        <v>0.83499999999999996</v>
      </c>
    </row>
    <row r="384" spans="1:3" x14ac:dyDescent="0.35">
      <c r="A384" s="27" t="s">
        <v>1576</v>
      </c>
      <c r="B384" s="28">
        <v>497.43599999999998</v>
      </c>
      <c r="C384" s="28">
        <v>0.78300000000000003</v>
      </c>
    </row>
    <row r="385" spans="1:3" x14ac:dyDescent="0.35">
      <c r="A385" s="27" t="s">
        <v>1575</v>
      </c>
      <c r="B385" s="28">
        <v>872.65200000000004</v>
      </c>
      <c r="C385" s="28">
        <v>0.88349999999999995</v>
      </c>
    </row>
    <row r="386" spans="1:3" x14ac:dyDescent="0.35">
      <c r="A386" s="27" t="s">
        <v>121</v>
      </c>
      <c r="B386" s="28">
        <v>41.124499999999998</v>
      </c>
      <c r="C386" s="28">
        <v>0.96799999999999997</v>
      </c>
    </row>
    <row r="387" spans="1:3" x14ac:dyDescent="0.35">
      <c r="A387" s="27" t="s">
        <v>1574</v>
      </c>
      <c r="B387" s="28">
        <v>1074.9059999999999</v>
      </c>
      <c r="C387" s="28">
        <v>0.67800000000000005</v>
      </c>
    </row>
    <row r="388" spans="1:3" x14ac:dyDescent="0.35">
      <c r="A388" s="27" t="s">
        <v>1573</v>
      </c>
      <c r="B388" s="28">
        <v>1263.4405000000002</v>
      </c>
      <c r="C388" s="28">
        <v>0.27200000000000002</v>
      </c>
    </row>
    <row r="389" spans="1:3" x14ac:dyDescent="0.35">
      <c r="A389" s="27" t="s">
        <v>1113</v>
      </c>
      <c r="B389" s="28">
        <v>180.25800000000001</v>
      </c>
      <c r="C389" s="28">
        <v>-291.25</v>
      </c>
    </row>
    <row r="390" spans="1:3" x14ac:dyDescent="0.35">
      <c r="A390" s="27" t="s">
        <v>984</v>
      </c>
      <c r="B390" s="28">
        <v>514.28599999999994</v>
      </c>
      <c r="C390" s="28">
        <v>0.29199999999999998</v>
      </c>
    </row>
    <row r="391" spans="1:3" x14ac:dyDescent="0.35">
      <c r="A391" s="27" t="s">
        <v>1572</v>
      </c>
      <c r="B391" s="28">
        <v>1123.2764999999999</v>
      </c>
      <c r="C391" s="28">
        <v>0.80049999999999999</v>
      </c>
    </row>
    <row r="392" spans="1:3" x14ac:dyDescent="0.35">
      <c r="A392" s="27" t="s">
        <v>122</v>
      </c>
      <c r="B392" s="28">
        <v>200.13833333333332</v>
      </c>
      <c r="C392" s="28">
        <v>1.8223333333333331</v>
      </c>
    </row>
    <row r="393" spans="1:3" x14ac:dyDescent="0.35">
      <c r="A393" s="27" t="s">
        <v>1571</v>
      </c>
      <c r="B393" s="28">
        <v>417.82349999999997</v>
      </c>
      <c r="C393" s="28">
        <v>0.872</v>
      </c>
    </row>
    <row r="394" spans="1:3" x14ac:dyDescent="0.35">
      <c r="A394" s="27" t="s">
        <v>918</v>
      </c>
      <c r="B394" s="28">
        <v>3400</v>
      </c>
      <c r="C394" s="28">
        <v>0.53400000000000003</v>
      </c>
    </row>
    <row r="395" spans="1:3" x14ac:dyDescent="0.35">
      <c r="A395" s="27" t="s">
        <v>1570</v>
      </c>
      <c r="B395" s="28">
        <v>265.55099999999999</v>
      </c>
      <c r="C395" s="28">
        <v>0.88200000000000001</v>
      </c>
    </row>
    <row r="396" spans="1:3" x14ac:dyDescent="0.35">
      <c r="A396" s="27" t="s">
        <v>123</v>
      </c>
      <c r="B396" s="28">
        <v>64.277999999999992</v>
      </c>
      <c r="C396" s="28">
        <v>0.73799999999999999</v>
      </c>
    </row>
    <row r="397" spans="1:3" x14ac:dyDescent="0.35">
      <c r="A397" s="27" t="s">
        <v>124</v>
      </c>
      <c r="B397" s="28">
        <v>172.41399999999999</v>
      </c>
      <c r="C397" s="28">
        <v>0.43099999999999999</v>
      </c>
    </row>
    <row r="398" spans="1:3" x14ac:dyDescent="0.35">
      <c r="A398" s="27" t="s">
        <v>1569</v>
      </c>
      <c r="B398" s="28">
        <v>404.05599999999998</v>
      </c>
      <c r="C398" s="28">
        <v>0.89700000000000002</v>
      </c>
    </row>
    <row r="399" spans="1:3" x14ac:dyDescent="0.35">
      <c r="A399" s="27" t="s">
        <v>1568</v>
      </c>
      <c r="B399" s="28">
        <v>846.79700000000003</v>
      </c>
      <c r="C399" s="28">
        <v>0.78949999999999998</v>
      </c>
    </row>
    <row r="400" spans="1:3" x14ac:dyDescent="0.35">
      <c r="A400" s="27" t="s">
        <v>1567</v>
      </c>
      <c r="B400" s="28">
        <v>255.39599999999999</v>
      </c>
      <c r="C400" s="28">
        <v>0.72899999999999998</v>
      </c>
    </row>
    <row r="401" spans="1:3" x14ac:dyDescent="0.35">
      <c r="A401" s="27" t="s">
        <v>125</v>
      </c>
      <c r="B401" s="28">
        <v>0</v>
      </c>
      <c r="C401" s="28">
        <v>0.85499999999999998</v>
      </c>
    </row>
    <row r="402" spans="1:3" x14ac:dyDescent="0.35">
      <c r="A402" s="27" t="s">
        <v>126</v>
      </c>
      <c r="B402" s="28">
        <v>235.387</v>
      </c>
      <c r="C402" s="28">
        <v>1.3109999999999999</v>
      </c>
    </row>
    <row r="403" spans="1:3" x14ac:dyDescent="0.35">
      <c r="A403" s="27" t="s">
        <v>1566</v>
      </c>
      <c r="B403" s="28">
        <v>339.78899999999999</v>
      </c>
      <c r="C403" s="28">
        <v>0.80500000000000005</v>
      </c>
    </row>
    <row r="404" spans="1:3" x14ac:dyDescent="0.35">
      <c r="A404" s="27" t="s">
        <v>1565</v>
      </c>
      <c r="B404" s="28">
        <v>1386.8389999999999</v>
      </c>
      <c r="C404" s="28">
        <v>0.82800000000000007</v>
      </c>
    </row>
    <row r="405" spans="1:3" x14ac:dyDescent="0.35">
      <c r="A405" s="27" t="s">
        <v>1564</v>
      </c>
      <c r="B405" s="28">
        <v>410.41650000000004</v>
      </c>
      <c r="C405" s="28">
        <v>0.46599999999999997</v>
      </c>
    </row>
    <row r="406" spans="1:3" x14ac:dyDescent="0.35">
      <c r="A406" s="27" t="s">
        <v>1563</v>
      </c>
      <c r="B406" s="28">
        <v>1364.5415</v>
      </c>
      <c r="C406" s="28">
        <v>0.56999999999999995</v>
      </c>
    </row>
    <row r="407" spans="1:3" x14ac:dyDescent="0.35">
      <c r="A407" s="27" t="s">
        <v>127</v>
      </c>
      <c r="B407" s="28">
        <v>200.60050000000001</v>
      </c>
      <c r="C407" s="28">
        <v>0.9</v>
      </c>
    </row>
    <row r="408" spans="1:3" x14ac:dyDescent="0.35">
      <c r="A408" s="27" t="s">
        <v>1562</v>
      </c>
      <c r="B408" s="28">
        <v>134.40899999999999</v>
      </c>
      <c r="C408" s="28">
        <v>0.84199999999999997</v>
      </c>
    </row>
    <row r="409" spans="1:3" x14ac:dyDescent="0.35">
      <c r="A409" s="27" t="s">
        <v>128</v>
      </c>
      <c r="B409" s="28">
        <v>1043.7472499999999</v>
      </c>
      <c r="C409" s="28">
        <v>0.69125000000000003</v>
      </c>
    </row>
    <row r="410" spans="1:3" x14ac:dyDescent="0.35">
      <c r="A410" s="27" t="s">
        <v>1561</v>
      </c>
      <c r="B410" s="28">
        <v>508.92899999999997</v>
      </c>
      <c r="C410" s="28">
        <v>0.78900000000000003</v>
      </c>
    </row>
    <row r="411" spans="1:3" x14ac:dyDescent="0.35">
      <c r="A411" s="27" t="s">
        <v>1560</v>
      </c>
      <c r="B411" s="28">
        <v>810</v>
      </c>
      <c r="C411" s="28">
        <v>0.64500000000000002</v>
      </c>
    </row>
    <row r="412" spans="1:3" x14ac:dyDescent="0.35">
      <c r="A412" s="27" t="s">
        <v>129</v>
      </c>
      <c r="B412" s="28">
        <v>109.63200000000001</v>
      </c>
      <c r="C412" s="28">
        <v>0.92</v>
      </c>
    </row>
    <row r="413" spans="1:3" x14ac:dyDescent="0.35">
      <c r="A413" s="27" t="s">
        <v>1559</v>
      </c>
      <c r="B413" s="28">
        <v>130.374</v>
      </c>
      <c r="C413" s="28">
        <v>0.80700000000000005</v>
      </c>
    </row>
    <row r="414" spans="1:3" x14ac:dyDescent="0.35">
      <c r="A414" s="27" t="s">
        <v>1112</v>
      </c>
      <c r="B414" s="28">
        <v>34.271999999999998</v>
      </c>
      <c r="C414" s="28">
        <v>0.81899999999999995</v>
      </c>
    </row>
    <row r="415" spans="1:3" x14ac:dyDescent="0.35">
      <c r="A415" s="27" t="s">
        <v>1558</v>
      </c>
      <c r="B415" s="28">
        <v>1800</v>
      </c>
      <c r="C415" s="28">
        <v>1.5620000000000001</v>
      </c>
    </row>
    <row r="416" spans="1:3" x14ac:dyDescent="0.35">
      <c r="A416" s="27" t="s">
        <v>130</v>
      </c>
      <c r="B416" s="28">
        <v>682.53199999999993</v>
      </c>
      <c r="C416" s="28">
        <v>0.628</v>
      </c>
    </row>
    <row r="417" spans="1:3" x14ac:dyDescent="0.35">
      <c r="A417" s="27" t="s">
        <v>885</v>
      </c>
      <c r="B417" s="28">
        <v>0</v>
      </c>
      <c r="C417" s="28">
        <v>0.29699999999999999</v>
      </c>
    </row>
    <row r="418" spans="1:3" x14ac:dyDescent="0.35">
      <c r="A418" s="27" t="s">
        <v>131</v>
      </c>
      <c r="B418" s="28">
        <v>142.05600000000001</v>
      </c>
      <c r="C418" s="28">
        <v>0.89666666666666661</v>
      </c>
    </row>
    <row r="419" spans="1:3" x14ac:dyDescent="0.35">
      <c r="A419" s="27" t="s">
        <v>1111</v>
      </c>
      <c r="B419" s="28">
        <v>733.33299999999997</v>
      </c>
      <c r="C419" s="28">
        <v>0.69799999999999995</v>
      </c>
    </row>
    <row r="420" spans="1:3" x14ac:dyDescent="0.35">
      <c r="A420" s="27" t="s">
        <v>1557</v>
      </c>
      <c r="B420" s="28">
        <v>187.328</v>
      </c>
      <c r="C420" s="28">
        <v>0.81399999999999995</v>
      </c>
    </row>
    <row r="421" spans="1:3" x14ac:dyDescent="0.35">
      <c r="A421" s="27" t="s">
        <v>1556</v>
      </c>
      <c r="B421" s="28">
        <v>55.555500000000002</v>
      </c>
      <c r="C421" s="28">
        <v>6.5434999999999999</v>
      </c>
    </row>
    <row r="422" spans="1:3" x14ac:dyDescent="0.35">
      <c r="A422" s="27" t="s">
        <v>1555</v>
      </c>
      <c r="B422" s="28">
        <v>163.94299999999998</v>
      </c>
      <c r="C422" s="28">
        <v>1.5695000000000001</v>
      </c>
    </row>
    <row r="423" spans="1:3" x14ac:dyDescent="0.35">
      <c r="A423" s="27" t="s">
        <v>1554</v>
      </c>
      <c r="B423" s="28">
        <v>110.2345</v>
      </c>
      <c r="C423" s="28">
        <v>1.0165</v>
      </c>
    </row>
    <row r="424" spans="1:3" x14ac:dyDescent="0.35">
      <c r="A424" s="27" t="s">
        <v>1553</v>
      </c>
      <c r="B424" s="28">
        <v>146.56950000000001</v>
      </c>
      <c r="C424" s="28">
        <v>17.4345</v>
      </c>
    </row>
    <row r="425" spans="1:3" x14ac:dyDescent="0.35">
      <c r="A425" s="27" t="s">
        <v>1552</v>
      </c>
      <c r="B425" s="28">
        <v>843.22699999999998</v>
      </c>
      <c r="C425" s="28">
        <v>0.60199999999999998</v>
      </c>
    </row>
    <row r="426" spans="1:3" x14ac:dyDescent="0.35">
      <c r="A426" s="27" t="s">
        <v>1551</v>
      </c>
      <c r="B426" s="28">
        <v>983.721</v>
      </c>
      <c r="C426" s="28">
        <v>0.79349999999999998</v>
      </c>
    </row>
    <row r="427" spans="1:3" x14ac:dyDescent="0.35">
      <c r="A427" s="27" t="s">
        <v>886</v>
      </c>
      <c r="B427" s="28">
        <v>293.286</v>
      </c>
      <c r="C427" s="28">
        <v>0.88400000000000001</v>
      </c>
    </row>
    <row r="428" spans="1:3" x14ac:dyDescent="0.35">
      <c r="A428" s="27" t="s">
        <v>934</v>
      </c>
      <c r="B428" s="28">
        <v>718.38099999999997</v>
      </c>
      <c r="C428" s="28">
        <v>1.3859999999999999</v>
      </c>
    </row>
    <row r="429" spans="1:3" x14ac:dyDescent="0.35">
      <c r="A429" s="27" t="s">
        <v>887</v>
      </c>
      <c r="B429" s="28" t="e">
        <v>#DIV/0!</v>
      </c>
      <c r="C429" s="28">
        <v>0</v>
      </c>
    </row>
    <row r="430" spans="1:3" x14ac:dyDescent="0.35">
      <c r="A430" s="27" t="s">
        <v>1550</v>
      </c>
      <c r="B430" s="28">
        <v>1552.239</v>
      </c>
      <c r="C430" s="28">
        <v>0.58799999999999997</v>
      </c>
    </row>
    <row r="431" spans="1:3" x14ac:dyDescent="0.35">
      <c r="A431" s="27" t="s">
        <v>1549</v>
      </c>
      <c r="B431" s="28">
        <v>415.38499999999999</v>
      </c>
      <c r="C431" s="28">
        <v>0.93500000000000005</v>
      </c>
    </row>
    <row r="432" spans="1:3" x14ac:dyDescent="0.35">
      <c r="A432" s="27" t="s">
        <v>1026</v>
      </c>
      <c r="B432" s="28">
        <v>3300</v>
      </c>
      <c r="C432" s="28">
        <v>0.22700000000000001</v>
      </c>
    </row>
    <row r="433" spans="1:3" x14ac:dyDescent="0.35">
      <c r="A433" s="27" t="s">
        <v>1025</v>
      </c>
      <c r="B433" s="28">
        <v>3852.174</v>
      </c>
      <c r="C433" s="28">
        <v>0.28799999999999998</v>
      </c>
    </row>
    <row r="434" spans="1:3" x14ac:dyDescent="0.35">
      <c r="A434" s="27" t="s">
        <v>888</v>
      </c>
      <c r="B434" s="28">
        <v>1181.0884999999998</v>
      </c>
      <c r="C434" s="28">
        <v>0.90100000000000002</v>
      </c>
    </row>
    <row r="435" spans="1:3" x14ac:dyDescent="0.35">
      <c r="A435" s="27" t="s">
        <v>1189</v>
      </c>
      <c r="B435" s="28">
        <v>264.52600000000001</v>
      </c>
      <c r="C435" s="28">
        <v>0.85650000000000004</v>
      </c>
    </row>
    <row r="436" spans="1:3" x14ac:dyDescent="0.35">
      <c r="A436" s="27" t="s">
        <v>1548</v>
      </c>
      <c r="B436" s="28">
        <v>1154.922</v>
      </c>
      <c r="C436" s="28">
        <v>0.69199999999999995</v>
      </c>
    </row>
    <row r="437" spans="1:3" x14ac:dyDescent="0.35">
      <c r="A437" s="27" t="s">
        <v>1024</v>
      </c>
      <c r="B437" s="28">
        <v>1470.588</v>
      </c>
      <c r="C437" s="28">
        <v>0.63</v>
      </c>
    </row>
    <row r="438" spans="1:3" x14ac:dyDescent="0.35">
      <c r="A438" s="27" t="s">
        <v>1547</v>
      </c>
      <c r="B438" s="28">
        <v>1029.9549999999999</v>
      </c>
      <c r="C438" s="28">
        <v>0.89949999999999997</v>
      </c>
    </row>
    <row r="439" spans="1:3" x14ac:dyDescent="0.35">
      <c r="A439" s="27" t="s">
        <v>1546</v>
      </c>
      <c r="B439" s="28">
        <v>230.39249999999998</v>
      </c>
      <c r="C439" s="28">
        <v>0.87450000000000006</v>
      </c>
    </row>
    <row r="440" spans="1:3" x14ac:dyDescent="0.35">
      <c r="A440" s="27" t="s">
        <v>1023</v>
      </c>
      <c r="B440" s="28">
        <v>9142.857</v>
      </c>
      <c r="C440" s="28">
        <v>0.115</v>
      </c>
    </row>
    <row r="441" spans="1:3" x14ac:dyDescent="0.35">
      <c r="A441" s="27" t="s">
        <v>1545</v>
      </c>
      <c r="B441" s="28">
        <v>987.29700000000003</v>
      </c>
      <c r="C441" s="28">
        <v>0.73699999999999999</v>
      </c>
    </row>
    <row r="442" spans="1:3" x14ac:dyDescent="0.35">
      <c r="A442" s="27" t="s">
        <v>1544</v>
      </c>
      <c r="B442" s="28">
        <v>2166.6669999999999</v>
      </c>
      <c r="C442" s="28">
        <v>0.33300000000000002</v>
      </c>
    </row>
    <row r="443" spans="1:3" x14ac:dyDescent="0.35">
      <c r="A443" s="27" t="s">
        <v>1543</v>
      </c>
      <c r="B443" s="28">
        <v>866.66699999999992</v>
      </c>
      <c r="C443" s="28">
        <v>0.79700000000000004</v>
      </c>
    </row>
    <row r="444" spans="1:3" x14ac:dyDescent="0.35">
      <c r="A444" s="27" t="s">
        <v>895</v>
      </c>
      <c r="B444" s="28">
        <v>80.544499999999999</v>
      </c>
      <c r="C444" s="28">
        <v>4.4924999999999997</v>
      </c>
    </row>
    <row r="445" spans="1:3" x14ac:dyDescent="0.35">
      <c r="A445" s="27" t="s">
        <v>1188</v>
      </c>
      <c r="B445" s="28">
        <v>26.352</v>
      </c>
      <c r="C445" s="28">
        <v>1.6639999999999997</v>
      </c>
    </row>
    <row r="446" spans="1:3" x14ac:dyDescent="0.35">
      <c r="A446" s="27" t="s">
        <v>1542</v>
      </c>
      <c r="B446" s="28">
        <v>182.62799999999999</v>
      </c>
      <c r="C446" s="28">
        <v>0.79300000000000004</v>
      </c>
    </row>
    <row r="447" spans="1:3" x14ac:dyDescent="0.35">
      <c r="A447" s="27" t="s">
        <v>132</v>
      </c>
      <c r="B447" s="28">
        <v>217.899</v>
      </c>
      <c r="C447" s="28">
        <v>1.4279999999999999</v>
      </c>
    </row>
    <row r="448" spans="1:3" x14ac:dyDescent="0.35">
      <c r="A448" s="27" t="s">
        <v>1187</v>
      </c>
      <c r="B448" s="28">
        <v>206.63899999999998</v>
      </c>
      <c r="C448" s="28">
        <v>0.87850000000000006</v>
      </c>
    </row>
    <row r="449" spans="1:3" x14ac:dyDescent="0.35">
      <c r="A449" s="27" t="s">
        <v>1186</v>
      </c>
      <c r="B449" s="28">
        <v>304.78899999999999</v>
      </c>
      <c r="C449" s="28">
        <v>0.79449999999999998</v>
      </c>
    </row>
    <row r="450" spans="1:3" x14ac:dyDescent="0.35">
      <c r="A450" s="27" t="s">
        <v>1185</v>
      </c>
      <c r="B450" s="28">
        <v>355.16699999999997</v>
      </c>
      <c r="C450" s="28">
        <v>0.76800000000000002</v>
      </c>
    </row>
    <row r="451" spans="1:3" x14ac:dyDescent="0.35">
      <c r="A451" s="27" t="s">
        <v>889</v>
      </c>
      <c r="B451" s="28">
        <v>1344.8580000000002</v>
      </c>
      <c r="C451" s="28">
        <v>0.89949999999999997</v>
      </c>
    </row>
    <row r="452" spans="1:3" x14ac:dyDescent="0.35">
      <c r="A452" s="27" t="s">
        <v>1541</v>
      </c>
      <c r="B452" s="28">
        <v>386.36399999999998</v>
      </c>
      <c r="C452" s="28">
        <v>1</v>
      </c>
    </row>
    <row r="453" spans="1:3" x14ac:dyDescent="0.35">
      <c r="A453" s="27" t="s">
        <v>1540</v>
      </c>
      <c r="B453" s="28">
        <v>391.77499999999998</v>
      </c>
      <c r="C453" s="28">
        <v>0.752</v>
      </c>
    </row>
    <row r="454" spans="1:3" x14ac:dyDescent="0.35">
      <c r="A454" s="27" t="s">
        <v>1110</v>
      </c>
      <c r="B454" s="28">
        <v>1121.6220000000001</v>
      </c>
      <c r="C454" s="28">
        <v>0.73299999999999998</v>
      </c>
    </row>
    <row r="455" spans="1:3" x14ac:dyDescent="0.35">
      <c r="A455" s="27" t="s">
        <v>133</v>
      </c>
      <c r="B455" s="28">
        <v>1022.3733333333333</v>
      </c>
      <c r="C455" s="28">
        <v>0.65933333333333322</v>
      </c>
    </row>
    <row r="456" spans="1:3" x14ac:dyDescent="0.35">
      <c r="A456" s="27" t="s">
        <v>890</v>
      </c>
      <c r="B456" s="28">
        <v>201.68899999999999</v>
      </c>
      <c r="C456" s="28">
        <v>1.0215000000000001</v>
      </c>
    </row>
    <row r="457" spans="1:3" x14ac:dyDescent="0.35">
      <c r="A457" s="27" t="s">
        <v>1539</v>
      </c>
      <c r="B457" s="28">
        <v>373.85750000000002</v>
      </c>
      <c r="C457" s="28">
        <v>0.95250000000000001</v>
      </c>
    </row>
    <row r="458" spans="1:3" x14ac:dyDescent="0.35">
      <c r="A458" s="27" t="s">
        <v>134</v>
      </c>
      <c r="B458" s="28">
        <v>656.71366666666665</v>
      </c>
      <c r="C458" s="28">
        <v>0.83433333333333337</v>
      </c>
    </row>
    <row r="459" spans="1:3" x14ac:dyDescent="0.35">
      <c r="A459" s="27" t="s">
        <v>1538</v>
      </c>
      <c r="B459" s="28">
        <v>1444.229</v>
      </c>
      <c r="C459" s="28">
        <v>0.75</v>
      </c>
    </row>
    <row r="460" spans="1:3" x14ac:dyDescent="0.35">
      <c r="A460" s="27" t="s">
        <v>1537</v>
      </c>
      <c r="B460" s="28">
        <v>583.67349999999999</v>
      </c>
      <c r="C460" s="28">
        <v>1.0295000000000001</v>
      </c>
    </row>
    <row r="461" spans="1:3" x14ac:dyDescent="0.35">
      <c r="A461" s="27" t="s">
        <v>1536</v>
      </c>
      <c r="B461" s="28">
        <v>720.40499999999997</v>
      </c>
      <c r="C461" s="28">
        <v>0.91200000000000003</v>
      </c>
    </row>
    <row r="462" spans="1:3" x14ac:dyDescent="0.35">
      <c r="A462" s="27" t="s">
        <v>135</v>
      </c>
      <c r="B462" s="28">
        <v>250</v>
      </c>
      <c r="C462" s="28">
        <v>0.83650000000000002</v>
      </c>
    </row>
    <row r="463" spans="1:3" x14ac:dyDescent="0.35">
      <c r="A463" s="27" t="s">
        <v>1051</v>
      </c>
      <c r="B463" s="28">
        <v>288.91949999999997</v>
      </c>
      <c r="C463" s="28">
        <v>0.97750000000000004</v>
      </c>
    </row>
    <row r="464" spans="1:3" x14ac:dyDescent="0.35">
      <c r="A464" s="27" t="s">
        <v>1535</v>
      </c>
      <c r="B464" s="28">
        <v>826.61300000000006</v>
      </c>
      <c r="C464" s="28">
        <v>0.89249999999999996</v>
      </c>
    </row>
    <row r="465" spans="1:3" x14ac:dyDescent="0.35">
      <c r="A465" s="27" t="s">
        <v>1109</v>
      </c>
      <c r="B465" s="28">
        <v>964.28600000000006</v>
      </c>
      <c r="C465" s="28">
        <v>2.52</v>
      </c>
    </row>
    <row r="466" spans="1:3" x14ac:dyDescent="0.35">
      <c r="A466" s="27" t="s">
        <v>136</v>
      </c>
      <c r="B466" s="28">
        <v>176.92200000000003</v>
      </c>
      <c r="C466" s="28">
        <v>1.0429999999999999</v>
      </c>
    </row>
    <row r="467" spans="1:3" x14ac:dyDescent="0.35">
      <c r="A467" s="27" t="s">
        <v>1108</v>
      </c>
      <c r="B467" s="28">
        <v>577.5865</v>
      </c>
      <c r="C467" s="28">
        <v>1.0089999999999999</v>
      </c>
    </row>
    <row r="468" spans="1:3" x14ac:dyDescent="0.35">
      <c r="A468" s="27" t="s">
        <v>137</v>
      </c>
      <c r="B468" s="28">
        <v>292.86500000000001</v>
      </c>
      <c r="C468" s="28">
        <v>0.83950000000000002</v>
      </c>
    </row>
    <row r="469" spans="1:3" x14ac:dyDescent="0.35">
      <c r="A469" s="27" t="s">
        <v>138</v>
      </c>
      <c r="B469" s="28">
        <v>208.18433333333334</v>
      </c>
      <c r="C469" s="28">
        <v>0.92033333333333334</v>
      </c>
    </row>
    <row r="470" spans="1:3" x14ac:dyDescent="0.35">
      <c r="A470" s="27" t="s">
        <v>139</v>
      </c>
      <c r="B470" s="28">
        <v>293.11266666666666</v>
      </c>
      <c r="C470" s="28">
        <v>0.7486666666666667</v>
      </c>
    </row>
    <row r="471" spans="1:3" x14ac:dyDescent="0.35">
      <c r="A471" s="27" t="s">
        <v>140</v>
      </c>
      <c r="B471" s="28">
        <v>378.50966666666665</v>
      </c>
      <c r="C471" s="28">
        <v>0.91433333333333333</v>
      </c>
    </row>
    <row r="472" spans="1:3" x14ac:dyDescent="0.35">
      <c r="A472" s="27" t="s">
        <v>141</v>
      </c>
      <c r="B472" s="28">
        <v>780.06650000000002</v>
      </c>
      <c r="C472" s="28">
        <v>0.77500000000000002</v>
      </c>
    </row>
    <row r="473" spans="1:3" x14ac:dyDescent="0.35">
      <c r="A473" s="27" t="s">
        <v>1107</v>
      </c>
      <c r="B473" s="28">
        <v>352.89100000000002</v>
      </c>
      <c r="C473" s="28">
        <v>0.84899999999999998</v>
      </c>
    </row>
    <row r="474" spans="1:3" x14ac:dyDescent="0.35">
      <c r="A474" s="27" t="s">
        <v>1106</v>
      </c>
      <c r="B474" s="28">
        <v>3.125</v>
      </c>
      <c r="C474" s="28">
        <v>0.92500000000000004</v>
      </c>
    </row>
    <row r="475" spans="1:3" x14ac:dyDescent="0.35">
      <c r="A475" s="27" t="s">
        <v>142</v>
      </c>
      <c r="B475" s="28">
        <v>307.44433333333336</v>
      </c>
      <c r="C475" s="28">
        <v>0.90700000000000003</v>
      </c>
    </row>
    <row r="476" spans="1:3" x14ac:dyDescent="0.35">
      <c r="A476" s="27" t="s">
        <v>143</v>
      </c>
      <c r="B476" s="28">
        <v>141.535</v>
      </c>
      <c r="C476" s="28">
        <v>1.0776666666666666</v>
      </c>
    </row>
    <row r="477" spans="1:3" x14ac:dyDescent="0.35">
      <c r="A477" s="27" t="s">
        <v>144</v>
      </c>
      <c r="B477" s="28">
        <v>387.66799999999995</v>
      </c>
      <c r="C477" s="28">
        <v>0.89633333333333332</v>
      </c>
    </row>
    <row r="478" spans="1:3" x14ac:dyDescent="0.35">
      <c r="A478" s="27" t="s">
        <v>145</v>
      </c>
      <c r="B478" s="28">
        <v>386.39766666666668</v>
      </c>
      <c r="C478" s="28">
        <v>0.90133333333333343</v>
      </c>
    </row>
    <row r="479" spans="1:3" x14ac:dyDescent="0.35">
      <c r="A479" s="27" t="s">
        <v>146</v>
      </c>
      <c r="B479" s="28">
        <v>335.36666666666662</v>
      </c>
      <c r="C479" s="28">
        <v>0.88533333333333342</v>
      </c>
    </row>
    <row r="480" spans="1:3" x14ac:dyDescent="0.35">
      <c r="A480" s="27" t="s">
        <v>147</v>
      </c>
      <c r="B480" s="28">
        <v>441.26966666666675</v>
      </c>
      <c r="C480" s="28">
        <v>0.51000000000000012</v>
      </c>
    </row>
    <row r="481" spans="1:3" x14ac:dyDescent="0.35">
      <c r="A481" s="27" t="s">
        <v>148</v>
      </c>
      <c r="B481" s="28">
        <v>73.206333333333319</v>
      </c>
      <c r="C481" s="28">
        <v>0.83733333333333337</v>
      </c>
    </row>
    <row r="482" spans="1:3" x14ac:dyDescent="0.35">
      <c r="A482" s="27" t="s">
        <v>149</v>
      </c>
      <c r="B482" s="28">
        <v>1446.2076666666669</v>
      </c>
      <c r="C482" s="28">
        <v>0.81033333333333335</v>
      </c>
    </row>
    <row r="483" spans="1:3" x14ac:dyDescent="0.35">
      <c r="A483" s="27" t="s">
        <v>1105</v>
      </c>
      <c r="B483" s="28">
        <v>585.17349999999999</v>
      </c>
      <c r="C483" s="28">
        <v>0.73849999999999993</v>
      </c>
    </row>
    <row r="484" spans="1:3" x14ac:dyDescent="0.35">
      <c r="A484" s="27" t="s">
        <v>1104</v>
      </c>
      <c r="B484" s="28">
        <v>737.27649999999994</v>
      </c>
      <c r="C484" s="28">
        <v>0.60499999999999998</v>
      </c>
    </row>
    <row r="485" spans="1:3" x14ac:dyDescent="0.35">
      <c r="A485" s="27" t="s">
        <v>1103</v>
      </c>
      <c r="B485" s="28">
        <v>1214.2855</v>
      </c>
      <c r="C485" s="28">
        <v>0.78100000000000003</v>
      </c>
    </row>
    <row r="486" spans="1:3" x14ac:dyDescent="0.35">
      <c r="A486" s="27" t="s">
        <v>1102</v>
      </c>
      <c r="B486" s="28">
        <v>583.33299999999997</v>
      </c>
      <c r="C486" s="28">
        <v>0.85699999999999998</v>
      </c>
    </row>
    <row r="487" spans="1:3" x14ac:dyDescent="0.35">
      <c r="A487" s="27" t="s">
        <v>150</v>
      </c>
      <c r="B487" s="28">
        <v>483.41666666666669</v>
      </c>
      <c r="C487" s="28">
        <v>0.95066666666666666</v>
      </c>
    </row>
    <row r="488" spans="1:3" x14ac:dyDescent="0.35">
      <c r="A488" s="27" t="s">
        <v>151</v>
      </c>
      <c r="B488" s="28">
        <v>508.80950000000001</v>
      </c>
      <c r="C488" s="28">
        <v>0.86450000000000005</v>
      </c>
    </row>
    <row r="489" spans="1:3" x14ac:dyDescent="0.35">
      <c r="A489" s="27" t="s">
        <v>152</v>
      </c>
      <c r="B489" s="28">
        <v>106.12766666666668</v>
      </c>
      <c r="C489" s="28">
        <v>0.96133333333333326</v>
      </c>
    </row>
    <row r="490" spans="1:3" x14ac:dyDescent="0.35">
      <c r="A490" s="27" t="s">
        <v>983</v>
      </c>
      <c r="B490" s="28">
        <v>17500</v>
      </c>
      <c r="C490" s="28">
        <v>0.13300000000000001</v>
      </c>
    </row>
    <row r="491" spans="1:3" x14ac:dyDescent="0.35">
      <c r="A491" s="27" t="s">
        <v>982</v>
      </c>
      <c r="B491" s="28">
        <v>7000</v>
      </c>
      <c r="C491" s="28">
        <v>0.28599999999999998</v>
      </c>
    </row>
    <row r="492" spans="1:3" x14ac:dyDescent="0.35">
      <c r="A492" s="27" t="s">
        <v>1534</v>
      </c>
      <c r="B492" s="28">
        <v>892.85750000000007</v>
      </c>
      <c r="C492" s="28">
        <v>1.0485</v>
      </c>
    </row>
    <row r="493" spans="1:3" x14ac:dyDescent="0.35">
      <c r="A493" s="27" t="s">
        <v>1533</v>
      </c>
      <c r="B493" s="28">
        <v>804.69499999999994</v>
      </c>
      <c r="C493" s="28">
        <v>0.58950000000000002</v>
      </c>
    </row>
    <row r="494" spans="1:3" x14ac:dyDescent="0.35">
      <c r="A494" s="27" t="s">
        <v>1532</v>
      </c>
      <c r="B494" s="28">
        <v>788.81150000000002</v>
      </c>
      <c r="C494" s="28">
        <v>0.76950000000000007</v>
      </c>
    </row>
    <row r="495" spans="1:3" x14ac:dyDescent="0.35">
      <c r="A495" s="27" t="s">
        <v>1531</v>
      </c>
      <c r="B495" s="28">
        <v>1444.444</v>
      </c>
      <c r="C495" s="28">
        <v>1</v>
      </c>
    </row>
    <row r="496" spans="1:3" x14ac:dyDescent="0.35">
      <c r="A496" s="27" t="s">
        <v>1530</v>
      </c>
      <c r="B496" s="28">
        <v>1767.857</v>
      </c>
      <c r="C496" s="28">
        <v>0.77950000000000008</v>
      </c>
    </row>
    <row r="497" spans="1:3" x14ac:dyDescent="0.35">
      <c r="A497" s="27" t="s">
        <v>1529</v>
      </c>
      <c r="B497" s="28">
        <v>528.57100000000003</v>
      </c>
      <c r="C497" s="28">
        <v>0.84799999999999998</v>
      </c>
    </row>
    <row r="498" spans="1:3" x14ac:dyDescent="0.35">
      <c r="A498" s="27" t="s">
        <v>1528</v>
      </c>
      <c r="B498" s="28">
        <v>312.5</v>
      </c>
      <c r="C498" s="28">
        <v>0.91700000000000004</v>
      </c>
    </row>
    <row r="499" spans="1:3" x14ac:dyDescent="0.35">
      <c r="A499" s="27" t="s">
        <v>981</v>
      </c>
      <c r="B499" s="28">
        <v>675.67600000000004</v>
      </c>
      <c r="C499" s="28">
        <v>0.78700000000000003</v>
      </c>
    </row>
    <row r="500" spans="1:3" x14ac:dyDescent="0.35">
      <c r="A500" s="27" t="s">
        <v>153</v>
      </c>
      <c r="B500" s="28">
        <v>242.35866666666666</v>
      </c>
      <c r="C500" s="28">
        <v>0.72433333333333338</v>
      </c>
    </row>
    <row r="501" spans="1:3" x14ac:dyDescent="0.35">
      <c r="A501" s="27" t="s">
        <v>154</v>
      </c>
      <c r="B501" s="28">
        <v>208.63149999999999</v>
      </c>
      <c r="C501" s="28">
        <v>1.0215000000000001</v>
      </c>
    </row>
    <row r="502" spans="1:3" x14ac:dyDescent="0.35">
      <c r="A502" s="27" t="s">
        <v>1527</v>
      </c>
      <c r="B502" s="28">
        <v>435.185</v>
      </c>
      <c r="C502" s="28">
        <v>0.82550000000000001</v>
      </c>
    </row>
    <row r="503" spans="1:3" x14ac:dyDescent="0.35">
      <c r="A503" s="27" t="s">
        <v>1526</v>
      </c>
      <c r="B503" s="28">
        <v>292.77800000000002</v>
      </c>
      <c r="C503" s="28">
        <v>0.91400000000000003</v>
      </c>
    </row>
    <row r="504" spans="1:3" x14ac:dyDescent="0.35">
      <c r="A504" s="27" t="s">
        <v>1525</v>
      </c>
      <c r="B504" s="28">
        <v>1640.9090000000001</v>
      </c>
      <c r="C504" s="28">
        <v>0.67599999999999993</v>
      </c>
    </row>
    <row r="505" spans="1:3" x14ac:dyDescent="0.35">
      <c r="A505" s="27" t="s">
        <v>1524</v>
      </c>
      <c r="B505" s="28">
        <v>304.22050000000002</v>
      </c>
      <c r="C505" s="28">
        <v>0.94249999999999989</v>
      </c>
    </row>
    <row r="506" spans="1:3" x14ac:dyDescent="0.35">
      <c r="A506" s="27" t="s">
        <v>1523</v>
      </c>
      <c r="B506" s="28">
        <v>76.79849999999999</v>
      </c>
      <c r="C506" s="28">
        <v>1.3325</v>
      </c>
    </row>
    <row r="507" spans="1:3" x14ac:dyDescent="0.35">
      <c r="A507" s="27" t="s">
        <v>155</v>
      </c>
      <c r="B507" s="28">
        <v>178.69266666666667</v>
      </c>
      <c r="C507" s="28">
        <v>0.98533333333333328</v>
      </c>
    </row>
    <row r="508" spans="1:3" x14ac:dyDescent="0.35">
      <c r="A508" s="27" t="s">
        <v>980</v>
      </c>
      <c r="B508" s="28">
        <v>1000</v>
      </c>
      <c r="C508" s="28">
        <v>0.55600000000000005</v>
      </c>
    </row>
    <row r="509" spans="1:3" x14ac:dyDescent="0.35">
      <c r="A509" s="27" t="s">
        <v>933</v>
      </c>
      <c r="B509" s="28">
        <v>3352.9409999999998</v>
      </c>
      <c r="C509" s="28">
        <v>0.159</v>
      </c>
    </row>
    <row r="510" spans="1:3" x14ac:dyDescent="0.35">
      <c r="A510" s="27" t="s">
        <v>156</v>
      </c>
      <c r="B510" s="28">
        <v>415.38499999999999</v>
      </c>
      <c r="C510" s="28">
        <v>0.84399999999999997</v>
      </c>
    </row>
    <row r="511" spans="1:3" x14ac:dyDescent="0.35">
      <c r="A511" s="27" t="s">
        <v>1522</v>
      </c>
      <c r="B511" s="28">
        <v>262.71199999999999</v>
      </c>
      <c r="C511" s="28">
        <v>0.94399999999999995</v>
      </c>
    </row>
    <row r="512" spans="1:3" x14ac:dyDescent="0.35">
      <c r="A512" s="27" t="s">
        <v>1521</v>
      </c>
      <c r="B512" s="28">
        <v>1333.3330000000001</v>
      </c>
      <c r="C512" s="28">
        <v>5.625</v>
      </c>
    </row>
    <row r="513" spans="1:3" x14ac:dyDescent="0.35">
      <c r="A513" s="27" t="s">
        <v>979</v>
      </c>
      <c r="B513" s="28">
        <v>808.33299999999997</v>
      </c>
      <c r="C513" s="28">
        <v>0.57599999999999996</v>
      </c>
    </row>
    <row r="514" spans="1:3" x14ac:dyDescent="0.35">
      <c r="A514" s="27" t="s">
        <v>932</v>
      </c>
      <c r="B514" s="28">
        <v>4960.63</v>
      </c>
      <c r="C514" s="28">
        <v>0.35799999999999998</v>
      </c>
    </row>
    <row r="515" spans="1:3" x14ac:dyDescent="0.35">
      <c r="A515" s="27" t="s">
        <v>931</v>
      </c>
      <c r="B515" s="28">
        <v>15570.651</v>
      </c>
      <c r="C515" s="28">
        <v>0.60350000000000004</v>
      </c>
    </row>
    <row r="516" spans="1:3" x14ac:dyDescent="0.35">
      <c r="A516" s="27" t="s">
        <v>930</v>
      </c>
      <c r="B516" s="28">
        <v>3661.0810000000001</v>
      </c>
      <c r="C516" s="28">
        <v>0.66850000000000009</v>
      </c>
    </row>
    <row r="517" spans="1:3" x14ac:dyDescent="0.35">
      <c r="A517" s="27" t="s">
        <v>978</v>
      </c>
      <c r="B517" s="28">
        <v>2591.837</v>
      </c>
      <c r="C517" s="28">
        <v>0.7</v>
      </c>
    </row>
    <row r="518" spans="1:3" x14ac:dyDescent="0.35">
      <c r="A518" s="27" t="s">
        <v>977</v>
      </c>
      <c r="B518" s="28">
        <v>2000</v>
      </c>
      <c r="C518" s="28">
        <v>0.26800000000000002</v>
      </c>
    </row>
    <row r="519" spans="1:3" x14ac:dyDescent="0.35">
      <c r="A519" s="27" t="s">
        <v>1520</v>
      </c>
      <c r="B519" s="28">
        <v>476.52100000000002</v>
      </c>
      <c r="C519" s="28">
        <v>1.2464999999999999</v>
      </c>
    </row>
    <row r="520" spans="1:3" x14ac:dyDescent="0.35">
      <c r="A520" s="27" t="s">
        <v>1519</v>
      </c>
      <c r="B520" s="28">
        <v>307.15300000000002</v>
      </c>
      <c r="C520" s="28">
        <v>0.97249999999999992</v>
      </c>
    </row>
    <row r="521" spans="1:3" x14ac:dyDescent="0.35">
      <c r="A521" s="27" t="s">
        <v>929</v>
      </c>
      <c r="B521" s="28">
        <v>5845.5280000000002</v>
      </c>
      <c r="C521" s="28">
        <v>0.32700000000000001</v>
      </c>
    </row>
    <row r="522" spans="1:3" x14ac:dyDescent="0.35">
      <c r="A522" s="27" t="s">
        <v>976</v>
      </c>
      <c r="B522" s="28">
        <v>3108.1080000000002</v>
      </c>
      <c r="C522" s="28">
        <v>0.37</v>
      </c>
    </row>
    <row r="523" spans="1:3" x14ac:dyDescent="0.35">
      <c r="A523" s="27" t="s">
        <v>928</v>
      </c>
      <c r="B523" s="28">
        <v>5701.9030000000002</v>
      </c>
      <c r="C523" s="28">
        <v>0.33400000000000002</v>
      </c>
    </row>
    <row r="524" spans="1:3" x14ac:dyDescent="0.35">
      <c r="A524" s="27" t="s">
        <v>1518</v>
      </c>
      <c r="B524" s="28">
        <v>857.14300000000003</v>
      </c>
      <c r="C524" s="28">
        <v>0.96650000000000003</v>
      </c>
    </row>
    <row r="525" spans="1:3" x14ac:dyDescent="0.35">
      <c r="A525" s="27" t="s">
        <v>1517</v>
      </c>
      <c r="B525" s="28">
        <v>638.88900000000001</v>
      </c>
      <c r="C525" s="28">
        <v>0.98649999999999993</v>
      </c>
    </row>
    <row r="526" spans="1:3" x14ac:dyDescent="0.35">
      <c r="A526" s="27" t="s">
        <v>1516</v>
      </c>
      <c r="B526" s="28">
        <v>1062.1745000000001</v>
      </c>
      <c r="C526" s="28">
        <v>0.73750000000000004</v>
      </c>
    </row>
    <row r="527" spans="1:3" x14ac:dyDescent="0.35">
      <c r="A527" s="27" t="s">
        <v>927</v>
      </c>
      <c r="B527" s="28">
        <v>3114.5709999999999</v>
      </c>
      <c r="C527" s="28">
        <v>0.54449999999999998</v>
      </c>
    </row>
    <row r="528" spans="1:3" x14ac:dyDescent="0.35">
      <c r="A528" s="27" t="s">
        <v>926</v>
      </c>
      <c r="B528" s="28">
        <v>1400.5140000000001</v>
      </c>
      <c r="C528" s="28">
        <v>0.86099999999999999</v>
      </c>
    </row>
    <row r="529" spans="1:3" x14ac:dyDescent="0.35">
      <c r="A529" s="27" t="s">
        <v>975</v>
      </c>
      <c r="B529" s="28">
        <v>41000</v>
      </c>
      <c r="C529" s="28">
        <v>9.8000000000000004E-2</v>
      </c>
    </row>
    <row r="530" spans="1:3" x14ac:dyDescent="0.35">
      <c r="A530" s="27" t="s">
        <v>1515</v>
      </c>
      <c r="B530" s="28">
        <v>177.6995</v>
      </c>
      <c r="C530" s="28">
        <v>0.97599999999999998</v>
      </c>
    </row>
    <row r="531" spans="1:3" x14ac:dyDescent="0.35">
      <c r="A531" s="27" t="s">
        <v>1514</v>
      </c>
      <c r="B531" s="28">
        <v>416.66699999999997</v>
      </c>
      <c r="C531" s="28">
        <v>0.83099999999999996</v>
      </c>
    </row>
    <row r="532" spans="1:3" x14ac:dyDescent="0.35">
      <c r="A532" s="27" t="s">
        <v>917</v>
      </c>
      <c r="B532" s="28">
        <v>1687.5</v>
      </c>
      <c r="C532" s="28">
        <v>0.22500000000000001</v>
      </c>
    </row>
    <row r="533" spans="1:3" x14ac:dyDescent="0.35">
      <c r="A533" s="27" t="s">
        <v>925</v>
      </c>
      <c r="B533" s="28">
        <v>1129.0319999999999</v>
      </c>
      <c r="C533" s="28">
        <v>2.0670000000000002</v>
      </c>
    </row>
    <row r="534" spans="1:3" x14ac:dyDescent="0.35">
      <c r="A534" s="27" t="s">
        <v>157</v>
      </c>
      <c r="B534" s="28">
        <v>258.11400000000003</v>
      </c>
      <c r="C534" s="28">
        <v>0.89249999999999996</v>
      </c>
    </row>
    <row r="535" spans="1:3" x14ac:dyDescent="0.35">
      <c r="A535" s="27" t="s">
        <v>974</v>
      </c>
      <c r="B535" s="28">
        <v>800</v>
      </c>
      <c r="C535" s="28">
        <v>0.86199999999999999</v>
      </c>
    </row>
    <row r="536" spans="1:3" x14ac:dyDescent="0.35">
      <c r="A536" s="27" t="s">
        <v>1513</v>
      </c>
      <c r="B536" s="28">
        <v>870.84699999999998</v>
      </c>
      <c r="C536" s="28">
        <v>1.353</v>
      </c>
    </row>
    <row r="537" spans="1:3" x14ac:dyDescent="0.35">
      <c r="A537" s="27" t="s">
        <v>1512</v>
      </c>
      <c r="B537" s="28">
        <v>742.68999999999994</v>
      </c>
      <c r="C537" s="28">
        <v>0.83950000000000002</v>
      </c>
    </row>
    <row r="538" spans="1:3" x14ac:dyDescent="0.35">
      <c r="A538" s="27" t="s">
        <v>1050</v>
      </c>
      <c r="B538" s="28">
        <v>918.13433333333342</v>
      </c>
      <c r="C538" s="28">
        <v>0.69499999999999995</v>
      </c>
    </row>
    <row r="539" spans="1:3" x14ac:dyDescent="0.35">
      <c r="A539" s="27" t="s">
        <v>1511</v>
      </c>
      <c r="B539" s="28">
        <v>598.03949999999998</v>
      </c>
      <c r="C539" s="28">
        <v>0.81499999999999995</v>
      </c>
    </row>
    <row r="540" spans="1:3" x14ac:dyDescent="0.35">
      <c r="A540" s="27" t="s">
        <v>1510</v>
      </c>
      <c r="B540" s="28">
        <v>349.51949999999999</v>
      </c>
      <c r="C540" s="28">
        <v>0.87949999999999995</v>
      </c>
    </row>
    <row r="541" spans="1:3" x14ac:dyDescent="0.35">
      <c r="A541" s="27" t="s">
        <v>158</v>
      </c>
      <c r="B541" s="28">
        <v>324.79750000000001</v>
      </c>
      <c r="C541" s="28">
        <v>0.71649999999999991</v>
      </c>
    </row>
    <row r="542" spans="1:3" x14ac:dyDescent="0.35">
      <c r="A542" s="27" t="s">
        <v>1101</v>
      </c>
      <c r="B542" s="28">
        <v>193.64099999999999</v>
      </c>
      <c r="C542" s="28">
        <v>0.90949999999999998</v>
      </c>
    </row>
    <row r="543" spans="1:3" x14ac:dyDescent="0.35">
      <c r="A543" s="27" t="s">
        <v>159</v>
      </c>
      <c r="B543" s="28">
        <v>285.714</v>
      </c>
      <c r="C543" s="28">
        <v>-0.92400000000000004</v>
      </c>
    </row>
    <row r="544" spans="1:3" x14ac:dyDescent="0.35">
      <c r="A544" s="27" t="s">
        <v>160</v>
      </c>
      <c r="B544" s="28">
        <v>71.1905</v>
      </c>
      <c r="C544" s="28">
        <v>0.95649999999999991</v>
      </c>
    </row>
    <row r="545" spans="1:3" x14ac:dyDescent="0.35">
      <c r="A545" s="27" t="s">
        <v>1509</v>
      </c>
      <c r="B545" s="28">
        <v>355.35849999999999</v>
      </c>
      <c r="C545" s="28">
        <v>0.78550000000000009</v>
      </c>
    </row>
    <row r="546" spans="1:3" x14ac:dyDescent="0.35">
      <c r="A546" s="27" t="s">
        <v>161</v>
      </c>
      <c r="B546" s="28">
        <v>300.08050000000003</v>
      </c>
      <c r="C546" s="28">
        <v>0.80249999999999999</v>
      </c>
    </row>
    <row r="547" spans="1:3" x14ac:dyDescent="0.35">
      <c r="A547" s="27" t="s">
        <v>1508</v>
      </c>
      <c r="B547" s="28">
        <v>1178.5709999999999</v>
      </c>
      <c r="C547" s="28">
        <v>0.69199999999999995</v>
      </c>
    </row>
    <row r="548" spans="1:3" x14ac:dyDescent="0.35">
      <c r="A548" s="27" t="s">
        <v>1507</v>
      </c>
      <c r="B548" s="28">
        <v>429.20699999999999</v>
      </c>
      <c r="C548" s="28">
        <v>0.88900000000000001</v>
      </c>
    </row>
    <row r="549" spans="1:3" x14ac:dyDescent="0.35">
      <c r="A549" s="27" t="s">
        <v>1506</v>
      </c>
      <c r="B549" s="28">
        <v>254.36699999999999</v>
      </c>
      <c r="C549" s="28">
        <v>1.7709999999999999</v>
      </c>
    </row>
    <row r="550" spans="1:3" x14ac:dyDescent="0.35">
      <c r="A550" s="27" t="s">
        <v>1505</v>
      </c>
      <c r="B550" s="28">
        <v>831.73900000000003</v>
      </c>
      <c r="C550" s="28">
        <v>1.0609999999999999</v>
      </c>
    </row>
    <row r="551" spans="1:3" x14ac:dyDescent="0.35">
      <c r="A551" s="27" t="s">
        <v>1184</v>
      </c>
      <c r="B551" s="28">
        <v>38.461500000000001</v>
      </c>
      <c r="C551" s="28">
        <v>0.89949999999999997</v>
      </c>
    </row>
    <row r="552" spans="1:3" x14ac:dyDescent="0.35">
      <c r="A552" s="27" t="s">
        <v>1504</v>
      </c>
      <c r="B552" s="28">
        <v>1150</v>
      </c>
      <c r="C552" s="28">
        <v>0.8145</v>
      </c>
    </row>
    <row r="553" spans="1:3" x14ac:dyDescent="0.35">
      <c r="A553" s="27" t="s">
        <v>1503</v>
      </c>
      <c r="B553" s="28">
        <v>507.69200000000001</v>
      </c>
      <c r="C553" s="28">
        <v>0.78900000000000003</v>
      </c>
    </row>
    <row r="554" spans="1:3" x14ac:dyDescent="0.35">
      <c r="A554" s="27" t="s">
        <v>973</v>
      </c>
      <c r="B554" s="28">
        <v>58.823999999999998</v>
      </c>
      <c r="C554" s="28">
        <v>0.89500000000000002</v>
      </c>
    </row>
    <row r="555" spans="1:3" x14ac:dyDescent="0.35">
      <c r="A555" s="27" t="s">
        <v>1502</v>
      </c>
      <c r="B555" s="28">
        <v>1202.2335</v>
      </c>
      <c r="C555" s="28">
        <v>0.72150000000000003</v>
      </c>
    </row>
    <row r="556" spans="1:3" x14ac:dyDescent="0.35">
      <c r="A556" s="27" t="s">
        <v>1501</v>
      </c>
      <c r="B556" s="28">
        <v>458.82400000000001</v>
      </c>
      <c r="C556" s="28">
        <v>0.56999999999999995</v>
      </c>
    </row>
    <row r="557" spans="1:3" x14ac:dyDescent="0.35">
      <c r="A557" s="27" t="s">
        <v>1500</v>
      </c>
      <c r="B557" s="28">
        <v>1668.4490000000001</v>
      </c>
      <c r="C557" s="28">
        <v>0.628</v>
      </c>
    </row>
    <row r="558" spans="1:3" x14ac:dyDescent="0.35">
      <c r="A558" s="27" t="s">
        <v>163</v>
      </c>
      <c r="B558" s="28">
        <v>143.25649999999999</v>
      </c>
      <c r="C558" s="28">
        <v>0.86299999999999999</v>
      </c>
    </row>
    <row r="559" spans="1:3" x14ac:dyDescent="0.35">
      <c r="A559" s="27" t="s">
        <v>1499</v>
      </c>
      <c r="B559" s="28">
        <v>799.56299999999999</v>
      </c>
      <c r="C559" s="28">
        <v>1.7429999999999999</v>
      </c>
    </row>
    <row r="560" spans="1:3" x14ac:dyDescent="0.35">
      <c r="A560" s="27" t="s">
        <v>1498</v>
      </c>
      <c r="B560" s="28">
        <v>3904.7620000000002</v>
      </c>
      <c r="C560" s="28">
        <v>0.53249999999999997</v>
      </c>
    </row>
    <row r="561" spans="1:3" x14ac:dyDescent="0.35">
      <c r="A561" s="27" t="s">
        <v>1497</v>
      </c>
      <c r="B561" s="28">
        <v>528.7355</v>
      </c>
      <c r="C561" s="28">
        <v>1.1524999999999999</v>
      </c>
    </row>
    <row r="562" spans="1:3" x14ac:dyDescent="0.35">
      <c r="A562" s="27" t="s">
        <v>1496</v>
      </c>
      <c r="B562" s="28">
        <v>758.06450000000007</v>
      </c>
      <c r="C562" s="28">
        <v>0.82600000000000007</v>
      </c>
    </row>
    <row r="563" spans="1:3" x14ac:dyDescent="0.35">
      <c r="A563" s="27" t="s">
        <v>1495</v>
      </c>
      <c r="B563" s="28">
        <v>334.375</v>
      </c>
      <c r="C563" s="28">
        <v>2.0640000000000001</v>
      </c>
    </row>
    <row r="564" spans="1:3" x14ac:dyDescent="0.35">
      <c r="A564" s="27" t="s">
        <v>162</v>
      </c>
      <c r="B564" s="28">
        <v>716.65033333333338</v>
      </c>
      <c r="C564" s="28">
        <v>0.90800000000000003</v>
      </c>
    </row>
    <row r="565" spans="1:3" x14ac:dyDescent="0.35">
      <c r="A565" s="27" t="s">
        <v>1100</v>
      </c>
      <c r="B565" s="28">
        <v>181.542</v>
      </c>
      <c r="C565" s="28">
        <v>0.81299999999999994</v>
      </c>
    </row>
    <row r="566" spans="1:3" x14ac:dyDescent="0.35">
      <c r="A566" s="27" t="s">
        <v>1494</v>
      </c>
      <c r="B566" s="28">
        <v>1051.8434999999999</v>
      </c>
      <c r="C566" s="28">
        <v>0.92799999999999994</v>
      </c>
    </row>
    <row r="567" spans="1:3" x14ac:dyDescent="0.35">
      <c r="A567" s="27" t="s">
        <v>1493</v>
      </c>
      <c r="B567" s="28">
        <v>108.187</v>
      </c>
      <c r="C567" s="28">
        <v>0.90300000000000002</v>
      </c>
    </row>
    <row r="568" spans="1:3" x14ac:dyDescent="0.35">
      <c r="A568" s="27" t="s">
        <v>1492</v>
      </c>
      <c r="B568" s="28">
        <v>184.32599999999999</v>
      </c>
      <c r="C568" s="28">
        <v>0.88300000000000001</v>
      </c>
    </row>
    <row r="569" spans="1:3" x14ac:dyDescent="0.35">
      <c r="A569" s="27" t="s">
        <v>1491</v>
      </c>
      <c r="B569" s="28">
        <v>111.111</v>
      </c>
      <c r="C569" s="28">
        <v>1</v>
      </c>
    </row>
    <row r="570" spans="1:3" x14ac:dyDescent="0.35">
      <c r="A570" s="27" t="s">
        <v>1490</v>
      </c>
      <c r="B570" s="28">
        <v>4285.0240000000003</v>
      </c>
      <c r="C570" s="28">
        <v>0.73399999999999999</v>
      </c>
    </row>
    <row r="571" spans="1:3" x14ac:dyDescent="0.35">
      <c r="A571" s="27" t="s">
        <v>1489</v>
      </c>
      <c r="B571" s="28">
        <v>183.85599999999999</v>
      </c>
      <c r="C571" s="28">
        <v>0.99149999999999994</v>
      </c>
    </row>
    <row r="572" spans="1:3" x14ac:dyDescent="0.35">
      <c r="A572" s="27" t="s">
        <v>1488</v>
      </c>
      <c r="B572" s="28">
        <v>343.51350000000002</v>
      </c>
      <c r="C572" s="28">
        <v>0.99</v>
      </c>
    </row>
    <row r="573" spans="1:3" x14ac:dyDescent="0.35">
      <c r="A573" s="27" t="s">
        <v>1487</v>
      </c>
      <c r="B573" s="28">
        <v>809.29499999999996</v>
      </c>
      <c r="C573" s="28">
        <v>0.82000000000000006</v>
      </c>
    </row>
    <row r="574" spans="1:3" x14ac:dyDescent="0.35">
      <c r="A574" s="27" t="s">
        <v>164</v>
      </c>
      <c r="B574" s="28">
        <v>128.7285</v>
      </c>
      <c r="C574" s="28">
        <v>0.85850000000000004</v>
      </c>
    </row>
    <row r="575" spans="1:3" x14ac:dyDescent="0.35">
      <c r="A575" s="27" t="s">
        <v>1486</v>
      </c>
      <c r="B575" s="28">
        <v>275</v>
      </c>
      <c r="C575" s="28">
        <v>1.0594999999999999</v>
      </c>
    </row>
    <row r="576" spans="1:3" x14ac:dyDescent="0.35">
      <c r="A576" s="27" t="s">
        <v>1485</v>
      </c>
      <c r="B576" s="28">
        <v>809.65899999999999</v>
      </c>
      <c r="C576" s="28">
        <v>0.89300000000000002</v>
      </c>
    </row>
    <row r="577" spans="1:3" x14ac:dyDescent="0.35">
      <c r="A577" s="27" t="s">
        <v>1484</v>
      </c>
      <c r="B577" s="28">
        <v>596.154</v>
      </c>
      <c r="C577" s="28">
        <v>0.9405</v>
      </c>
    </row>
    <row r="578" spans="1:3" x14ac:dyDescent="0.35">
      <c r="A578" s="27" t="s">
        <v>916</v>
      </c>
      <c r="B578" s="28">
        <v>1151.3515</v>
      </c>
      <c r="C578" s="28">
        <v>0.69350000000000001</v>
      </c>
    </row>
    <row r="579" spans="1:3" x14ac:dyDescent="0.35">
      <c r="A579" s="27" t="s">
        <v>1483</v>
      </c>
      <c r="B579" s="28">
        <v>1427.962</v>
      </c>
      <c r="C579" s="28">
        <v>0.79700000000000004</v>
      </c>
    </row>
    <row r="580" spans="1:3" x14ac:dyDescent="0.35">
      <c r="A580" s="27" t="s">
        <v>1142</v>
      </c>
      <c r="B580" s="28">
        <v>727.27300000000002</v>
      </c>
      <c r="C580" s="28">
        <v>0.40699999999999997</v>
      </c>
    </row>
    <row r="581" spans="1:3" x14ac:dyDescent="0.35">
      <c r="A581" s="27" t="s">
        <v>1482</v>
      </c>
      <c r="B581" s="28">
        <v>625</v>
      </c>
      <c r="C581" s="28">
        <v>4</v>
      </c>
    </row>
    <row r="582" spans="1:3" x14ac:dyDescent="0.35">
      <c r="A582" s="27" t="s">
        <v>1481</v>
      </c>
      <c r="B582" s="28">
        <v>332.69450000000001</v>
      </c>
      <c r="C582" s="28">
        <v>0.84050000000000002</v>
      </c>
    </row>
    <row r="583" spans="1:3" x14ac:dyDescent="0.35">
      <c r="A583" s="27" t="s">
        <v>1480</v>
      </c>
      <c r="B583" s="28">
        <v>1157.895</v>
      </c>
      <c r="C583" s="28">
        <v>0.4</v>
      </c>
    </row>
    <row r="584" spans="1:3" x14ac:dyDescent="0.35">
      <c r="A584" s="27" t="s">
        <v>1479</v>
      </c>
      <c r="B584" s="28">
        <v>2000</v>
      </c>
      <c r="C584" s="28">
        <v>0.75</v>
      </c>
    </row>
    <row r="585" spans="1:3" x14ac:dyDescent="0.35">
      <c r="A585" s="27" t="s">
        <v>1478</v>
      </c>
      <c r="B585" s="28">
        <v>1022.8545</v>
      </c>
      <c r="C585" s="28">
        <v>0.79849999999999999</v>
      </c>
    </row>
    <row r="586" spans="1:3" x14ac:dyDescent="0.35">
      <c r="A586" s="27" t="s">
        <v>1477</v>
      </c>
      <c r="B586" s="28">
        <v>382.30100000000004</v>
      </c>
      <c r="C586" s="28">
        <v>1.4219999999999999</v>
      </c>
    </row>
    <row r="587" spans="1:3" x14ac:dyDescent="0.35">
      <c r="A587" s="27" t="s">
        <v>1476</v>
      </c>
      <c r="B587" s="28">
        <v>225.80600000000001</v>
      </c>
      <c r="C587" s="28">
        <v>0.42499999999999999</v>
      </c>
    </row>
    <row r="588" spans="1:3" x14ac:dyDescent="0.35">
      <c r="A588" s="27" t="s">
        <v>891</v>
      </c>
      <c r="B588" s="28">
        <v>292.97800000000001</v>
      </c>
      <c r="C588" s="28">
        <v>0.83399999999999996</v>
      </c>
    </row>
    <row r="589" spans="1:3" x14ac:dyDescent="0.35">
      <c r="A589" s="27" t="s">
        <v>1099</v>
      </c>
      <c r="B589" s="28">
        <v>1304.348</v>
      </c>
      <c r="C589" s="28">
        <v>3.7999999999999999E-2</v>
      </c>
    </row>
    <row r="590" spans="1:3" x14ac:dyDescent="0.35">
      <c r="A590" s="27" t="s">
        <v>892</v>
      </c>
      <c r="B590" s="28">
        <v>1026.7260000000001</v>
      </c>
      <c r="C590" s="28">
        <v>0.88800000000000001</v>
      </c>
    </row>
    <row r="591" spans="1:3" x14ac:dyDescent="0.35">
      <c r="A591" s="27" t="s">
        <v>1032</v>
      </c>
      <c r="B591" s="28">
        <v>0</v>
      </c>
      <c r="C591" s="28">
        <v>0.98699999999999999</v>
      </c>
    </row>
    <row r="592" spans="1:3" x14ac:dyDescent="0.35">
      <c r="A592" s="27" t="s">
        <v>1031</v>
      </c>
      <c r="B592" s="28">
        <v>210.25200000000001</v>
      </c>
      <c r="C592" s="28">
        <v>1.68</v>
      </c>
    </row>
    <row r="593" spans="1:3" x14ac:dyDescent="0.35">
      <c r="A593" s="27" t="s">
        <v>1475</v>
      </c>
      <c r="B593" s="28">
        <v>889.94550000000004</v>
      </c>
      <c r="C593" s="28">
        <v>0.67649999999999999</v>
      </c>
    </row>
    <row r="594" spans="1:3" x14ac:dyDescent="0.35">
      <c r="A594" s="27" t="s">
        <v>1474</v>
      </c>
      <c r="B594" s="28">
        <v>747.49199999999996</v>
      </c>
      <c r="C594" s="28">
        <v>0.84150000000000003</v>
      </c>
    </row>
    <row r="595" spans="1:3" x14ac:dyDescent="0.35">
      <c r="A595" s="27" t="s">
        <v>1473</v>
      </c>
      <c r="B595" s="28">
        <v>993.50649999999996</v>
      </c>
      <c r="C595" s="28">
        <v>0.82299999999999995</v>
      </c>
    </row>
    <row r="596" spans="1:3" x14ac:dyDescent="0.35">
      <c r="A596" s="27" t="s">
        <v>1030</v>
      </c>
      <c r="B596" s="28">
        <v>1035.826</v>
      </c>
      <c r="C596" s="28">
        <v>0.90900000000000003</v>
      </c>
    </row>
    <row r="597" spans="1:3" x14ac:dyDescent="0.35">
      <c r="A597" s="27" t="s">
        <v>1472</v>
      </c>
      <c r="B597" s="28">
        <v>236.36349999999999</v>
      </c>
      <c r="C597" s="28">
        <v>1.077</v>
      </c>
    </row>
    <row r="598" spans="1:3" x14ac:dyDescent="0.35">
      <c r="A598" s="27" t="s">
        <v>165</v>
      </c>
      <c r="B598" s="28">
        <v>554.38300000000004</v>
      </c>
      <c r="C598" s="28">
        <v>0.57000000000000006</v>
      </c>
    </row>
    <row r="599" spans="1:3" x14ac:dyDescent="0.35">
      <c r="A599" s="27" t="s">
        <v>1020</v>
      </c>
      <c r="B599" s="28">
        <v>968.58100000000002</v>
      </c>
      <c r="C599" s="28">
        <v>0.64100000000000001</v>
      </c>
    </row>
    <row r="600" spans="1:3" x14ac:dyDescent="0.35">
      <c r="A600" s="27" t="s">
        <v>1471</v>
      </c>
      <c r="B600" s="28">
        <v>2800</v>
      </c>
      <c r="C600" s="28">
        <v>0.70750000000000002</v>
      </c>
    </row>
    <row r="601" spans="1:3" x14ac:dyDescent="0.35">
      <c r="A601" s="27" t="s">
        <v>1029</v>
      </c>
      <c r="B601" s="28">
        <v>1484.5260000000001</v>
      </c>
      <c r="C601" s="28">
        <v>0.71299999999999997</v>
      </c>
    </row>
    <row r="602" spans="1:3" x14ac:dyDescent="0.35">
      <c r="A602" s="27" t="s">
        <v>1019</v>
      </c>
      <c r="B602" s="28" t="e">
        <v>#DIV/0!</v>
      </c>
      <c r="C602" s="28">
        <v>0</v>
      </c>
    </row>
    <row r="603" spans="1:3" x14ac:dyDescent="0.35">
      <c r="A603" s="27" t="s">
        <v>166</v>
      </c>
      <c r="B603" s="28">
        <v>445.78300000000002</v>
      </c>
      <c r="C603" s="28">
        <v>0.20799999999999999</v>
      </c>
    </row>
    <row r="604" spans="1:3" x14ac:dyDescent="0.35">
      <c r="A604" s="27" t="s">
        <v>1470</v>
      </c>
      <c r="B604" s="28">
        <v>2213.2179999999998</v>
      </c>
      <c r="C604" s="28">
        <v>0.65749999999999997</v>
      </c>
    </row>
    <row r="605" spans="1:3" x14ac:dyDescent="0.35">
      <c r="A605" s="27" t="s">
        <v>1469</v>
      </c>
      <c r="B605" s="28">
        <v>1718.75</v>
      </c>
      <c r="C605" s="28">
        <v>0.72450000000000003</v>
      </c>
    </row>
    <row r="606" spans="1:3" x14ac:dyDescent="0.35">
      <c r="A606" s="27" t="s">
        <v>1016</v>
      </c>
      <c r="B606" s="28">
        <v>1755.461</v>
      </c>
      <c r="C606" s="28">
        <v>0.69399999999999995</v>
      </c>
    </row>
    <row r="607" spans="1:3" x14ac:dyDescent="0.35">
      <c r="A607" s="27" t="s">
        <v>1744</v>
      </c>
      <c r="B607" s="28">
        <v>2363.9789999999998</v>
      </c>
      <c r="C607" s="28">
        <v>0.874</v>
      </c>
    </row>
    <row r="608" spans="1:3" x14ac:dyDescent="0.35">
      <c r="A608" s="27" t="s">
        <v>1468</v>
      </c>
      <c r="B608" s="28">
        <v>221.42849999999999</v>
      </c>
      <c r="C608" s="28">
        <v>1.0554999999999999</v>
      </c>
    </row>
    <row r="609" spans="1:3" x14ac:dyDescent="0.35">
      <c r="A609" s="27" t="s">
        <v>1467</v>
      </c>
      <c r="B609" s="28">
        <v>0</v>
      </c>
      <c r="C609" s="28">
        <v>1</v>
      </c>
    </row>
    <row r="610" spans="1:3" x14ac:dyDescent="0.35">
      <c r="A610" s="27" t="s">
        <v>1466</v>
      </c>
      <c r="B610" s="28">
        <v>555.83150000000001</v>
      </c>
      <c r="C610" s="28">
        <v>0.85199999999999998</v>
      </c>
    </row>
    <row r="611" spans="1:3" x14ac:dyDescent="0.35">
      <c r="A611" s="27" t="s">
        <v>1465</v>
      </c>
      <c r="B611" s="28">
        <v>1663.3665000000001</v>
      </c>
      <c r="C611" s="28">
        <v>0.46899999999999997</v>
      </c>
    </row>
    <row r="612" spans="1:3" x14ac:dyDescent="0.35">
      <c r="A612" s="27" t="s">
        <v>1464</v>
      </c>
      <c r="B612" s="28">
        <v>17.751000000000001</v>
      </c>
      <c r="C612" s="28">
        <v>0.96</v>
      </c>
    </row>
    <row r="613" spans="1:3" x14ac:dyDescent="0.35">
      <c r="A613" s="27" t="s">
        <v>1463</v>
      </c>
      <c r="B613" s="28">
        <v>844.91950000000008</v>
      </c>
      <c r="C613" s="28">
        <v>1.05</v>
      </c>
    </row>
    <row r="614" spans="1:3" x14ac:dyDescent="0.35">
      <c r="A614" s="27" t="s">
        <v>1462</v>
      </c>
      <c r="B614" s="28">
        <v>684.67849999999999</v>
      </c>
      <c r="C614" s="28">
        <v>0.8085</v>
      </c>
    </row>
    <row r="615" spans="1:3" x14ac:dyDescent="0.35">
      <c r="A615" s="27" t="s">
        <v>1461</v>
      </c>
      <c r="B615" s="28">
        <v>1097.2303333333334</v>
      </c>
      <c r="C615" s="28">
        <v>0.61799999999999988</v>
      </c>
    </row>
    <row r="616" spans="1:3" x14ac:dyDescent="0.35">
      <c r="A616" s="27" t="s">
        <v>1460</v>
      </c>
      <c r="B616" s="28">
        <v>838.21900000000005</v>
      </c>
      <c r="C616" s="28">
        <v>0.42099999999999999</v>
      </c>
    </row>
    <row r="617" spans="1:3" x14ac:dyDescent="0.35">
      <c r="A617" s="27" t="s">
        <v>1459</v>
      </c>
      <c r="B617" s="28">
        <v>595.41999999999996</v>
      </c>
      <c r="C617" s="28">
        <v>0.70299999999999996</v>
      </c>
    </row>
    <row r="618" spans="1:3" x14ac:dyDescent="0.35">
      <c r="A618" s="27" t="s">
        <v>1458</v>
      </c>
      <c r="B618" s="28">
        <v>300</v>
      </c>
      <c r="C618" s="28">
        <v>0.85699999999999998</v>
      </c>
    </row>
    <row r="619" spans="1:3" x14ac:dyDescent="0.35">
      <c r="A619" s="27" t="s">
        <v>167</v>
      </c>
      <c r="B619" s="28">
        <v>216.08799999999999</v>
      </c>
      <c r="C619" s="28">
        <v>0.85399999999999998</v>
      </c>
    </row>
    <row r="620" spans="1:3" x14ac:dyDescent="0.35">
      <c r="A620" s="27" t="s">
        <v>168</v>
      </c>
      <c r="B620" s="28">
        <v>1.48</v>
      </c>
      <c r="C620" s="28">
        <v>0.93600000000000005</v>
      </c>
    </row>
    <row r="621" spans="1:3" x14ac:dyDescent="0.35">
      <c r="A621" s="27" t="s">
        <v>169</v>
      </c>
      <c r="B621" s="28">
        <v>30.928000000000001</v>
      </c>
      <c r="C621" s="28">
        <v>0.81499999999999995</v>
      </c>
    </row>
    <row r="622" spans="1:3" x14ac:dyDescent="0.35">
      <c r="A622" s="27" t="s">
        <v>170</v>
      </c>
      <c r="B622" s="28">
        <v>114.95099999999999</v>
      </c>
      <c r="C622" s="28">
        <v>0.78400000000000003</v>
      </c>
    </row>
    <row r="623" spans="1:3" x14ac:dyDescent="0.35">
      <c r="A623" s="27" t="s">
        <v>171</v>
      </c>
      <c r="B623" s="28">
        <v>278.08999999999997</v>
      </c>
      <c r="C623" s="28">
        <v>0.61</v>
      </c>
    </row>
    <row r="624" spans="1:3" x14ac:dyDescent="0.35">
      <c r="A624" s="27" t="s">
        <v>1457</v>
      </c>
      <c r="B624" s="28">
        <v>1000</v>
      </c>
      <c r="C624" s="28">
        <v>0.82299999999999995</v>
      </c>
    </row>
    <row r="625" spans="1:3" x14ac:dyDescent="0.35">
      <c r="A625" s="27" t="s">
        <v>172</v>
      </c>
      <c r="B625" s="28">
        <v>1123.5573333333334</v>
      </c>
      <c r="C625" s="28">
        <v>0.66266666666666663</v>
      </c>
    </row>
    <row r="626" spans="1:3" x14ac:dyDescent="0.35">
      <c r="A626" s="27" t="s">
        <v>1456</v>
      </c>
      <c r="B626" s="28">
        <v>200</v>
      </c>
      <c r="C626" s="28">
        <v>-3.3000000000000002E-2</v>
      </c>
    </row>
    <row r="627" spans="1:3" x14ac:dyDescent="0.35">
      <c r="A627" s="27" t="s">
        <v>1455</v>
      </c>
      <c r="B627" s="28">
        <v>1062.5439999999999</v>
      </c>
      <c r="C627" s="28">
        <v>0.8085</v>
      </c>
    </row>
    <row r="628" spans="1:3" x14ac:dyDescent="0.35">
      <c r="A628" s="27" t="s">
        <v>1454</v>
      </c>
      <c r="B628" s="28">
        <v>366.63800000000003</v>
      </c>
      <c r="C628" s="28">
        <v>0.86299999999999999</v>
      </c>
    </row>
    <row r="629" spans="1:3" x14ac:dyDescent="0.35">
      <c r="A629" s="27" t="s">
        <v>1453</v>
      </c>
      <c r="B629" s="28">
        <v>0</v>
      </c>
      <c r="C629" s="28">
        <v>0.97599999999999998</v>
      </c>
    </row>
    <row r="630" spans="1:3" x14ac:dyDescent="0.35">
      <c r="A630" s="27" t="s">
        <v>1452</v>
      </c>
      <c r="B630" s="28">
        <v>672.75699999999995</v>
      </c>
      <c r="C630" s="28">
        <v>0.70599999999999996</v>
      </c>
    </row>
    <row r="631" spans="1:3" x14ac:dyDescent="0.35">
      <c r="A631" s="27" t="s">
        <v>1451</v>
      </c>
      <c r="B631" s="28">
        <v>828.57150000000001</v>
      </c>
      <c r="C631" s="28">
        <v>0.77449999999999997</v>
      </c>
    </row>
    <row r="632" spans="1:3" x14ac:dyDescent="0.35">
      <c r="A632" s="27" t="s">
        <v>1450</v>
      </c>
      <c r="B632" s="28">
        <v>434.02750000000003</v>
      </c>
      <c r="C632" s="28">
        <v>0.89450000000000007</v>
      </c>
    </row>
    <row r="633" spans="1:3" x14ac:dyDescent="0.35">
      <c r="A633" s="27" t="s">
        <v>1449</v>
      </c>
      <c r="B633" s="28">
        <v>1148.2215000000001</v>
      </c>
      <c r="C633" s="28">
        <v>0.84549999999999992</v>
      </c>
    </row>
    <row r="634" spans="1:3" x14ac:dyDescent="0.35">
      <c r="A634" s="27" t="s">
        <v>1448</v>
      </c>
      <c r="B634" s="28">
        <v>727.27300000000002</v>
      </c>
      <c r="C634" s="28">
        <v>1</v>
      </c>
    </row>
    <row r="635" spans="1:3" x14ac:dyDescent="0.35">
      <c r="A635" s="27" t="s">
        <v>1447</v>
      </c>
      <c r="B635" s="28">
        <v>551.26600000000008</v>
      </c>
      <c r="C635" s="28">
        <v>0.89050000000000007</v>
      </c>
    </row>
    <row r="636" spans="1:3" x14ac:dyDescent="0.35">
      <c r="A636" s="27" t="s">
        <v>972</v>
      </c>
      <c r="B636" s="28">
        <v>488.88900000000001</v>
      </c>
      <c r="C636" s="28">
        <v>1.786</v>
      </c>
    </row>
    <row r="637" spans="1:3" x14ac:dyDescent="0.35">
      <c r="A637" s="27" t="s">
        <v>1446</v>
      </c>
      <c r="B637" s="28">
        <v>54.054000000000002</v>
      </c>
      <c r="C637" s="28">
        <v>0.86</v>
      </c>
    </row>
    <row r="638" spans="1:3" x14ac:dyDescent="0.35">
      <c r="A638" s="27" t="s">
        <v>1445</v>
      </c>
      <c r="B638" s="28">
        <v>1666.6669999999999</v>
      </c>
      <c r="C638" s="28">
        <v>0.75</v>
      </c>
    </row>
    <row r="639" spans="1:3" x14ac:dyDescent="0.35">
      <c r="A639" s="27" t="s">
        <v>1444</v>
      </c>
      <c r="B639" s="28">
        <v>168.42099999999999</v>
      </c>
      <c r="C639" s="28">
        <v>0.91300000000000003</v>
      </c>
    </row>
    <row r="640" spans="1:3" x14ac:dyDescent="0.35">
      <c r="A640" s="27" t="s">
        <v>1443</v>
      </c>
      <c r="B640" s="28">
        <v>978.29</v>
      </c>
      <c r="C640" s="28">
        <v>0.92399999999999993</v>
      </c>
    </row>
    <row r="641" spans="1:3" x14ac:dyDescent="0.35">
      <c r="A641" s="27" t="s">
        <v>1442</v>
      </c>
      <c r="B641" s="28">
        <v>1082.4470000000001</v>
      </c>
      <c r="C641" s="28">
        <v>0.90599999999999992</v>
      </c>
    </row>
    <row r="642" spans="1:3" x14ac:dyDescent="0.35">
      <c r="A642" s="27" t="s">
        <v>1183</v>
      </c>
      <c r="B642" s="28">
        <v>249.28199999999998</v>
      </c>
      <c r="C642" s="28">
        <v>0.87450000000000006</v>
      </c>
    </row>
    <row r="643" spans="1:3" x14ac:dyDescent="0.35">
      <c r="A643" s="27" t="s">
        <v>1182</v>
      </c>
      <c r="B643" s="28">
        <v>685.51199999999994</v>
      </c>
      <c r="C643" s="28">
        <v>0.79400000000000004</v>
      </c>
    </row>
    <row r="644" spans="1:3" x14ac:dyDescent="0.35">
      <c r="A644" s="27" t="s">
        <v>173</v>
      </c>
      <c r="B644" s="28">
        <v>623.22066666666672</v>
      </c>
      <c r="C644" s="28">
        <v>0.82433333333333325</v>
      </c>
    </row>
    <row r="645" spans="1:3" x14ac:dyDescent="0.35">
      <c r="A645" s="27" t="s">
        <v>174</v>
      </c>
      <c r="B645" s="28">
        <v>88.012333333333345</v>
      </c>
      <c r="C645" s="28">
        <v>1.0713333333333332</v>
      </c>
    </row>
    <row r="646" spans="1:3" x14ac:dyDescent="0.35">
      <c r="A646" s="27" t="s">
        <v>1441</v>
      </c>
      <c r="B646" s="28">
        <v>175</v>
      </c>
      <c r="C646" s="28">
        <v>5</v>
      </c>
    </row>
    <row r="647" spans="1:3" x14ac:dyDescent="0.35">
      <c r="A647" s="27" t="s">
        <v>1440</v>
      </c>
      <c r="B647" s="28">
        <v>353.71199999999999</v>
      </c>
      <c r="C647" s="28">
        <v>1.238</v>
      </c>
    </row>
    <row r="648" spans="1:3" x14ac:dyDescent="0.35">
      <c r="A648" s="27" t="s">
        <v>175</v>
      </c>
      <c r="B648" s="28">
        <v>559.93066666666664</v>
      </c>
      <c r="C648" s="28">
        <v>0.8610000000000001</v>
      </c>
    </row>
    <row r="649" spans="1:3" x14ac:dyDescent="0.35">
      <c r="A649" s="27" t="s">
        <v>1049</v>
      </c>
      <c r="B649" s="28">
        <v>270.142</v>
      </c>
      <c r="C649" s="28">
        <v>0.89800000000000002</v>
      </c>
    </row>
    <row r="650" spans="1:3" x14ac:dyDescent="0.35">
      <c r="A650" s="27" t="s">
        <v>1048</v>
      </c>
      <c r="B650" s="28">
        <v>140.27099999999999</v>
      </c>
      <c r="C650" s="28">
        <v>0.76700000000000002</v>
      </c>
    </row>
    <row r="651" spans="1:3" x14ac:dyDescent="0.35">
      <c r="A651" s="27" t="s">
        <v>1047</v>
      </c>
      <c r="B651" s="28">
        <v>76.105000000000004</v>
      </c>
      <c r="C651" s="28">
        <v>4.1989999999999998</v>
      </c>
    </row>
    <row r="652" spans="1:3" x14ac:dyDescent="0.35">
      <c r="A652" s="27" t="s">
        <v>1046</v>
      </c>
      <c r="B652" s="28">
        <v>389.31299999999999</v>
      </c>
      <c r="C652" s="28">
        <v>1.083</v>
      </c>
    </row>
    <row r="653" spans="1:3" x14ac:dyDescent="0.35">
      <c r="A653" s="27" t="s">
        <v>1439</v>
      </c>
      <c r="B653" s="28">
        <v>492.67399999999998</v>
      </c>
      <c r="C653" s="28">
        <v>0.81</v>
      </c>
    </row>
    <row r="654" spans="1:3" x14ac:dyDescent="0.35">
      <c r="A654" s="27" t="s">
        <v>1438</v>
      </c>
      <c r="B654" s="28">
        <v>555.55549999999994</v>
      </c>
      <c r="C654" s="28">
        <v>0.90900000000000003</v>
      </c>
    </row>
    <row r="655" spans="1:3" x14ac:dyDescent="0.35">
      <c r="A655" s="27" t="s">
        <v>1437</v>
      </c>
      <c r="B655" s="28">
        <v>373.27850000000001</v>
      </c>
      <c r="C655" s="28">
        <v>0.91649999999999998</v>
      </c>
    </row>
    <row r="656" spans="1:3" x14ac:dyDescent="0.35">
      <c r="A656" s="27" t="s">
        <v>971</v>
      </c>
      <c r="B656" s="28">
        <v>2250</v>
      </c>
      <c r="C656" s="28">
        <v>0.4</v>
      </c>
    </row>
    <row r="657" spans="1:3" x14ac:dyDescent="0.35">
      <c r="A657" s="27" t="s">
        <v>1436</v>
      </c>
      <c r="B657" s="28">
        <v>367.68600000000004</v>
      </c>
      <c r="C657" s="28">
        <v>0.96249999999999991</v>
      </c>
    </row>
    <row r="658" spans="1:3" x14ac:dyDescent="0.35">
      <c r="A658" s="27" t="s">
        <v>1435</v>
      </c>
      <c r="B658" s="28">
        <v>666.66700000000003</v>
      </c>
      <c r="C658" s="28">
        <v>0.9</v>
      </c>
    </row>
    <row r="659" spans="1:3" x14ac:dyDescent="0.35">
      <c r="A659" s="27" t="s">
        <v>1434</v>
      </c>
      <c r="B659" s="28">
        <v>481.15250000000003</v>
      </c>
      <c r="C659" s="28">
        <v>0.90749999999999997</v>
      </c>
    </row>
    <row r="660" spans="1:3" x14ac:dyDescent="0.35">
      <c r="A660" s="27" t="s">
        <v>1433</v>
      </c>
      <c r="B660" s="28">
        <v>131.67400000000001</v>
      </c>
      <c r="C660" s="28">
        <v>0.89600000000000002</v>
      </c>
    </row>
    <row r="661" spans="1:3" x14ac:dyDescent="0.35">
      <c r="A661" s="27" t="s">
        <v>1432</v>
      </c>
      <c r="B661" s="28">
        <v>454.54500000000002</v>
      </c>
      <c r="C661" s="28">
        <v>0.68799999999999994</v>
      </c>
    </row>
    <row r="662" spans="1:3" x14ac:dyDescent="0.35">
      <c r="A662" s="27" t="s">
        <v>177</v>
      </c>
      <c r="B662" s="28">
        <v>491.59474999999998</v>
      </c>
      <c r="C662" s="28">
        <v>0.84125000000000005</v>
      </c>
    </row>
    <row r="663" spans="1:3" x14ac:dyDescent="0.35">
      <c r="A663" s="27" t="s">
        <v>1431</v>
      </c>
      <c r="B663" s="28">
        <v>1083.3335</v>
      </c>
      <c r="C663" s="28">
        <v>0.9</v>
      </c>
    </row>
    <row r="664" spans="1:3" x14ac:dyDescent="0.35">
      <c r="A664" s="27" t="s">
        <v>1430</v>
      </c>
      <c r="B664" s="28">
        <v>2051.6194999999998</v>
      </c>
      <c r="C664" s="28">
        <v>0.626</v>
      </c>
    </row>
    <row r="665" spans="1:3" x14ac:dyDescent="0.35">
      <c r="A665" s="27" t="s">
        <v>1429</v>
      </c>
      <c r="B665" s="28">
        <v>0</v>
      </c>
      <c r="C665" s="28">
        <v>1</v>
      </c>
    </row>
    <row r="666" spans="1:3" x14ac:dyDescent="0.35">
      <c r="A666" s="27" t="s">
        <v>1428</v>
      </c>
      <c r="B666" s="28">
        <v>352.27300000000002</v>
      </c>
      <c r="C666" s="28">
        <v>0.93600000000000005</v>
      </c>
    </row>
    <row r="667" spans="1:3" x14ac:dyDescent="0.35">
      <c r="A667" s="27" t="s">
        <v>1427</v>
      </c>
      <c r="B667" s="28">
        <v>916.08400000000006</v>
      </c>
      <c r="C667" s="28">
        <v>0.83949999999999991</v>
      </c>
    </row>
    <row r="668" spans="1:3" x14ac:dyDescent="0.35">
      <c r="A668" s="27" t="s">
        <v>1426</v>
      </c>
      <c r="B668" s="28">
        <v>697.78099999999995</v>
      </c>
      <c r="C668" s="28">
        <v>0.80649999999999999</v>
      </c>
    </row>
    <row r="669" spans="1:3" x14ac:dyDescent="0.35">
      <c r="A669" s="27" t="s">
        <v>1425</v>
      </c>
      <c r="B669" s="28">
        <v>0</v>
      </c>
      <c r="C669" s="28">
        <v>0.95599999999999996</v>
      </c>
    </row>
    <row r="670" spans="1:3" x14ac:dyDescent="0.35">
      <c r="A670" s="27" t="s">
        <v>1424</v>
      </c>
      <c r="B670" s="28">
        <v>375</v>
      </c>
      <c r="C670" s="28">
        <v>0.92599999999999993</v>
      </c>
    </row>
    <row r="671" spans="1:3" x14ac:dyDescent="0.35">
      <c r="A671" s="27" t="s">
        <v>1423</v>
      </c>
      <c r="B671" s="28">
        <v>181.79849999999999</v>
      </c>
      <c r="C671" s="28">
        <v>0.91449999999999998</v>
      </c>
    </row>
    <row r="672" spans="1:3" x14ac:dyDescent="0.35">
      <c r="A672" s="27" t="s">
        <v>178</v>
      </c>
      <c r="B672" s="28">
        <v>140.47366666666667</v>
      </c>
      <c r="C672" s="28">
        <v>0.93066666666666664</v>
      </c>
    </row>
    <row r="673" spans="1:3" x14ac:dyDescent="0.35">
      <c r="A673" s="27" t="s">
        <v>1422</v>
      </c>
      <c r="B673" s="28">
        <v>0</v>
      </c>
      <c r="C673" s="28">
        <v>1</v>
      </c>
    </row>
    <row r="674" spans="1:3" x14ac:dyDescent="0.35">
      <c r="A674" s="27" t="s">
        <v>1421</v>
      </c>
      <c r="B674" s="28">
        <v>1583.7615000000001</v>
      </c>
      <c r="C674" s="28">
        <v>0.76200000000000001</v>
      </c>
    </row>
    <row r="675" spans="1:3" x14ac:dyDescent="0.35">
      <c r="A675" s="27" t="s">
        <v>1420</v>
      </c>
      <c r="B675" s="28">
        <v>632.53050000000007</v>
      </c>
      <c r="C675" s="28">
        <v>0.89300000000000002</v>
      </c>
    </row>
    <row r="676" spans="1:3" x14ac:dyDescent="0.35">
      <c r="A676" s="27" t="s">
        <v>1419</v>
      </c>
      <c r="B676" s="28">
        <v>635.73</v>
      </c>
      <c r="C676" s="28">
        <v>0.91749999999999998</v>
      </c>
    </row>
    <row r="677" spans="1:3" x14ac:dyDescent="0.35">
      <c r="A677" s="27" t="s">
        <v>1418</v>
      </c>
      <c r="B677" s="28">
        <v>385.90250000000003</v>
      </c>
      <c r="C677" s="28">
        <v>8.9834999999999994</v>
      </c>
    </row>
    <row r="678" spans="1:3" x14ac:dyDescent="0.35">
      <c r="A678" s="27" t="s">
        <v>1417</v>
      </c>
      <c r="B678" s="28">
        <v>468.13699999999994</v>
      </c>
      <c r="C678" s="28">
        <v>0.90600000000000003</v>
      </c>
    </row>
    <row r="679" spans="1:3" x14ac:dyDescent="0.35">
      <c r="A679" s="27" t="s">
        <v>179</v>
      </c>
      <c r="B679" s="28">
        <v>138.64099999999999</v>
      </c>
      <c r="C679" s="28">
        <v>0.871</v>
      </c>
    </row>
    <row r="680" spans="1:3" x14ac:dyDescent="0.35">
      <c r="A680" s="27" t="s">
        <v>1416</v>
      </c>
      <c r="B680" s="28">
        <v>517.84233333333339</v>
      </c>
      <c r="C680" s="28">
        <v>1.1903333333333335</v>
      </c>
    </row>
    <row r="681" spans="1:3" x14ac:dyDescent="0.35">
      <c r="A681" s="27" t="s">
        <v>1415</v>
      </c>
      <c r="B681" s="28">
        <v>1000</v>
      </c>
      <c r="C681" s="28">
        <v>1.167</v>
      </c>
    </row>
    <row r="682" spans="1:3" x14ac:dyDescent="0.35">
      <c r="A682" s="27" t="s">
        <v>180</v>
      </c>
      <c r="B682" s="28">
        <v>396.411</v>
      </c>
      <c r="C682" s="28">
        <v>0.78700000000000003</v>
      </c>
    </row>
    <row r="683" spans="1:3" x14ac:dyDescent="0.35">
      <c r="A683" s="27" t="s">
        <v>1746</v>
      </c>
      <c r="B683" s="28">
        <v>237.911</v>
      </c>
      <c r="C683" s="28">
        <v>0.88800000000000001</v>
      </c>
    </row>
    <row r="684" spans="1:3" x14ac:dyDescent="0.35">
      <c r="A684" s="27" t="s">
        <v>181</v>
      </c>
      <c r="B684" s="28">
        <v>136.24450000000002</v>
      </c>
      <c r="C684" s="28">
        <v>0.78849999999999998</v>
      </c>
    </row>
    <row r="685" spans="1:3" x14ac:dyDescent="0.35">
      <c r="A685" s="27" t="s">
        <v>1414</v>
      </c>
      <c r="B685" s="28">
        <v>369.048</v>
      </c>
      <c r="C685" s="28">
        <v>0.83599999999999997</v>
      </c>
    </row>
    <row r="686" spans="1:3" x14ac:dyDescent="0.35">
      <c r="A686" s="27" t="s">
        <v>1413</v>
      </c>
      <c r="B686" s="28">
        <v>1000</v>
      </c>
      <c r="C686" s="28">
        <v>1.25</v>
      </c>
    </row>
    <row r="687" spans="1:3" x14ac:dyDescent="0.35">
      <c r="A687" s="27" t="s">
        <v>1210</v>
      </c>
      <c r="B687" s="28">
        <v>2.2320000000000002</v>
      </c>
      <c r="C687" s="28">
        <v>0.80900000000000005</v>
      </c>
    </row>
    <row r="688" spans="1:3" x14ac:dyDescent="0.35">
      <c r="A688" s="27" t="s">
        <v>1412</v>
      </c>
      <c r="B688" s="28">
        <v>920.93</v>
      </c>
      <c r="C688" s="28">
        <v>0.79200000000000004</v>
      </c>
    </row>
    <row r="689" spans="1:3" x14ac:dyDescent="0.35">
      <c r="A689" s="27" t="s">
        <v>1411</v>
      </c>
      <c r="B689" s="28">
        <v>464.286</v>
      </c>
      <c r="C689" s="28">
        <v>0.90300000000000002</v>
      </c>
    </row>
    <row r="690" spans="1:3" x14ac:dyDescent="0.35">
      <c r="A690" s="27" t="s">
        <v>1410</v>
      </c>
      <c r="B690" s="28">
        <v>1663.4650000000001</v>
      </c>
      <c r="C690" s="28">
        <v>0.27100000000000002</v>
      </c>
    </row>
    <row r="691" spans="1:3" x14ac:dyDescent="0.35">
      <c r="A691" s="27" t="s">
        <v>1018</v>
      </c>
      <c r="B691" s="28">
        <v>167.58199999999999</v>
      </c>
      <c r="C691" s="28">
        <v>0.97899999999999998</v>
      </c>
    </row>
    <row r="692" spans="1:3" x14ac:dyDescent="0.35">
      <c r="A692" s="27" t="s">
        <v>1409</v>
      </c>
      <c r="B692" s="28">
        <v>214.28049999999999</v>
      </c>
      <c r="C692" s="28">
        <v>0.92599999999999993</v>
      </c>
    </row>
    <row r="693" spans="1:3" x14ac:dyDescent="0.35">
      <c r="A693" s="27" t="s">
        <v>1408</v>
      </c>
      <c r="B693" s="28">
        <v>237.5</v>
      </c>
      <c r="C693" s="28">
        <v>0.94550000000000001</v>
      </c>
    </row>
    <row r="694" spans="1:3" x14ac:dyDescent="0.35">
      <c r="A694" s="27" t="s">
        <v>1407</v>
      </c>
      <c r="B694" s="28">
        <v>28.515000000000001</v>
      </c>
      <c r="C694" s="28">
        <v>0.78500000000000003</v>
      </c>
    </row>
    <row r="695" spans="1:3" x14ac:dyDescent="0.35">
      <c r="A695" s="27" t="s">
        <v>1406</v>
      </c>
      <c r="B695" s="28">
        <v>2722.2220000000002</v>
      </c>
      <c r="C695" s="28">
        <v>0.34599999999999997</v>
      </c>
    </row>
    <row r="696" spans="1:3" x14ac:dyDescent="0.35">
      <c r="A696" s="27" t="s">
        <v>182</v>
      </c>
      <c r="B696" s="28">
        <v>601.73149999999998</v>
      </c>
      <c r="C696" s="28">
        <v>0.65049999999999997</v>
      </c>
    </row>
    <row r="697" spans="1:3" x14ac:dyDescent="0.35">
      <c r="A697" s="27" t="s">
        <v>1405</v>
      </c>
      <c r="B697" s="28">
        <v>575.65800000000002</v>
      </c>
      <c r="C697" s="28">
        <v>0.89700000000000002</v>
      </c>
    </row>
    <row r="698" spans="1:3" x14ac:dyDescent="0.35">
      <c r="A698" s="27" t="s">
        <v>1404</v>
      </c>
      <c r="B698" s="28">
        <v>369.39799999999997</v>
      </c>
      <c r="C698" s="28">
        <v>1.3325</v>
      </c>
    </row>
    <row r="699" spans="1:3" x14ac:dyDescent="0.35">
      <c r="A699" s="27" t="s">
        <v>1403</v>
      </c>
      <c r="B699" s="28">
        <v>2606.9180000000001</v>
      </c>
      <c r="C699" s="28">
        <v>0.375</v>
      </c>
    </row>
    <row r="700" spans="1:3" x14ac:dyDescent="0.35">
      <c r="A700" s="27" t="s">
        <v>1402</v>
      </c>
      <c r="B700" s="28">
        <v>586.20699999999999</v>
      </c>
      <c r="C700" s="28">
        <v>0.879</v>
      </c>
    </row>
    <row r="701" spans="1:3" x14ac:dyDescent="0.35">
      <c r="A701" s="27" t="s">
        <v>183</v>
      </c>
      <c r="B701" s="28">
        <v>180.9075</v>
      </c>
      <c r="C701" s="28">
        <v>0.73750000000000004</v>
      </c>
    </row>
    <row r="702" spans="1:3" x14ac:dyDescent="0.35">
      <c r="A702" s="27" t="s">
        <v>184</v>
      </c>
      <c r="B702" s="28">
        <v>678.27749999999992</v>
      </c>
      <c r="C702" s="28">
        <v>0.96524999999999994</v>
      </c>
    </row>
    <row r="703" spans="1:3" x14ac:dyDescent="0.35">
      <c r="A703" s="27" t="s">
        <v>1141</v>
      </c>
      <c r="B703" s="28">
        <v>138.88900000000001</v>
      </c>
      <c r="C703" s="28">
        <v>1.125</v>
      </c>
    </row>
    <row r="704" spans="1:3" x14ac:dyDescent="0.35">
      <c r="A704" s="27" t="s">
        <v>185</v>
      </c>
      <c r="B704" s="28">
        <v>236.23400000000001</v>
      </c>
      <c r="C704" s="28">
        <v>0.92600000000000005</v>
      </c>
    </row>
    <row r="705" spans="1:3" x14ac:dyDescent="0.35">
      <c r="A705" s="27" t="s">
        <v>1401</v>
      </c>
      <c r="B705" s="28">
        <v>1349.183</v>
      </c>
      <c r="C705" s="28">
        <v>0.65100000000000002</v>
      </c>
    </row>
    <row r="706" spans="1:3" x14ac:dyDescent="0.35">
      <c r="A706" s="27" t="s">
        <v>1400</v>
      </c>
      <c r="B706" s="28">
        <v>4.4249999999999998</v>
      </c>
      <c r="C706" s="28">
        <v>0.98699999999999999</v>
      </c>
    </row>
    <row r="707" spans="1:3" x14ac:dyDescent="0.35">
      <c r="A707" s="27" t="s">
        <v>1399</v>
      </c>
      <c r="B707" s="28">
        <v>112.554</v>
      </c>
      <c r="C707" s="28">
        <v>0.90800000000000003</v>
      </c>
    </row>
    <row r="708" spans="1:3" x14ac:dyDescent="0.35">
      <c r="A708" s="27" t="s">
        <v>915</v>
      </c>
      <c r="B708" s="28">
        <v>6200</v>
      </c>
      <c r="C708" s="28">
        <v>0.38500000000000001</v>
      </c>
    </row>
    <row r="709" spans="1:3" x14ac:dyDescent="0.35">
      <c r="A709" s="27" t="s">
        <v>1045</v>
      </c>
      <c r="B709" s="28">
        <v>750.779</v>
      </c>
      <c r="C709" s="28">
        <v>0.77700000000000002</v>
      </c>
    </row>
    <row r="710" spans="1:3" x14ac:dyDescent="0.35">
      <c r="A710" s="27" t="s">
        <v>1098</v>
      </c>
      <c r="B710" s="28">
        <v>174.863</v>
      </c>
      <c r="C710" s="28">
        <v>0.79300000000000004</v>
      </c>
    </row>
    <row r="711" spans="1:3" x14ac:dyDescent="0.35">
      <c r="A711" s="27" t="s">
        <v>186</v>
      </c>
      <c r="B711" s="28">
        <v>696.51700000000005</v>
      </c>
      <c r="C711" s="28">
        <v>0.68799999999999994</v>
      </c>
    </row>
    <row r="712" spans="1:3" x14ac:dyDescent="0.35">
      <c r="A712" s="27" t="s">
        <v>1398</v>
      </c>
      <c r="B712" s="28">
        <v>574.24249999999995</v>
      </c>
      <c r="C712" s="28">
        <v>0.78200000000000003</v>
      </c>
    </row>
    <row r="713" spans="1:3" x14ac:dyDescent="0.35">
      <c r="A713" s="27" t="s">
        <v>1397</v>
      </c>
      <c r="B713" s="28">
        <v>347.82600000000002</v>
      </c>
      <c r="C713" s="28">
        <v>0.97199999999999998</v>
      </c>
    </row>
    <row r="714" spans="1:3" x14ac:dyDescent="0.35">
      <c r="A714" s="27" t="s">
        <v>1396</v>
      </c>
      <c r="B714" s="28">
        <v>878.46949999999993</v>
      </c>
      <c r="C714" s="28">
        <v>0.86299999999999999</v>
      </c>
    </row>
    <row r="715" spans="1:3" x14ac:dyDescent="0.35">
      <c r="A715" s="27" t="s">
        <v>187</v>
      </c>
      <c r="B715" s="28">
        <v>302.15800000000002</v>
      </c>
      <c r="C715" s="28">
        <v>0.82099999999999995</v>
      </c>
    </row>
    <row r="716" spans="1:3" x14ac:dyDescent="0.35">
      <c r="A716" s="27" t="s">
        <v>1395</v>
      </c>
      <c r="B716" s="28">
        <v>214.80850000000001</v>
      </c>
      <c r="C716" s="28">
        <v>0.90100000000000002</v>
      </c>
    </row>
    <row r="717" spans="1:3" x14ac:dyDescent="0.35">
      <c r="A717" s="27" t="s">
        <v>970</v>
      </c>
      <c r="B717" s="28">
        <v>107.69199999999999</v>
      </c>
      <c r="C717" s="28">
        <v>0.92900000000000005</v>
      </c>
    </row>
    <row r="718" spans="1:3" x14ac:dyDescent="0.35">
      <c r="A718" s="27" t="s">
        <v>188</v>
      </c>
      <c r="B718" s="28">
        <v>3035.2109999999998</v>
      </c>
      <c r="C718" s="28">
        <v>0.17899999999999999</v>
      </c>
    </row>
    <row r="719" spans="1:3" x14ac:dyDescent="0.35">
      <c r="A719" s="27" t="s">
        <v>189</v>
      </c>
      <c r="B719" s="28">
        <v>344.20699999999999</v>
      </c>
      <c r="C719" s="28">
        <v>1.4359999999999999</v>
      </c>
    </row>
    <row r="720" spans="1:3" x14ac:dyDescent="0.35">
      <c r="A720" s="27" t="s">
        <v>1394</v>
      </c>
      <c r="B720" s="28">
        <v>3458.3330000000001</v>
      </c>
      <c r="C720" s="28">
        <v>0.66900000000000004</v>
      </c>
    </row>
    <row r="721" spans="1:3" x14ac:dyDescent="0.35">
      <c r="A721" s="27" t="s">
        <v>190</v>
      </c>
      <c r="B721" s="28">
        <v>257.92</v>
      </c>
      <c r="C721" s="28">
        <v>2.194</v>
      </c>
    </row>
    <row r="722" spans="1:3" x14ac:dyDescent="0.35">
      <c r="A722" s="27" t="s">
        <v>191</v>
      </c>
      <c r="B722" s="28">
        <v>206.88499999999999</v>
      </c>
      <c r="C722" s="28">
        <v>1.016</v>
      </c>
    </row>
    <row r="723" spans="1:3" x14ac:dyDescent="0.35">
      <c r="A723" s="27" t="s">
        <v>192</v>
      </c>
      <c r="B723" s="28">
        <v>162.16200000000001</v>
      </c>
      <c r="C723" s="28">
        <v>5.2859999999999996</v>
      </c>
    </row>
    <row r="724" spans="1:3" x14ac:dyDescent="0.35">
      <c r="A724" s="27" t="s">
        <v>193</v>
      </c>
      <c r="B724" s="28">
        <v>316.60250000000002</v>
      </c>
      <c r="C724" s="28">
        <v>0.70750000000000002</v>
      </c>
    </row>
    <row r="725" spans="1:3" x14ac:dyDescent="0.35">
      <c r="A725" s="27" t="s">
        <v>194</v>
      </c>
      <c r="B725" s="28">
        <v>375.11399999999998</v>
      </c>
      <c r="C725" s="28">
        <v>0.65449999999999997</v>
      </c>
    </row>
    <row r="726" spans="1:3" x14ac:dyDescent="0.35">
      <c r="A726" s="27" t="s">
        <v>195</v>
      </c>
      <c r="B726" s="28">
        <v>1018.4369999999999</v>
      </c>
      <c r="C726" s="28">
        <v>0.47599999999999998</v>
      </c>
    </row>
    <row r="727" spans="1:3" x14ac:dyDescent="0.35">
      <c r="A727" s="27" t="s">
        <v>196</v>
      </c>
      <c r="B727" s="28">
        <v>839.77300000000002</v>
      </c>
      <c r="C727" s="28">
        <v>0.75</v>
      </c>
    </row>
    <row r="728" spans="1:3" x14ac:dyDescent="0.35">
      <c r="A728" s="27" t="s">
        <v>1017</v>
      </c>
      <c r="B728" s="28">
        <v>600</v>
      </c>
      <c r="C728" s="28">
        <v>0.77200000000000002</v>
      </c>
    </row>
    <row r="729" spans="1:3" x14ac:dyDescent="0.35">
      <c r="A729" s="27" t="s">
        <v>197</v>
      </c>
      <c r="B729" s="28">
        <v>102.05699999999999</v>
      </c>
      <c r="C729" s="28">
        <v>0.64850000000000008</v>
      </c>
    </row>
    <row r="730" spans="1:3" x14ac:dyDescent="0.35">
      <c r="A730" s="27" t="s">
        <v>1393</v>
      </c>
      <c r="B730" s="28">
        <v>1068.1704999999999</v>
      </c>
      <c r="C730" s="28">
        <v>0.63450000000000006</v>
      </c>
    </row>
    <row r="731" spans="1:3" x14ac:dyDescent="0.35">
      <c r="A731" s="27" t="s">
        <v>1392</v>
      </c>
      <c r="B731" s="28">
        <v>1165.1785</v>
      </c>
      <c r="C731" s="28">
        <v>0.70350000000000001</v>
      </c>
    </row>
    <row r="732" spans="1:3" x14ac:dyDescent="0.35">
      <c r="A732" s="27" t="s">
        <v>198</v>
      </c>
      <c r="B732" s="28">
        <v>1627.1469999999999</v>
      </c>
      <c r="C732" s="28">
        <v>0.2535</v>
      </c>
    </row>
    <row r="733" spans="1:3" x14ac:dyDescent="0.35">
      <c r="A733" s="27" t="s">
        <v>1391</v>
      </c>
      <c r="B733" s="28">
        <v>321.42849999999999</v>
      </c>
      <c r="C733" s="28">
        <v>1.6320000000000001</v>
      </c>
    </row>
    <row r="734" spans="1:3" x14ac:dyDescent="0.35">
      <c r="A734" s="27" t="s">
        <v>1390</v>
      </c>
      <c r="B734" s="28">
        <v>853.96849999999995</v>
      </c>
      <c r="C734" s="28">
        <v>0.84149999999999991</v>
      </c>
    </row>
    <row r="735" spans="1:3" x14ac:dyDescent="0.35">
      <c r="A735" s="27" t="s">
        <v>1389</v>
      </c>
      <c r="B735" s="28">
        <v>1496.252</v>
      </c>
      <c r="C735" s="28">
        <v>0.63850000000000007</v>
      </c>
    </row>
    <row r="736" spans="1:3" x14ac:dyDescent="0.35">
      <c r="A736" s="27" t="s">
        <v>1388</v>
      </c>
      <c r="B736" s="28">
        <v>387.09699999999998</v>
      </c>
      <c r="C736" s="28">
        <v>0.80900000000000005</v>
      </c>
    </row>
    <row r="737" spans="1:3" x14ac:dyDescent="0.35">
      <c r="A737" s="27" t="s">
        <v>199</v>
      </c>
      <c r="B737" s="28">
        <v>408.33300000000003</v>
      </c>
      <c r="C737" s="28">
        <v>0.53600000000000003</v>
      </c>
    </row>
    <row r="738" spans="1:3" x14ac:dyDescent="0.35">
      <c r="A738" s="27" t="s">
        <v>1387</v>
      </c>
      <c r="B738" s="28">
        <v>416.16700000000003</v>
      </c>
      <c r="C738" s="28">
        <v>0.83299999999999996</v>
      </c>
    </row>
    <row r="739" spans="1:3" x14ac:dyDescent="0.35">
      <c r="A739" s="27" t="s">
        <v>1386</v>
      </c>
      <c r="B739" s="28">
        <v>176.101</v>
      </c>
      <c r="C739" s="28">
        <v>0.84099999999999997</v>
      </c>
    </row>
    <row r="740" spans="1:3" x14ac:dyDescent="0.35">
      <c r="A740" s="27" t="s">
        <v>1097</v>
      </c>
      <c r="B740" s="28">
        <v>391.85</v>
      </c>
      <c r="C740" s="28">
        <v>1.0489999999999999</v>
      </c>
    </row>
    <row r="741" spans="1:3" x14ac:dyDescent="0.35">
      <c r="A741" s="27" t="s">
        <v>1385</v>
      </c>
      <c r="B741" s="28">
        <v>404.29499999999996</v>
      </c>
      <c r="C741" s="28">
        <v>0.72899999999999998</v>
      </c>
    </row>
    <row r="742" spans="1:3" x14ac:dyDescent="0.35">
      <c r="A742" s="27" t="s">
        <v>1384</v>
      </c>
      <c r="B742" s="28">
        <v>702.12800000000004</v>
      </c>
      <c r="C742" s="28">
        <v>0.78300000000000003</v>
      </c>
    </row>
    <row r="743" spans="1:3" x14ac:dyDescent="0.35">
      <c r="A743" s="27" t="s">
        <v>1383</v>
      </c>
      <c r="B743" s="28">
        <v>59.4495</v>
      </c>
      <c r="C743" s="28">
        <v>0.79849999999999999</v>
      </c>
    </row>
    <row r="744" spans="1:3" x14ac:dyDescent="0.35">
      <c r="A744" s="27" t="s">
        <v>1382</v>
      </c>
      <c r="B744" s="28">
        <v>378.43900000000002</v>
      </c>
      <c r="C744" s="28">
        <v>0.84749999999999992</v>
      </c>
    </row>
    <row r="745" spans="1:3" x14ac:dyDescent="0.35">
      <c r="A745" s="27" t="s">
        <v>1381</v>
      </c>
      <c r="B745" s="28">
        <v>798.84799999999996</v>
      </c>
      <c r="C745" s="28">
        <v>0.80400000000000005</v>
      </c>
    </row>
    <row r="746" spans="1:3" x14ac:dyDescent="0.35">
      <c r="A746" s="27" t="s">
        <v>200</v>
      </c>
      <c r="B746" s="28">
        <v>532.46799999999996</v>
      </c>
      <c r="C746" s="28">
        <v>0.54200000000000004</v>
      </c>
    </row>
    <row r="747" spans="1:3" x14ac:dyDescent="0.35">
      <c r="A747" s="27" t="s">
        <v>201</v>
      </c>
      <c r="B747" s="28">
        <v>167.69200000000001</v>
      </c>
      <c r="C747" s="28">
        <v>0.93700000000000006</v>
      </c>
    </row>
    <row r="748" spans="1:3" x14ac:dyDescent="0.35">
      <c r="A748" s="27" t="s">
        <v>1153</v>
      </c>
      <c r="B748" s="28">
        <v>8437.5</v>
      </c>
      <c r="C748" s="28">
        <v>0.28599999999999998</v>
      </c>
    </row>
    <row r="749" spans="1:3" x14ac:dyDescent="0.35">
      <c r="A749" s="27" t="s">
        <v>1380</v>
      </c>
      <c r="B749" s="28">
        <v>660.30033333333324</v>
      </c>
      <c r="C749" s="28">
        <v>0.7573333333333333</v>
      </c>
    </row>
    <row r="750" spans="1:3" x14ac:dyDescent="0.35">
      <c r="A750" s="27" t="s">
        <v>202</v>
      </c>
      <c r="B750" s="28">
        <v>356.25099999999998</v>
      </c>
      <c r="C750" s="28">
        <v>0.97449999999999992</v>
      </c>
    </row>
    <row r="751" spans="1:3" x14ac:dyDescent="0.35">
      <c r="A751" s="27" t="s">
        <v>1379</v>
      </c>
      <c r="B751" s="28">
        <v>1701.2474999999999</v>
      </c>
      <c r="C751" s="28">
        <v>0.6915</v>
      </c>
    </row>
    <row r="752" spans="1:3" x14ac:dyDescent="0.35">
      <c r="A752" s="27" t="s">
        <v>1378</v>
      </c>
      <c r="B752" s="28">
        <v>180.07999999999998</v>
      </c>
      <c r="C752" s="28">
        <v>0.89500000000000002</v>
      </c>
    </row>
    <row r="753" spans="1:3" x14ac:dyDescent="0.35">
      <c r="A753" s="27" t="s">
        <v>1377</v>
      </c>
      <c r="B753" s="28">
        <v>448.11599999999999</v>
      </c>
      <c r="C753" s="28">
        <v>0.88749999999999996</v>
      </c>
    </row>
    <row r="754" spans="1:3" x14ac:dyDescent="0.35">
      <c r="A754" s="27" t="s">
        <v>1376</v>
      </c>
      <c r="B754" s="28">
        <v>745.76300000000003</v>
      </c>
      <c r="C754" s="28">
        <v>0.81899999999999995</v>
      </c>
    </row>
    <row r="755" spans="1:3" x14ac:dyDescent="0.35">
      <c r="A755" s="27" t="s">
        <v>203</v>
      </c>
      <c r="B755" s="28">
        <v>502.32600000000002</v>
      </c>
      <c r="C755" s="28">
        <v>0.89600000000000002</v>
      </c>
    </row>
    <row r="756" spans="1:3" x14ac:dyDescent="0.35">
      <c r="A756" s="27" t="s">
        <v>204</v>
      </c>
      <c r="B756" s="28">
        <v>422.65800000000002</v>
      </c>
      <c r="C756" s="28">
        <v>0.90400000000000003</v>
      </c>
    </row>
    <row r="757" spans="1:3" x14ac:dyDescent="0.35">
      <c r="A757" s="27" t="s">
        <v>1375</v>
      </c>
      <c r="B757" s="28">
        <v>776.173</v>
      </c>
      <c r="C757" s="28">
        <v>0.77200000000000002</v>
      </c>
    </row>
    <row r="758" spans="1:3" x14ac:dyDescent="0.35">
      <c r="A758" s="27" t="s">
        <v>1374</v>
      </c>
      <c r="B758" s="28">
        <v>931.62400000000002</v>
      </c>
      <c r="C758" s="28">
        <v>0.80750000000000011</v>
      </c>
    </row>
    <row r="759" spans="1:3" x14ac:dyDescent="0.35">
      <c r="A759" s="27" t="s">
        <v>205</v>
      </c>
      <c r="B759" s="28">
        <v>168.42499999999998</v>
      </c>
      <c r="C759" s="28">
        <v>0.87133333333333329</v>
      </c>
    </row>
    <row r="760" spans="1:3" x14ac:dyDescent="0.35">
      <c r="A760" s="27" t="s">
        <v>206</v>
      </c>
      <c r="B760" s="28">
        <v>227.886</v>
      </c>
      <c r="C760" s="28">
        <v>0.78550000000000009</v>
      </c>
    </row>
    <row r="761" spans="1:3" x14ac:dyDescent="0.35">
      <c r="A761" s="27" t="s">
        <v>1096</v>
      </c>
      <c r="B761" s="28">
        <v>209.184</v>
      </c>
      <c r="C761" s="28">
        <v>0.63300000000000001</v>
      </c>
    </row>
    <row r="762" spans="1:3" x14ac:dyDescent="0.35">
      <c r="A762" s="27" t="s">
        <v>1181</v>
      </c>
      <c r="B762" s="28">
        <v>142.596</v>
      </c>
      <c r="C762" s="28">
        <v>0.95599999999999996</v>
      </c>
    </row>
    <row r="763" spans="1:3" x14ac:dyDescent="0.35">
      <c r="A763" s="27" t="s">
        <v>207</v>
      </c>
      <c r="B763" s="28">
        <v>209.49333333333334</v>
      </c>
      <c r="C763" s="28">
        <v>0.84299999999999997</v>
      </c>
    </row>
    <row r="764" spans="1:3" x14ac:dyDescent="0.35">
      <c r="A764" s="27" t="s">
        <v>208</v>
      </c>
      <c r="B764" s="28">
        <v>220.40049999999999</v>
      </c>
      <c r="C764" s="28">
        <v>1.365</v>
      </c>
    </row>
    <row r="765" spans="1:3" x14ac:dyDescent="0.35">
      <c r="A765" s="27" t="s">
        <v>209</v>
      </c>
      <c r="B765" s="28">
        <v>292.26600000000002</v>
      </c>
      <c r="C765" s="28">
        <v>1.228</v>
      </c>
    </row>
    <row r="766" spans="1:3" x14ac:dyDescent="0.35">
      <c r="A766" s="27" t="s">
        <v>210</v>
      </c>
      <c r="B766" s="28">
        <v>508.14249999999998</v>
      </c>
      <c r="C766" s="28">
        <v>0.83499999999999996</v>
      </c>
    </row>
    <row r="767" spans="1:3" x14ac:dyDescent="0.35">
      <c r="A767" s="27" t="s">
        <v>1095</v>
      </c>
      <c r="B767" s="28">
        <v>1045.2670000000001</v>
      </c>
      <c r="C767" s="28">
        <v>0.51100000000000001</v>
      </c>
    </row>
    <row r="768" spans="1:3" x14ac:dyDescent="0.35">
      <c r="A768" s="27" t="s">
        <v>1209</v>
      </c>
      <c r="B768" s="28">
        <v>179.21</v>
      </c>
      <c r="C768" s="28">
        <v>0.95</v>
      </c>
    </row>
    <row r="769" spans="1:3" x14ac:dyDescent="0.35">
      <c r="A769" s="27" t="s">
        <v>211</v>
      </c>
      <c r="B769" s="28">
        <v>536.76250000000005</v>
      </c>
      <c r="C769" s="28">
        <v>0.60850000000000004</v>
      </c>
    </row>
    <row r="770" spans="1:3" x14ac:dyDescent="0.35">
      <c r="A770" s="27" t="s">
        <v>212</v>
      </c>
      <c r="B770" s="28">
        <v>322.78500000000003</v>
      </c>
      <c r="C770" s="28">
        <v>0.66500000000000004</v>
      </c>
    </row>
    <row r="771" spans="1:3" x14ac:dyDescent="0.35">
      <c r="A771" s="27" t="s">
        <v>1373</v>
      </c>
      <c r="B771" s="28">
        <v>119.76</v>
      </c>
      <c r="C771" s="28">
        <v>0.95250000000000001</v>
      </c>
    </row>
    <row r="772" spans="1:3" x14ac:dyDescent="0.35">
      <c r="A772" s="27" t="s">
        <v>1372</v>
      </c>
      <c r="B772" s="28">
        <v>837.45600000000002</v>
      </c>
      <c r="C772" s="28">
        <v>0.78100000000000003</v>
      </c>
    </row>
    <row r="773" spans="1:3" x14ac:dyDescent="0.35">
      <c r="A773" s="27" t="s">
        <v>1371</v>
      </c>
      <c r="B773" s="28">
        <v>642.85699999999997</v>
      </c>
      <c r="C773" s="28">
        <v>0.71599999999999997</v>
      </c>
    </row>
    <row r="774" spans="1:3" x14ac:dyDescent="0.35">
      <c r="A774" s="27" t="s">
        <v>213</v>
      </c>
      <c r="B774" s="28">
        <v>240</v>
      </c>
      <c r="C774" s="28">
        <v>0.6865</v>
      </c>
    </row>
    <row r="775" spans="1:3" x14ac:dyDescent="0.35">
      <c r="A775" s="27" t="s">
        <v>1370</v>
      </c>
      <c r="B775" s="28">
        <v>821.17250000000001</v>
      </c>
      <c r="C775" s="28">
        <v>1.1575</v>
      </c>
    </row>
    <row r="776" spans="1:3" x14ac:dyDescent="0.35">
      <c r="A776" s="27" t="s">
        <v>1369</v>
      </c>
      <c r="B776" s="28">
        <v>1227.4280000000001</v>
      </c>
      <c r="C776" s="28">
        <v>0.66600000000000004</v>
      </c>
    </row>
    <row r="777" spans="1:3" x14ac:dyDescent="0.35">
      <c r="A777" s="27" t="s">
        <v>1368</v>
      </c>
      <c r="B777" s="28">
        <v>617.02099999999996</v>
      </c>
      <c r="C777" s="28">
        <v>0.75800000000000001</v>
      </c>
    </row>
    <row r="778" spans="1:3" x14ac:dyDescent="0.35">
      <c r="A778" s="27" t="s">
        <v>1044</v>
      </c>
      <c r="B778" s="28">
        <v>360.49400000000003</v>
      </c>
      <c r="C778" s="28">
        <v>0.96399999999999997</v>
      </c>
    </row>
    <row r="779" spans="1:3" x14ac:dyDescent="0.35">
      <c r="A779" s="27" t="s">
        <v>1043</v>
      </c>
      <c r="B779" s="28">
        <v>423.72899999999998</v>
      </c>
      <c r="C779" s="28">
        <v>0.92200000000000004</v>
      </c>
    </row>
    <row r="780" spans="1:3" x14ac:dyDescent="0.35">
      <c r="A780" s="27" t="s">
        <v>1367</v>
      </c>
      <c r="B780" s="28">
        <v>849.41800000000001</v>
      </c>
      <c r="C780" s="28">
        <v>0.79500000000000004</v>
      </c>
    </row>
    <row r="781" spans="1:3" x14ac:dyDescent="0.35">
      <c r="A781" s="27" t="s">
        <v>1366</v>
      </c>
      <c r="B781" s="28">
        <v>355.55599999999998</v>
      </c>
      <c r="C781" s="28">
        <v>0.80400000000000005</v>
      </c>
    </row>
    <row r="782" spans="1:3" x14ac:dyDescent="0.35">
      <c r="A782" s="27" t="s">
        <v>1365</v>
      </c>
      <c r="B782" s="28">
        <v>29.16</v>
      </c>
      <c r="C782" s="28">
        <v>0.86599999999999999</v>
      </c>
    </row>
    <row r="783" spans="1:3" x14ac:dyDescent="0.35">
      <c r="A783" s="27" t="s">
        <v>1364</v>
      </c>
      <c r="B783" s="28">
        <v>691.48950000000002</v>
      </c>
      <c r="C783" s="28">
        <v>0.82000000000000006</v>
      </c>
    </row>
    <row r="784" spans="1:3" x14ac:dyDescent="0.35">
      <c r="A784" s="27" t="s">
        <v>969</v>
      </c>
      <c r="B784" s="28">
        <v>0</v>
      </c>
      <c r="C784" s="28">
        <v>0.95799999999999996</v>
      </c>
    </row>
    <row r="785" spans="1:3" x14ac:dyDescent="0.35">
      <c r="A785" s="27" t="s">
        <v>214</v>
      </c>
      <c r="B785" s="28">
        <v>1179.8403333333333</v>
      </c>
      <c r="C785" s="28">
        <v>0.80100000000000005</v>
      </c>
    </row>
    <row r="786" spans="1:3" x14ac:dyDescent="0.35">
      <c r="A786" s="27" t="s">
        <v>968</v>
      </c>
      <c r="B786" s="28">
        <v>97.561000000000007</v>
      </c>
      <c r="C786" s="28">
        <v>0.89100000000000001</v>
      </c>
    </row>
    <row r="787" spans="1:3" x14ac:dyDescent="0.35">
      <c r="A787" s="27" t="s">
        <v>1363</v>
      </c>
      <c r="B787" s="28">
        <v>579.30999999999995</v>
      </c>
      <c r="C787" s="28">
        <v>0.69699999999999995</v>
      </c>
    </row>
    <row r="788" spans="1:3" x14ac:dyDescent="0.35">
      <c r="A788" s="27" t="s">
        <v>967</v>
      </c>
      <c r="B788" s="28">
        <v>0</v>
      </c>
      <c r="C788" s="28">
        <v>0.753</v>
      </c>
    </row>
    <row r="789" spans="1:3" x14ac:dyDescent="0.35">
      <c r="A789" s="27" t="s">
        <v>215</v>
      </c>
      <c r="B789" s="28">
        <v>234.43933333333334</v>
      </c>
      <c r="C789" s="28">
        <v>1.2156666666666667</v>
      </c>
    </row>
    <row r="790" spans="1:3" x14ac:dyDescent="0.35">
      <c r="A790" s="27" t="s">
        <v>966</v>
      </c>
      <c r="B790" s="28">
        <v>275.36200000000002</v>
      </c>
      <c r="C790" s="28">
        <v>0.88500000000000001</v>
      </c>
    </row>
    <row r="791" spans="1:3" x14ac:dyDescent="0.35">
      <c r="A791" s="27" t="s">
        <v>965</v>
      </c>
      <c r="B791" s="28">
        <v>560.44000000000005</v>
      </c>
      <c r="C791" s="28">
        <v>0.85</v>
      </c>
    </row>
    <row r="792" spans="1:3" x14ac:dyDescent="0.35">
      <c r="A792" s="27" t="s">
        <v>1362</v>
      </c>
      <c r="B792" s="28">
        <v>234.48700000000002</v>
      </c>
      <c r="C792" s="28">
        <v>0.95</v>
      </c>
    </row>
    <row r="793" spans="1:3" x14ac:dyDescent="0.35">
      <c r="A793" s="27" t="s">
        <v>964</v>
      </c>
      <c r="B793" s="28">
        <v>0</v>
      </c>
      <c r="C793" s="28">
        <v>0.81100000000000005</v>
      </c>
    </row>
    <row r="794" spans="1:3" x14ac:dyDescent="0.35">
      <c r="A794" s="27" t="s">
        <v>1361</v>
      </c>
      <c r="B794" s="28">
        <v>169.11799999999999</v>
      </c>
      <c r="C794" s="28">
        <v>0.29599999999999999</v>
      </c>
    </row>
    <row r="795" spans="1:3" x14ac:dyDescent="0.35">
      <c r="A795" s="27" t="s">
        <v>216</v>
      </c>
      <c r="B795" s="28">
        <v>963.41499999999996</v>
      </c>
      <c r="C795" s="28">
        <v>0.67800000000000005</v>
      </c>
    </row>
    <row r="796" spans="1:3" x14ac:dyDescent="0.35">
      <c r="A796" s="27" t="s">
        <v>1360</v>
      </c>
      <c r="B796" s="28">
        <v>29.035000000000004</v>
      </c>
      <c r="C796" s="28">
        <v>0.9405</v>
      </c>
    </row>
    <row r="797" spans="1:3" x14ac:dyDescent="0.35">
      <c r="A797" s="27" t="s">
        <v>1094</v>
      </c>
      <c r="B797" s="28">
        <v>81.42</v>
      </c>
      <c r="C797" s="28">
        <v>0.83299999999999996</v>
      </c>
    </row>
    <row r="798" spans="1:3" x14ac:dyDescent="0.35">
      <c r="A798" s="27" t="s">
        <v>1359</v>
      </c>
      <c r="B798" s="28">
        <v>495.726</v>
      </c>
      <c r="C798" s="28">
        <v>0.79100000000000004</v>
      </c>
    </row>
    <row r="799" spans="1:3" x14ac:dyDescent="0.35">
      <c r="A799" s="27" t="s">
        <v>1358</v>
      </c>
      <c r="B799" s="28">
        <v>259.452</v>
      </c>
      <c r="C799" s="28">
        <v>1.7545000000000002</v>
      </c>
    </row>
    <row r="800" spans="1:3" x14ac:dyDescent="0.35">
      <c r="A800" s="27" t="s">
        <v>1357</v>
      </c>
      <c r="B800" s="28">
        <v>275.70999999999998</v>
      </c>
      <c r="C800" s="28">
        <v>0.86799999999999999</v>
      </c>
    </row>
    <row r="801" spans="1:3" x14ac:dyDescent="0.35">
      <c r="A801" s="27" t="s">
        <v>963</v>
      </c>
      <c r="B801" s="28">
        <v>0</v>
      </c>
      <c r="C801" s="28">
        <v>0.57099999999999995</v>
      </c>
    </row>
    <row r="802" spans="1:3" x14ac:dyDescent="0.35">
      <c r="A802" s="27" t="s">
        <v>1140</v>
      </c>
      <c r="B802" s="28" t="e">
        <v>#DIV/0!</v>
      </c>
      <c r="C802" s="28">
        <v>0</v>
      </c>
    </row>
    <row r="803" spans="1:3" x14ac:dyDescent="0.35">
      <c r="A803" s="27" t="s">
        <v>217</v>
      </c>
      <c r="B803" s="28">
        <v>443.23400000000004</v>
      </c>
      <c r="C803" s="28">
        <v>0.80699999999999994</v>
      </c>
    </row>
    <row r="804" spans="1:3" x14ac:dyDescent="0.35">
      <c r="A804" s="27" t="s">
        <v>1356</v>
      </c>
      <c r="B804" s="28">
        <v>128.22649999999999</v>
      </c>
      <c r="C804" s="28">
        <v>0.83899999999999997</v>
      </c>
    </row>
    <row r="805" spans="1:3" x14ac:dyDescent="0.35">
      <c r="A805" s="27" t="s">
        <v>1355</v>
      </c>
      <c r="B805" s="28">
        <v>422.97300000000001</v>
      </c>
      <c r="C805" s="28">
        <v>0.78700000000000003</v>
      </c>
    </row>
    <row r="806" spans="1:3" x14ac:dyDescent="0.35">
      <c r="A806" s="27" t="s">
        <v>1354</v>
      </c>
      <c r="B806" s="28">
        <v>139.34399999999999</v>
      </c>
      <c r="C806" s="28">
        <v>0.56499999999999995</v>
      </c>
    </row>
    <row r="807" spans="1:3" x14ac:dyDescent="0.35">
      <c r="A807" s="27" t="s">
        <v>218</v>
      </c>
      <c r="B807" s="28">
        <v>236.35500000000002</v>
      </c>
      <c r="C807" s="28">
        <v>0.69199999999999995</v>
      </c>
    </row>
    <row r="808" spans="1:3" x14ac:dyDescent="0.35">
      <c r="A808" s="27" t="s">
        <v>219</v>
      </c>
      <c r="B808" s="28">
        <v>783.44299999999998</v>
      </c>
      <c r="C808" s="28">
        <v>0.879</v>
      </c>
    </row>
    <row r="809" spans="1:3" x14ac:dyDescent="0.35">
      <c r="A809" s="27" t="s">
        <v>962</v>
      </c>
      <c r="B809" s="28">
        <v>1285.7139999999999</v>
      </c>
      <c r="C809" s="28">
        <v>0.08</v>
      </c>
    </row>
    <row r="810" spans="1:3" x14ac:dyDescent="0.35">
      <c r="A810" s="27" t="s">
        <v>1353</v>
      </c>
      <c r="B810" s="28">
        <v>2142.857</v>
      </c>
      <c r="C810" s="28">
        <v>0.58299999999999996</v>
      </c>
    </row>
    <row r="811" spans="1:3" x14ac:dyDescent="0.35">
      <c r="A811" s="27" t="s">
        <v>1076</v>
      </c>
      <c r="B811" s="28">
        <v>914.98</v>
      </c>
      <c r="C811" s="28">
        <v>1.3069999999999999</v>
      </c>
    </row>
    <row r="812" spans="1:3" x14ac:dyDescent="0.35">
      <c r="A812" s="27" t="s">
        <v>1042</v>
      </c>
      <c r="B812" s="28">
        <v>584.577</v>
      </c>
      <c r="C812" s="28">
        <v>0.85199999999999998</v>
      </c>
    </row>
    <row r="813" spans="1:3" x14ac:dyDescent="0.35">
      <c r="A813" s="27" t="s">
        <v>1075</v>
      </c>
      <c r="B813" s="28">
        <v>818.81500000000005</v>
      </c>
      <c r="C813" s="28">
        <v>0.82199999999999995</v>
      </c>
    </row>
    <row r="814" spans="1:3" x14ac:dyDescent="0.35">
      <c r="A814" s="27" t="s">
        <v>220</v>
      </c>
      <c r="B814" s="28">
        <v>134.565</v>
      </c>
      <c r="C814" s="28">
        <v>0.85599999999999998</v>
      </c>
    </row>
    <row r="815" spans="1:3" x14ac:dyDescent="0.35">
      <c r="A815" s="27" t="s">
        <v>1074</v>
      </c>
      <c r="B815" s="28">
        <v>531.15700000000004</v>
      </c>
      <c r="C815" s="28">
        <v>0.98199999999999998</v>
      </c>
    </row>
    <row r="816" spans="1:3" x14ac:dyDescent="0.35">
      <c r="A816" s="27" t="s">
        <v>1139</v>
      </c>
      <c r="B816" s="28">
        <v>1000</v>
      </c>
      <c r="C816" s="28">
        <v>0.9</v>
      </c>
    </row>
    <row r="817" spans="1:3" x14ac:dyDescent="0.35">
      <c r="A817" s="27" t="s">
        <v>1352</v>
      </c>
      <c r="B817" s="28">
        <v>414.11750000000001</v>
      </c>
      <c r="C817" s="28">
        <v>0.91800000000000004</v>
      </c>
    </row>
    <row r="818" spans="1:3" x14ac:dyDescent="0.35">
      <c r="A818" s="27" t="s">
        <v>1351</v>
      </c>
      <c r="B818" s="28">
        <v>931.81799999999998</v>
      </c>
      <c r="C818" s="28">
        <v>0.55700000000000005</v>
      </c>
    </row>
    <row r="819" spans="1:3" x14ac:dyDescent="0.35">
      <c r="A819" s="27" t="s">
        <v>1350</v>
      </c>
      <c r="B819" s="28">
        <v>117.949</v>
      </c>
      <c r="C819" s="28">
        <v>0.92400000000000004</v>
      </c>
    </row>
    <row r="820" spans="1:3" x14ac:dyDescent="0.35">
      <c r="A820" s="27" t="s">
        <v>1073</v>
      </c>
      <c r="B820" s="28">
        <v>732.46799999999996</v>
      </c>
      <c r="C820" s="28">
        <v>0.72099999999999997</v>
      </c>
    </row>
    <row r="821" spans="1:3" x14ac:dyDescent="0.35">
      <c r="A821" s="27" t="s">
        <v>1072</v>
      </c>
      <c r="B821" s="28">
        <v>189.148</v>
      </c>
      <c r="C821" s="28">
        <v>0.76700000000000002</v>
      </c>
    </row>
    <row r="822" spans="1:3" x14ac:dyDescent="0.35">
      <c r="A822" s="27" t="s">
        <v>1071</v>
      </c>
      <c r="B822" s="28">
        <v>2338.2150000000001</v>
      </c>
      <c r="C822" s="28">
        <v>0.71899999999999997</v>
      </c>
    </row>
    <row r="823" spans="1:3" x14ac:dyDescent="0.35">
      <c r="A823" s="27" t="s">
        <v>1070</v>
      </c>
      <c r="B823" s="28">
        <v>1218.3389999999999</v>
      </c>
      <c r="C823" s="28">
        <v>0.78400000000000003</v>
      </c>
    </row>
    <row r="824" spans="1:3" x14ac:dyDescent="0.35">
      <c r="A824" s="27" t="s">
        <v>1069</v>
      </c>
      <c r="B824" s="28">
        <v>2000</v>
      </c>
      <c r="C824" s="28">
        <v>0.65800000000000003</v>
      </c>
    </row>
    <row r="825" spans="1:3" x14ac:dyDescent="0.35">
      <c r="A825" s="27" t="s">
        <v>1068</v>
      </c>
      <c r="B825" s="28">
        <v>586.95699999999999</v>
      </c>
      <c r="C825" s="28">
        <v>1</v>
      </c>
    </row>
    <row r="826" spans="1:3" x14ac:dyDescent="0.35">
      <c r="A826" s="27" t="s">
        <v>1067</v>
      </c>
      <c r="B826" s="28">
        <v>220</v>
      </c>
      <c r="C826" s="28">
        <v>0.75800000000000001</v>
      </c>
    </row>
    <row r="827" spans="1:3" x14ac:dyDescent="0.35">
      <c r="A827" s="27" t="s">
        <v>1066</v>
      </c>
      <c r="B827" s="28">
        <v>212.095</v>
      </c>
      <c r="C827" s="28">
        <v>0.61199999999999999</v>
      </c>
    </row>
    <row r="828" spans="1:3" x14ac:dyDescent="0.35">
      <c r="A828" s="27" t="s">
        <v>1065</v>
      </c>
      <c r="B828" s="28">
        <v>764.10299999999995</v>
      </c>
      <c r="C828" s="28">
        <v>0.92300000000000004</v>
      </c>
    </row>
    <row r="829" spans="1:3" x14ac:dyDescent="0.35">
      <c r="A829" s="27" t="s">
        <v>1064</v>
      </c>
      <c r="B829" s="28">
        <v>30000</v>
      </c>
      <c r="C829" s="28">
        <v>0.11600000000000001</v>
      </c>
    </row>
    <row r="830" spans="1:3" x14ac:dyDescent="0.35">
      <c r="A830" s="27" t="s">
        <v>1063</v>
      </c>
      <c r="B830" s="28">
        <v>2095.2379999999998</v>
      </c>
      <c r="C830" s="28">
        <v>0.71199999999999997</v>
      </c>
    </row>
    <row r="831" spans="1:3" x14ac:dyDescent="0.35">
      <c r="A831" s="27" t="s">
        <v>1062</v>
      </c>
      <c r="B831" s="28">
        <v>2000</v>
      </c>
      <c r="C831" s="28">
        <v>0.8</v>
      </c>
    </row>
    <row r="832" spans="1:3" x14ac:dyDescent="0.35">
      <c r="A832" s="27" t="s">
        <v>1061</v>
      </c>
      <c r="B832" s="28">
        <v>850</v>
      </c>
      <c r="C832" s="28">
        <v>0.96199999999999997</v>
      </c>
    </row>
    <row r="833" spans="1:3" x14ac:dyDescent="0.35">
      <c r="A833" s="27" t="s">
        <v>1138</v>
      </c>
      <c r="B833" s="28">
        <v>0</v>
      </c>
      <c r="C833" s="28">
        <v>0.81899999999999995</v>
      </c>
    </row>
    <row r="834" spans="1:3" x14ac:dyDescent="0.35">
      <c r="A834" s="27" t="s">
        <v>221</v>
      </c>
      <c r="B834" s="28">
        <v>211.96600000000001</v>
      </c>
      <c r="C834" s="28">
        <v>0.83699999999999997</v>
      </c>
    </row>
    <row r="835" spans="1:3" x14ac:dyDescent="0.35">
      <c r="A835" s="27" t="s">
        <v>1349</v>
      </c>
      <c r="B835" s="28">
        <v>697.36800000000005</v>
      </c>
      <c r="C835" s="28">
        <v>0.55100000000000005</v>
      </c>
    </row>
    <row r="836" spans="1:3" x14ac:dyDescent="0.35">
      <c r="A836" s="27" t="s">
        <v>961</v>
      </c>
      <c r="B836" s="28">
        <v>4600</v>
      </c>
      <c r="C836" s="28">
        <v>0.35699999999999998</v>
      </c>
    </row>
    <row r="837" spans="1:3" x14ac:dyDescent="0.35">
      <c r="A837" s="27" t="s">
        <v>1348</v>
      </c>
      <c r="B837" s="28">
        <v>960.55399999999997</v>
      </c>
      <c r="C837" s="28">
        <v>0.79299999999999993</v>
      </c>
    </row>
    <row r="838" spans="1:3" x14ac:dyDescent="0.35">
      <c r="A838" s="27" t="s">
        <v>1347</v>
      </c>
      <c r="B838" s="28">
        <v>314.96100000000001</v>
      </c>
      <c r="C838" s="28">
        <v>1.3205</v>
      </c>
    </row>
    <row r="839" spans="1:3" x14ac:dyDescent="0.35">
      <c r="A839" s="27" t="s">
        <v>1346</v>
      </c>
      <c r="B839" s="28">
        <v>487.61099999999999</v>
      </c>
      <c r="C839" s="28">
        <v>0.871</v>
      </c>
    </row>
    <row r="840" spans="1:3" x14ac:dyDescent="0.35">
      <c r="A840" s="27" t="s">
        <v>222</v>
      </c>
      <c r="B840" s="28">
        <v>1276.4236666666668</v>
      </c>
      <c r="C840" s="28">
        <v>0.95299999999999996</v>
      </c>
    </row>
    <row r="841" spans="1:3" x14ac:dyDescent="0.35">
      <c r="A841" s="27" t="s">
        <v>1345</v>
      </c>
      <c r="B841" s="28">
        <v>502.28300000000002</v>
      </c>
      <c r="C841" s="28">
        <v>0.755</v>
      </c>
    </row>
    <row r="842" spans="1:3" x14ac:dyDescent="0.35">
      <c r="A842" s="27" t="s">
        <v>1344</v>
      </c>
      <c r="B842" s="28">
        <v>402.63</v>
      </c>
      <c r="C842" s="28">
        <v>0.74199999999999999</v>
      </c>
    </row>
    <row r="843" spans="1:3" x14ac:dyDescent="0.35">
      <c r="A843" s="27" t="s">
        <v>1180</v>
      </c>
      <c r="B843" s="28">
        <v>566.66700000000003</v>
      </c>
      <c r="C843" s="28">
        <v>0.81699999999999995</v>
      </c>
    </row>
    <row r="844" spans="1:3" x14ac:dyDescent="0.35">
      <c r="A844" s="27" t="s">
        <v>223</v>
      </c>
      <c r="B844" s="28">
        <v>298.24599999999998</v>
      </c>
      <c r="C844" s="28">
        <v>0.755</v>
      </c>
    </row>
    <row r="845" spans="1:3" x14ac:dyDescent="0.35">
      <c r="A845" s="27" t="s">
        <v>1028</v>
      </c>
      <c r="B845" s="28">
        <v>1535.1559999999999</v>
      </c>
      <c r="C845" s="28">
        <v>-0.27800000000000002</v>
      </c>
    </row>
    <row r="846" spans="1:3" x14ac:dyDescent="0.35">
      <c r="A846" s="27" t="s">
        <v>1343</v>
      </c>
      <c r="B846" s="28">
        <v>423.75</v>
      </c>
      <c r="C846" s="28">
        <v>0.78100000000000003</v>
      </c>
    </row>
    <row r="847" spans="1:3" x14ac:dyDescent="0.35">
      <c r="A847" s="27" t="s">
        <v>960</v>
      </c>
      <c r="B847" s="28">
        <v>37.735999999999997</v>
      </c>
      <c r="C847" s="28">
        <v>0.95499999999999996</v>
      </c>
    </row>
    <row r="848" spans="1:3" x14ac:dyDescent="0.35">
      <c r="A848" s="27" t="s">
        <v>284</v>
      </c>
      <c r="B848" s="28">
        <v>402.72299999999996</v>
      </c>
      <c r="C848" s="28">
        <v>0.81533333333333324</v>
      </c>
    </row>
    <row r="849" spans="1:3" x14ac:dyDescent="0.35">
      <c r="A849" s="27" t="s">
        <v>224</v>
      </c>
      <c r="B849" s="28">
        <v>343.25900000000001</v>
      </c>
      <c r="C849" s="28">
        <v>0.89466666666666661</v>
      </c>
    </row>
    <row r="850" spans="1:3" x14ac:dyDescent="0.35">
      <c r="A850" s="27" t="s">
        <v>1739</v>
      </c>
      <c r="B850" s="28">
        <v>413.18299999999999</v>
      </c>
      <c r="C850" s="28">
        <v>0.93100000000000005</v>
      </c>
    </row>
    <row r="851" spans="1:3" x14ac:dyDescent="0.35">
      <c r="A851" s="27" t="s">
        <v>1342</v>
      </c>
      <c r="B851" s="28">
        <v>700</v>
      </c>
      <c r="C851" s="28">
        <v>0.47599999999999998</v>
      </c>
    </row>
    <row r="852" spans="1:3" x14ac:dyDescent="0.35">
      <c r="A852" s="27" t="s">
        <v>959</v>
      </c>
      <c r="B852" s="28">
        <v>328.57100000000003</v>
      </c>
      <c r="C852" s="28">
        <v>0.95899999999999996</v>
      </c>
    </row>
    <row r="853" spans="1:3" x14ac:dyDescent="0.35">
      <c r="A853" s="27" t="s">
        <v>225</v>
      </c>
      <c r="B853" s="28">
        <v>793.03633333333335</v>
      </c>
      <c r="C853" s="28">
        <v>0.84200000000000008</v>
      </c>
    </row>
    <row r="854" spans="1:3" x14ac:dyDescent="0.35">
      <c r="A854" s="27" t="s">
        <v>226</v>
      </c>
      <c r="B854" s="28">
        <v>3267.0619999999999</v>
      </c>
      <c r="C854" s="28">
        <v>0.23249999999999998</v>
      </c>
    </row>
    <row r="855" spans="1:3" x14ac:dyDescent="0.35">
      <c r="A855" s="27" t="s">
        <v>227</v>
      </c>
      <c r="B855" s="28">
        <v>57.591999999999999</v>
      </c>
      <c r="C855" s="28">
        <v>0.94699999999999995</v>
      </c>
    </row>
    <row r="856" spans="1:3" x14ac:dyDescent="0.35">
      <c r="A856" s="27" t="s">
        <v>228</v>
      </c>
      <c r="B856" s="28">
        <v>0</v>
      </c>
      <c r="C856" s="28">
        <v>0.60799999999999998</v>
      </c>
    </row>
    <row r="857" spans="1:3" x14ac:dyDescent="0.35">
      <c r="A857" s="27" t="s">
        <v>229</v>
      </c>
      <c r="B857" s="28">
        <v>20.428999999999998</v>
      </c>
      <c r="C857" s="28">
        <v>0.9355</v>
      </c>
    </row>
    <row r="858" spans="1:3" x14ac:dyDescent="0.35">
      <c r="A858" s="27" t="s">
        <v>1093</v>
      </c>
      <c r="B858" s="28">
        <v>12.327999999999999</v>
      </c>
      <c r="C858" s="28">
        <v>1.0069999999999999</v>
      </c>
    </row>
    <row r="859" spans="1:3" x14ac:dyDescent="0.35">
      <c r="A859" s="27" t="s">
        <v>230</v>
      </c>
      <c r="B859" s="28">
        <v>171.142</v>
      </c>
      <c r="C859" s="28">
        <v>0.92400000000000004</v>
      </c>
    </row>
    <row r="860" spans="1:3" x14ac:dyDescent="0.35">
      <c r="A860" s="27" t="s">
        <v>1092</v>
      </c>
      <c r="B860" s="28">
        <v>608.97400000000005</v>
      </c>
      <c r="C860" s="28">
        <v>0.38500000000000001</v>
      </c>
    </row>
    <row r="861" spans="1:3" x14ac:dyDescent="0.35">
      <c r="A861" s="27" t="s">
        <v>231</v>
      </c>
      <c r="B861" s="28">
        <v>344.19099999999997</v>
      </c>
      <c r="C861" s="28">
        <v>0.92449999999999999</v>
      </c>
    </row>
    <row r="862" spans="1:3" x14ac:dyDescent="0.35">
      <c r="A862" s="27" t="s">
        <v>232</v>
      </c>
      <c r="B862" s="28">
        <v>112.61500000000001</v>
      </c>
      <c r="C862" s="28">
        <v>1.004</v>
      </c>
    </row>
    <row r="863" spans="1:3" x14ac:dyDescent="0.35">
      <c r="A863" s="27" t="s">
        <v>235</v>
      </c>
      <c r="B863" s="28">
        <v>669.88199999999995</v>
      </c>
      <c r="C863" s="28">
        <v>0.57599999999999996</v>
      </c>
    </row>
    <row r="864" spans="1:3" x14ac:dyDescent="0.35">
      <c r="A864" s="27" t="s">
        <v>233</v>
      </c>
      <c r="B864" s="28">
        <v>213.376</v>
      </c>
      <c r="C864" s="28">
        <v>0.97199999999999998</v>
      </c>
    </row>
    <row r="865" spans="1:3" x14ac:dyDescent="0.35">
      <c r="A865" s="27" t="s">
        <v>234</v>
      </c>
      <c r="B865" s="28">
        <v>83.332999999999998</v>
      </c>
      <c r="C865" s="28">
        <v>2.5259999999999998</v>
      </c>
    </row>
    <row r="866" spans="1:3" x14ac:dyDescent="0.35">
      <c r="A866" s="27" t="s">
        <v>236</v>
      </c>
      <c r="B866" s="28">
        <v>116.26600000000001</v>
      </c>
      <c r="C866" s="28">
        <v>0.69199999999999995</v>
      </c>
    </row>
    <row r="867" spans="1:3" x14ac:dyDescent="0.35">
      <c r="A867" s="27" t="s">
        <v>237</v>
      </c>
      <c r="B867" s="28">
        <v>269.23099999999999</v>
      </c>
      <c r="C867" s="28">
        <v>1.1180000000000001</v>
      </c>
    </row>
    <row r="868" spans="1:3" x14ac:dyDescent="0.35">
      <c r="A868" s="27" t="s">
        <v>1091</v>
      </c>
      <c r="B868" s="28">
        <v>250</v>
      </c>
      <c r="C868" s="28">
        <v>0.53200000000000003</v>
      </c>
    </row>
    <row r="869" spans="1:3" x14ac:dyDescent="0.35">
      <c r="A869" s="27" t="s">
        <v>238</v>
      </c>
      <c r="B869" s="28">
        <v>281.8</v>
      </c>
      <c r="C869" s="28">
        <v>0.80300000000000005</v>
      </c>
    </row>
    <row r="870" spans="1:3" x14ac:dyDescent="0.35">
      <c r="A870" s="27" t="s">
        <v>1090</v>
      </c>
      <c r="B870" s="28">
        <v>321.42899999999997</v>
      </c>
      <c r="C870" s="28">
        <v>0.78500000000000003</v>
      </c>
    </row>
    <row r="871" spans="1:3" x14ac:dyDescent="0.35">
      <c r="A871" s="27" t="s">
        <v>239</v>
      </c>
      <c r="B871" s="28">
        <v>211.40199999999999</v>
      </c>
      <c r="C871" s="28">
        <v>1</v>
      </c>
    </row>
    <row r="872" spans="1:3" x14ac:dyDescent="0.35">
      <c r="A872" s="27" t="s">
        <v>240</v>
      </c>
      <c r="B872" s="28">
        <v>164.79400000000001</v>
      </c>
      <c r="C872" s="28">
        <v>0.72750000000000004</v>
      </c>
    </row>
    <row r="873" spans="1:3" x14ac:dyDescent="0.35">
      <c r="A873" s="27" t="s">
        <v>1089</v>
      </c>
      <c r="B873" s="28">
        <v>202.26650000000001</v>
      </c>
      <c r="C873" s="28">
        <v>0.85250000000000004</v>
      </c>
    </row>
    <row r="874" spans="1:3" x14ac:dyDescent="0.35">
      <c r="A874" s="27" t="s">
        <v>1341</v>
      </c>
      <c r="B874" s="28">
        <v>945.94599999999991</v>
      </c>
      <c r="C874" s="28">
        <v>0.41349999999999998</v>
      </c>
    </row>
    <row r="875" spans="1:3" x14ac:dyDescent="0.35">
      <c r="A875" s="27" t="s">
        <v>1340</v>
      </c>
      <c r="B875" s="28">
        <v>6094.5120000000006</v>
      </c>
      <c r="C875" s="28">
        <v>0.35299999999999998</v>
      </c>
    </row>
    <row r="876" spans="1:3" x14ac:dyDescent="0.35">
      <c r="A876" s="27" t="s">
        <v>1339</v>
      </c>
      <c r="B876" s="28">
        <v>139.24100000000001</v>
      </c>
      <c r="C876" s="28">
        <v>1.179</v>
      </c>
    </row>
    <row r="877" spans="1:3" x14ac:dyDescent="0.35">
      <c r="A877" s="27" t="s">
        <v>1338</v>
      </c>
      <c r="B877" s="28">
        <v>371.13400000000001</v>
      </c>
      <c r="C877" s="28">
        <v>0.55700000000000005</v>
      </c>
    </row>
    <row r="878" spans="1:3" x14ac:dyDescent="0.35">
      <c r="A878" s="27" t="s">
        <v>1337</v>
      </c>
      <c r="B878" s="28">
        <v>422.85249999999996</v>
      </c>
      <c r="C878" s="28">
        <v>0.74950000000000006</v>
      </c>
    </row>
    <row r="879" spans="1:3" x14ac:dyDescent="0.35">
      <c r="A879" s="27" t="s">
        <v>1179</v>
      </c>
      <c r="B879" s="28">
        <v>426.34699999999998</v>
      </c>
      <c r="C879" s="28">
        <v>0.85250000000000004</v>
      </c>
    </row>
    <row r="880" spans="1:3" x14ac:dyDescent="0.35">
      <c r="A880" s="27" t="s">
        <v>1178</v>
      </c>
      <c r="B880" s="28">
        <v>478.26100000000002</v>
      </c>
      <c r="C880" s="28">
        <v>0.438</v>
      </c>
    </row>
    <row r="881" spans="1:3" x14ac:dyDescent="0.35">
      <c r="A881" s="27" t="s">
        <v>914</v>
      </c>
      <c r="B881" s="28">
        <v>3708.1550000000002</v>
      </c>
      <c r="C881" s="28">
        <v>0.53300000000000003</v>
      </c>
    </row>
    <row r="882" spans="1:3" x14ac:dyDescent="0.35">
      <c r="A882" s="27" t="s">
        <v>1041</v>
      </c>
      <c r="B882" s="28">
        <v>688.14400000000001</v>
      </c>
      <c r="C882" s="28">
        <v>0.88600000000000001</v>
      </c>
    </row>
    <row r="883" spans="1:3" x14ac:dyDescent="0.35">
      <c r="A883" s="27" t="s">
        <v>241</v>
      </c>
      <c r="B883" s="28">
        <v>254.393</v>
      </c>
      <c r="C883" s="28">
        <v>0.75600000000000001</v>
      </c>
    </row>
    <row r="884" spans="1:3" x14ac:dyDescent="0.35">
      <c r="A884" s="27" t="s">
        <v>1336</v>
      </c>
      <c r="B884" s="28">
        <v>0</v>
      </c>
      <c r="C884" s="28">
        <v>1.111</v>
      </c>
    </row>
    <row r="885" spans="1:3" x14ac:dyDescent="0.35">
      <c r="A885" s="27" t="s">
        <v>1040</v>
      </c>
      <c r="B885" s="28">
        <v>375.23099999999999</v>
      </c>
      <c r="C885" s="28">
        <v>0.752</v>
      </c>
    </row>
    <row r="886" spans="1:3" x14ac:dyDescent="0.35">
      <c r="A886" s="27" t="s">
        <v>1335</v>
      </c>
      <c r="B886" s="28">
        <v>1191.7809999999999</v>
      </c>
      <c r="C886" s="28">
        <v>0.48799999999999999</v>
      </c>
    </row>
    <row r="887" spans="1:3" x14ac:dyDescent="0.35">
      <c r="A887" s="27" t="s">
        <v>1334</v>
      </c>
      <c r="B887" s="28">
        <v>762.88699999999994</v>
      </c>
      <c r="C887" s="28">
        <v>0.72399999999999998</v>
      </c>
    </row>
    <row r="888" spans="1:3" x14ac:dyDescent="0.35">
      <c r="A888" s="27" t="s">
        <v>1333</v>
      </c>
      <c r="B888" s="28">
        <v>420.1925</v>
      </c>
      <c r="C888" s="28">
        <v>2.581</v>
      </c>
    </row>
    <row r="889" spans="1:3" x14ac:dyDescent="0.35">
      <c r="A889" s="27" t="s">
        <v>1137</v>
      </c>
      <c r="B889" s="28">
        <v>981.47699999999998</v>
      </c>
      <c r="C889" s="28">
        <v>0.89700000000000002</v>
      </c>
    </row>
    <row r="890" spans="1:3" x14ac:dyDescent="0.35">
      <c r="A890" s="27" t="s">
        <v>958</v>
      </c>
      <c r="B890" s="28">
        <v>196.721</v>
      </c>
      <c r="C890" s="28">
        <v>0.93799999999999994</v>
      </c>
    </row>
    <row r="891" spans="1:3" x14ac:dyDescent="0.35">
      <c r="A891" s="27" t="s">
        <v>1332</v>
      </c>
      <c r="B891" s="28">
        <v>472.72699999999998</v>
      </c>
      <c r="C891" s="28">
        <v>1.25</v>
      </c>
    </row>
    <row r="892" spans="1:3" x14ac:dyDescent="0.35">
      <c r="A892" s="27" t="s">
        <v>1331</v>
      </c>
      <c r="B892" s="28">
        <v>822.56849999999997</v>
      </c>
      <c r="C892" s="28">
        <v>0.55049999999999999</v>
      </c>
    </row>
    <row r="893" spans="1:3" x14ac:dyDescent="0.35">
      <c r="A893" s="27" t="s">
        <v>1330</v>
      </c>
      <c r="B893" s="28">
        <v>1618.3710000000001</v>
      </c>
      <c r="C893" s="28">
        <v>0.876</v>
      </c>
    </row>
    <row r="894" spans="1:3" x14ac:dyDescent="0.35">
      <c r="A894" s="27" t="s">
        <v>1329</v>
      </c>
      <c r="B894" s="28">
        <v>530.92750000000001</v>
      </c>
      <c r="C894" s="28">
        <v>1.0775000000000001</v>
      </c>
    </row>
    <row r="895" spans="1:3" x14ac:dyDescent="0.35">
      <c r="A895" s="27" t="s">
        <v>1328</v>
      </c>
      <c r="B895" s="28">
        <v>191.17599999999999</v>
      </c>
      <c r="C895" s="28">
        <v>1.1719999999999999</v>
      </c>
    </row>
    <row r="896" spans="1:3" x14ac:dyDescent="0.35">
      <c r="A896" s="27" t="s">
        <v>1327</v>
      </c>
      <c r="B896" s="28">
        <v>327.54599999999999</v>
      </c>
      <c r="C896" s="28">
        <v>2.1764999999999999</v>
      </c>
    </row>
    <row r="897" spans="1:3" x14ac:dyDescent="0.35">
      <c r="A897" s="27" t="s">
        <v>244</v>
      </c>
      <c r="B897" s="28">
        <v>164.82650000000001</v>
      </c>
      <c r="C897" s="28">
        <v>1.1579999999999999</v>
      </c>
    </row>
    <row r="898" spans="1:3" x14ac:dyDescent="0.35">
      <c r="A898" s="27" t="s">
        <v>243</v>
      </c>
      <c r="B898" s="28">
        <v>600</v>
      </c>
      <c r="C898" s="28">
        <v>0.54300000000000004</v>
      </c>
    </row>
    <row r="899" spans="1:3" x14ac:dyDescent="0.35">
      <c r="A899" s="27" t="s">
        <v>924</v>
      </c>
      <c r="B899" s="28">
        <v>777.77800000000002</v>
      </c>
      <c r="C899" s="28">
        <v>0.439</v>
      </c>
    </row>
    <row r="900" spans="1:3" x14ac:dyDescent="0.35">
      <c r="A900" s="27" t="s">
        <v>957</v>
      </c>
      <c r="B900" s="28">
        <v>31.25</v>
      </c>
      <c r="C900" s="28">
        <v>0.94099999999999995</v>
      </c>
    </row>
    <row r="901" spans="1:3" x14ac:dyDescent="0.35">
      <c r="A901" s="27" t="s">
        <v>1326</v>
      </c>
      <c r="B901" s="28">
        <v>271.97800000000001</v>
      </c>
      <c r="C901" s="28">
        <v>0.83399999999999996</v>
      </c>
    </row>
    <row r="902" spans="1:3" x14ac:dyDescent="0.35">
      <c r="A902" s="27" t="s">
        <v>1325</v>
      </c>
      <c r="B902" s="28">
        <v>26.885000000000002</v>
      </c>
      <c r="C902" s="28">
        <v>-1.5429999999999999</v>
      </c>
    </row>
    <row r="903" spans="1:3" x14ac:dyDescent="0.35">
      <c r="A903" s="27" t="s">
        <v>1324</v>
      </c>
      <c r="B903" s="28">
        <v>817.16000000000008</v>
      </c>
      <c r="C903" s="28">
        <v>0.82950000000000002</v>
      </c>
    </row>
    <row r="904" spans="1:3" x14ac:dyDescent="0.35">
      <c r="A904" s="27" t="s">
        <v>1136</v>
      </c>
      <c r="B904" s="28">
        <v>560</v>
      </c>
      <c r="C904" s="28">
        <v>0.92600000000000005</v>
      </c>
    </row>
    <row r="905" spans="1:3" x14ac:dyDescent="0.35">
      <c r="A905" s="27" t="s">
        <v>1323</v>
      </c>
      <c r="B905" s="28">
        <v>61.039000000000001</v>
      </c>
      <c r="C905" s="28">
        <v>1.0434999999999999</v>
      </c>
    </row>
    <row r="906" spans="1:3" x14ac:dyDescent="0.35">
      <c r="A906" s="27" t="s">
        <v>1322</v>
      </c>
      <c r="B906" s="28">
        <v>839.08050000000003</v>
      </c>
      <c r="C906" s="28">
        <v>0.79600000000000004</v>
      </c>
    </row>
    <row r="907" spans="1:3" x14ac:dyDescent="0.35">
      <c r="A907" s="27" t="s">
        <v>1321</v>
      </c>
      <c r="B907" s="28">
        <v>1221.239</v>
      </c>
      <c r="C907" s="28">
        <v>0.59799999999999998</v>
      </c>
    </row>
    <row r="908" spans="1:3" x14ac:dyDescent="0.35">
      <c r="A908" s="27" t="s">
        <v>245</v>
      </c>
      <c r="B908" s="28">
        <v>465.26949999999999</v>
      </c>
      <c r="C908" s="28">
        <v>0.66049999999999998</v>
      </c>
    </row>
    <row r="909" spans="1:3" x14ac:dyDescent="0.35">
      <c r="A909" s="27" t="s">
        <v>246</v>
      </c>
      <c r="B909" s="28">
        <v>1166.6669999999999</v>
      </c>
      <c r="C909" s="28">
        <v>-0.91300000000000003</v>
      </c>
    </row>
    <row r="910" spans="1:3" x14ac:dyDescent="0.35">
      <c r="A910" s="27" t="s">
        <v>1177</v>
      </c>
      <c r="B910" s="28">
        <v>221.6275</v>
      </c>
      <c r="C910" s="28">
        <v>0.9405</v>
      </c>
    </row>
    <row r="911" spans="1:3" x14ac:dyDescent="0.35">
      <c r="A911" s="27" t="s">
        <v>247</v>
      </c>
      <c r="B911" s="28">
        <v>29.411999999999999</v>
      </c>
      <c r="C911" s="28">
        <v>1.097</v>
      </c>
    </row>
    <row r="912" spans="1:3" x14ac:dyDescent="0.35">
      <c r="A912" s="27" t="s">
        <v>1176</v>
      </c>
      <c r="B912" s="28">
        <v>67.158000000000001</v>
      </c>
      <c r="C912" s="28">
        <v>1.0150000000000001</v>
      </c>
    </row>
    <row r="913" spans="1:3" x14ac:dyDescent="0.35">
      <c r="A913" s="27" t="s">
        <v>248</v>
      </c>
      <c r="B913" s="28">
        <v>626.25333333333333</v>
      </c>
      <c r="C913" s="28">
        <v>0.83499999999999996</v>
      </c>
    </row>
    <row r="914" spans="1:3" x14ac:dyDescent="0.35">
      <c r="A914" s="27" t="s">
        <v>1175</v>
      </c>
      <c r="B914" s="28">
        <v>857.14300000000003</v>
      </c>
      <c r="C914" s="28">
        <v>0.53800000000000003</v>
      </c>
    </row>
    <row r="915" spans="1:3" x14ac:dyDescent="0.35">
      <c r="A915" s="27" t="s">
        <v>1320</v>
      </c>
      <c r="B915" s="28">
        <v>226.41499999999999</v>
      </c>
      <c r="C915" s="28">
        <v>0.56999999999999995</v>
      </c>
    </row>
    <row r="916" spans="1:3" x14ac:dyDescent="0.35">
      <c r="A916" s="27" t="s">
        <v>956</v>
      </c>
      <c r="B916" s="28">
        <v>15.625</v>
      </c>
      <c r="C916" s="28">
        <v>0.72699999999999998</v>
      </c>
    </row>
    <row r="917" spans="1:3" x14ac:dyDescent="0.35">
      <c r="A917" s="27" t="s">
        <v>1319</v>
      </c>
      <c r="B917" s="28">
        <v>572.93550000000005</v>
      </c>
      <c r="C917" s="28">
        <v>0.6120000000000001</v>
      </c>
    </row>
    <row r="918" spans="1:3" x14ac:dyDescent="0.35">
      <c r="A918" s="27" t="s">
        <v>923</v>
      </c>
      <c r="B918" s="28">
        <v>1142.857</v>
      </c>
      <c r="C918" s="28">
        <v>0.7</v>
      </c>
    </row>
    <row r="919" spans="1:3" x14ac:dyDescent="0.35">
      <c r="A919" s="27" t="s">
        <v>1318</v>
      </c>
      <c r="B919" s="28">
        <v>939.39400000000001</v>
      </c>
      <c r="C919" s="28">
        <v>0.89200000000000002</v>
      </c>
    </row>
    <row r="920" spans="1:3" x14ac:dyDescent="0.35">
      <c r="A920" s="27" t="s">
        <v>1039</v>
      </c>
      <c r="B920" s="28">
        <v>644.73399999999992</v>
      </c>
      <c r="C920" s="28">
        <v>0.88200000000000001</v>
      </c>
    </row>
    <row r="921" spans="1:3" x14ac:dyDescent="0.35">
      <c r="A921" s="27" t="s">
        <v>1174</v>
      </c>
      <c r="B921" s="28">
        <v>134.9205</v>
      </c>
      <c r="C921" s="28">
        <v>0.84099999999999997</v>
      </c>
    </row>
    <row r="922" spans="1:3" x14ac:dyDescent="0.35">
      <c r="A922" s="27" t="s">
        <v>1173</v>
      </c>
      <c r="B922" s="28">
        <v>282.05099999999999</v>
      </c>
      <c r="C922" s="28">
        <v>1.093</v>
      </c>
    </row>
    <row r="923" spans="1:3" x14ac:dyDescent="0.35">
      <c r="A923" s="27" t="s">
        <v>1172</v>
      </c>
      <c r="B923" s="28">
        <v>209.52350000000001</v>
      </c>
      <c r="C923" s="28">
        <v>0.85399999999999998</v>
      </c>
    </row>
    <row r="924" spans="1:3" x14ac:dyDescent="0.35">
      <c r="A924" s="27" t="s">
        <v>1171</v>
      </c>
      <c r="B924" s="28">
        <v>1087.5</v>
      </c>
      <c r="C924" s="28">
        <v>0.69700000000000006</v>
      </c>
    </row>
    <row r="925" spans="1:3" x14ac:dyDescent="0.35">
      <c r="A925" s="27" t="s">
        <v>1170</v>
      </c>
      <c r="B925" s="28">
        <v>377.77800000000002</v>
      </c>
      <c r="C925" s="28">
        <v>3.214</v>
      </c>
    </row>
    <row r="926" spans="1:3" x14ac:dyDescent="0.35">
      <c r="A926" s="27" t="s">
        <v>1169</v>
      </c>
      <c r="B926" s="28">
        <v>142.749</v>
      </c>
      <c r="C926" s="28">
        <v>0.97449999999999992</v>
      </c>
    </row>
    <row r="927" spans="1:3" x14ac:dyDescent="0.35">
      <c r="A927" s="27" t="s">
        <v>1317</v>
      </c>
      <c r="B927" s="28">
        <v>212.56899999999999</v>
      </c>
      <c r="C927" s="28">
        <v>1.073</v>
      </c>
    </row>
    <row r="928" spans="1:3" x14ac:dyDescent="0.35">
      <c r="A928" s="27" t="s">
        <v>1168</v>
      </c>
      <c r="B928" s="28">
        <v>308.94299999999998</v>
      </c>
      <c r="C928" s="28">
        <v>0.84800000000000009</v>
      </c>
    </row>
    <row r="929" spans="1:3" x14ac:dyDescent="0.35">
      <c r="A929" s="27" t="s">
        <v>1316</v>
      </c>
      <c r="B929" s="28">
        <v>308.41750000000002</v>
      </c>
      <c r="C929" s="28">
        <v>0.89100000000000001</v>
      </c>
    </row>
    <row r="930" spans="1:3" x14ac:dyDescent="0.35">
      <c r="A930" s="27" t="s">
        <v>1315</v>
      </c>
      <c r="B930" s="28">
        <v>2098.7260000000001</v>
      </c>
      <c r="C930" s="28">
        <v>0.63300000000000001</v>
      </c>
    </row>
    <row r="931" spans="1:3" x14ac:dyDescent="0.35">
      <c r="A931" s="27" t="s">
        <v>1167</v>
      </c>
      <c r="B931" s="28">
        <v>548.46799999999996</v>
      </c>
      <c r="C931" s="28">
        <v>0.63749999999999996</v>
      </c>
    </row>
    <row r="932" spans="1:3" x14ac:dyDescent="0.35">
      <c r="A932" s="27" t="s">
        <v>249</v>
      </c>
      <c r="B932" s="28">
        <v>628.75133333333326</v>
      </c>
      <c r="C932" s="28">
        <v>0.90733333333333333</v>
      </c>
    </row>
    <row r="933" spans="1:3" x14ac:dyDescent="0.35">
      <c r="A933" s="27" t="s">
        <v>250</v>
      </c>
      <c r="B933" s="28">
        <v>453.57266666666669</v>
      </c>
      <c r="C933" s="28">
        <v>0.87733333333333341</v>
      </c>
    </row>
    <row r="934" spans="1:3" x14ac:dyDescent="0.35">
      <c r="A934" s="27" t="s">
        <v>1314</v>
      </c>
      <c r="B934" s="28">
        <v>1236.4860000000001</v>
      </c>
      <c r="C934" s="28">
        <v>0.61899999999999999</v>
      </c>
    </row>
    <row r="935" spans="1:3" x14ac:dyDescent="0.35">
      <c r="A935" s="27" t="s">
        <v>1313</v>
      </c>
      <c r="B935" s="28">
        <v>205.12799999999999</v>
      </c>
      <c r="C935" s="28">
        <v>0.95099999999999996</v>
      </c>
    </row>
    <row r="936" spans="1:3" x14ac:dyDescent="0.35">
      <c r="A936" s="27" t="s">
        <v>1312</v>
      </c>
      <c r="B936" s="28">
        <v>1372.549</v>
      </c>
      <c r="C936" s="28">
        <v>5.4434999999999993</v>
      </c>
    </row>
    <row r="937" spans="1:3" x14ac:dyDescent="0.35">
      <c r="A937" s="27" t="s">
        <v>1166</v>
      </c>
      <c r="B937" s="28">
        <v>0</v>
      </c>
      <c r="C937" s="28">
        <v>0.75849999999999995</v>
      </c>
    </row>
    <row r="938" spans="1:3" x14ac:dyDescent="0.35">
      <c r="A938" s="27" t="s">
        <v>1135</v>
      </c>
      <c r="B938" s="28">
        <v>358.97399999999999</v>
      </c>
      <c r="C938" s="28">
        <v>0.80700000000000005</v>
      </c>
    </row>
    <row r="939" spans="1:3" x14ac:dyDescent="0.35">
      <c r="A939" s="27" t="s">
        <v>251</v>
      </c>
      <c r="B939" s="28">
        <v>430.38</v>
      </c>
      <c r="C939" s="28">
        <v>0.64200000000000002</v>
      </c>
    </row>
    <row r="940" spans="1:3" x14ac:dyDescent="0.35">
      <c r="A940" s="27" t="s">
        <v>1134</v>
      </c>
      <c r="B940" s="28">
        <v>1545.4549999999999</v>
      </c>
      <c r="C940" s="28">
        <v>0.32800000000000001</v>
      </c>
    </row>
    <row r="941" spans="1:3" x14ac:dyDescent="0.35">
      <c r="A941" s="27" t="s">
        <v>1165</v>
      </c>
      <c r="B941" s="28">
        <v>121.053</v>
      </c>
      <c r="C941" s="28">
        <v>0.52400000000000002</v>
      </c>
    </row>
    <row r="942" spans="1:3" x14ac:dyDescent="0.35">
      <c r="A942" s="27" t="s">
        <v>1311</v>
      </c>
      <c r="B942" s="28">
        <v>437.05</v>
      </c>
      <c r="C942" s="28">
        <v>0.73099999999999998</v>
      </c>
    </row>
    <row r="943" spans="1:3" x14ac:dyDescent="0.35">
      <c r="A943" s="27" t="s">
        <v>1310</v>
      </c>
      <c r="B943" s="28">
        <v>479.0915</v>
      </c>
      <c r="C943" s="28">
        <v>0.89700000000000002</v>
      </c>
    </row>
    <row r="944" spans="1:3" x14ac:dyDescent="0.35">
      <c r="A944" s="27" t="s">
        <v>1309</v>
      </c>
      <c r="B944" s="28">
        <v>126.82550000000001</v>
      </c>
      <c r="C944" s="28">
        <v>0.86099999999999999</v>
      </c>
    </row>
    <row r="945" spans="1:3" x14ac:dyDescent="0.35">
      <c r="A945" s="27" t="s">
        <v>1133</v>
      </c>
      <c r="B945" s="28">
        <v>393.44299999999998</v>
      </c>
      <c r="C945" s="28">
        <v>0.84699999999999998</v>
      </c>
    </row>
    <row r="946" spans="1:3" x14ac:dyDescent="0.35">
      <c r="A946" s="27" t="s">
        <v>1308</v>
      </c>
      <c r="B946" s="28">
        <v>175.19150000000002</v>
      </c>
      <c r="C946" s="28">
        <v>0.89900000000000002</v>
      </c>
    </row>
    <row r="947" spans="1:3" x14ac:dyDescent="0.35">
      <c r="A947" s="27" t="s">
        <v>1307</v>
      </c>
      <c r="B947" s="28">
        <v>64.718000000000004</v>
      </c>
      <c r="C947" s="28">
        <v>0.92800000000000005</v>
      </c>
    </row>
    <row r="948" spans="1:3" x14ac:dyDescent="0.35">
      <c r="A948" s="27" t="s">
        <v>1306</v>
      </c>
      <c r="B948" s="28">
        <v>240</v>
      </c>
      <c r="C948" s="28">
        <v>0.877</v>
      </c>
    </row>
    <row r="949" spans="1:3" x14ac:dyDescent="0.35">
      <c r="A949" s="27" t="s">
        <v>1305</v>
      </c>
      <c r="B949" s="28">
        <v>592.74700000000007</v>
      </c>
      <c r="C949" s="28">
        <v>0.79600000000000004</v>
      </c>
    </row>
    <row r="950" spans="1:3" x14ac:dyDescent="0.35">
      <c r="A950" s="27" t="s">
        <v>955</v>
      </c>
      <c r="B950" s="28">
        <v>1555.556</v>
      </c>
      <c r="C950" s="28">
        <v>0.64300000000000002</v>
      </c>
    </row>
    <row r="951" spans="1:3" x14ac:dyDescent="0.35">
      <c r="A951" s="27" t="s">
        <v>1088</v>
      </c>
      <c r="B951" s="28">
        <v>236.50749999999999</v>
      </c>
      <c r="C951" s="28">
        <v>0.99649999999999994</v>
      </c>
    </row>
    <row r="952" spans="1:3" x14ac:dyDescent="0.35">
      <c r="A952" s="27" t="s">
        <v>252</v>
      </c>
      <c r="B952" s="28">
        <v>129.03200000000001</v>
      </c>
      <c r="C952" s="28">
        <v>0.93899999999999995</v>
      </c>
    </row>
    <row r="953" spans="1:3" x14ac:dyDescent="0.35">
      <c r="A953" s="27" t="s">
        <v>1087</v>
      </c>
      <c r="B953" s="28">
        <v>4.42</v>
      </c>
      <c r="C953" s="28">
        <v>0.9225000000000001</v>
      </c>
    </row>
    <row r="954" spans="1:3" x14ac:dyDescent="0.35">
      <c r="A954" s="27" t="s">
        <v>1304</v>
      </c>
      <c r="B954" s="28">
        <v>33.453000000000003</v>
      </c>
      <c r="C954" s="28">
        <v>7.4729999999999999</v>
      </c>
    </row>
    <row r="955" spans="1:3" x14ac:dyDescent="0.35">
      <c r="A955" s="27" t="s">
        <v>1164</v>
      </c>
      <c r="B955" s="28">
        <v>895.25699999999995</v>
      </c>
      <c r="C955" s="28">
        <v>0.70699999999999996</v>
      </c>
    </row>
    <row r="956" spans="1:3" x14ac:dyDescent="0.35">
      <c r="A956" s="27" t="s">
        <v>1163</v>
      </c>
      <c r="B956" s="28">
        <v>761.90499999999997</v>
      </c>
      <c r="C956" s="28">
        <v>0.67599999999999993</v>
      </c>
    </row>
    <row r="957" spans="1:3" x14ac:dyDescent="0.35">
      <c r="A957" s="27" t="s">
        <v>1162</v>
      </c>
      <c r="B957" s="28">
        <v>382.35299999999995</v>
      </c>
      <c r="C957" s="28">
        <v>1.4675</v>
      </c>
    </row>
    <row r="958" spans="1:3" x14ac:dyDescent="0.35">
      <c r="A958" s="27" t="s">
        <v>1161</v>
      </c>
      <c r="B958" s="28">
        <v>186.60399999999998</v>
      </c>
      <c r="C958" s="28">
        <v>1.0455000000000001</v>
      </c>
    </row>
    <row r="959" spans="1:3" x14ac:dyDescent="0.35">
      <c r="A959" s="27" t="s">
        <v>1303</v>
      </c>
      <c r="B959" s="28">
        <v>1815.7659999999998</v>
      </c>
      <c r="C959" s="28">
        <v>0.65600000000000003</v>
      </c>
    </row>
    <row r="960" spans="1:3" x14ac:dyDescent="0.35">
      <c r="A960" s="27" t="s">
        <v>954</v>
      </c>
      <c r="B960" s="28">
        <v>76.923000000000002</v>
      </c>
      <c r="C960" s="28">
        <v>0.76500000000000001</v>
      </c>
    </row>
    <row r="961" spans="1:3" x14ac:dyDescent="0.35">
      <c r="A961" s="27" t="s">
        <v>1038</v>
      </c>
      <c r="B961" s="28">
        <v>232.107</v>
      </c>
      <c r="C961" s="28">
        <v>0.93</v>
      </c>
    </row>
    <row r="962" spans="1:3" x14ac:dyDescent="0.35">
      <c r="A962" s="27" t="s">
        <v>953</v>
      </c>
      <c r="B962" s="28">
        <v>145.09800000000001</v>
      </c>
      <c r="C962" s="28">
        <v>1.262</v>
      </c>
    </row>
    <row r="963" spans="1:3" x14ac:dyDescent="0.35">
      <c r="A963" s="27" t="s">
        <v>952</v>
      </c>
      <c r="B963" s="28">
        <v>409.31400000000002</v>
      </c>
      <c r="C963" s="28">
        <v>0.74199999999999999</v>
      </c>
    </row>
    <row r="964" spans="1:3" x14ac:dyDescent="0.35">
      <c r="A964" s="27" t="s">
        <v>253</v>
      </c>
      <c r="B964" s="28">
        <v>241.04899999999998</v>
      </c>
      <c r="C964" s="28">
        <v>0.77499999999999991</v>
      </c>
    </row>
    <row r="965" spans="1:3" x14ac:dyDescent="0.35">
      <c r="A965" s="27" t="s">
        <v>1302</v>
      </c>
      <c r="B965" s="28">
        <v>1691.1759999999999</v>
      </c>
      <c r="C965" s="28">
        <v>0.29199999999999998</v>
      </c>
    </row>
    <row r="966" spans="1:3" x14ac:dyDescent="0.35">
      <c r="A966" s="27" t="s">
        <v>1160</v>
      </c>
      <c r="B966" s="28">
        <v>928.05299999999988</v>
      </c>
      <c r="C966" s="28">
        <v>0.80549999999999999</v>
      </c>
    </row>
    <row r="967" spans="1:3" x14ac:dyDescent="0.35">
      <c r="A967" s="27" t="s">
        <v>1159</v>
      </c>
      <c r="B967" s="28">
        <v>511.52499999999998</v>
      </c>
      <c r="C967" s="28">
        <v>0.86</v>
      </c>
    </row>
    <row r="968" spans="1:3" x14ac:dyDescent="0.35">
      <c r="A968" s="27" t="s">
        <v>1158</v>
      </c>
      <c r="B968" s="28">
        <v>46.875</v>
      </c>
      <c r="C968" s="28">
        <v>1.643</v>
      </c>
    </row>
    <row r="969" spans="1:3" x14ac:dyDescent="0.35">
      <c r="A969" s="27" t="s">
        <v>1301</v>
      </c>
      <c r="B969" s="28">
        <v>767.30049999999994</v>
      </c>
      <c r="C969" s="28">
        <v>0.74299999999999999</v>
      </c>
    </row>
    <row r="970" spans="1:3" x14ac:dyDescent="0.35">
      <c r="A970" s="27" t="s">
        <v>922</v>
      </c>
      <c r="B970" s="28">
        <v>7313.625</v>
      </c>
      <c r="C970" s="28">
        <v>0.315</v>
      </c>
    </row>
    <row r="971" spans="1:3" x14ac:dyDescent="0.35">
      <c r="A971" s="27" t="s">
        <v>921</v>
      </c>
      <c r="B971" s="28">
        <v>8359.0229999999992</v>
      </c>
      <c r="C971" s="28">
        <v>0.23</v>
      </c>
    </row>
    <row r="972" spans="1:3" x14ac:dyDescent="0.35">
      <c r="A972" s="27" t="s">
        <v>254</v>
      </c>
      <c r="B972" s="28">
        <v>393.59500000000003</v>
      </c>
      <c r="C972" s="28">
        <v>1.1175000000000002</v>
      </c>
    </row>
    <row r="973" spans="1:3" x14ac:dyDescent="0.35">
      <c r="A973" s="27" t="s">
        <v>255</v>
      </c>
      <c r="B973" s="28">
        <v>1604.8389999999999</v>
      </c>
      <c r="C973" s="28">
        <v>0.378</v>
      </c>
    </row>
    <row r="974" spans="1:3" x14ac:dyDescent="0.35">
      <c r="A974" s="27" t="s">
        <v>1300</v>
      </c>
      <c r="B974" s="28">
        <v>296.69399999999996</v>
      </c>
      <c r="C974" s="28">
        <v>0.91399999999999992</v>
      </c>
    </row>
    <row r="975" spans="1:3" x14ac:dyDescent="0.35">
      <c r="A975" s="27" t="s">
        <v>256</v>
      </c>
      <c r="B975" s="28">
        <v>526.31600000000003</v>
      </c>
      <c r="C975" s="28">
        <v>0.76</v>
      </c>
    </row>
    <row r="976" spans="1:3" x14ac:dyDescent="0.35">
      <c r="A976" s="27" t="s">
        <v>1299</v>
      </c>
      <c r="B976" s="28">
        <v>238.4735</v>
      </c>
      <c r="C976" s="28">
        <v>0.85949999999999993</v>
      </c>
    </row>
    <row r="977" spans="1:3" x14ac:dyDescent="0.35">
      <c r="A977" s="27" t="s">
        <v>1298</v>
      </c>
      <c r="B977" s="28">
        <v>692.30799999999999</v>
      </c>
      <c r="C977" s="28">
        <v>0.65</v>
      </c>
    </row>
    <row r="978" spans="1:3" x14ac:dyDescent="0.35">
      <c r="A978" s="27" t="s">
        <v>1297</v>
      </c>
      <c r="B978" s="28">
        <v>970.149</v>
      </c>
      <c r="C978" s="28">
        <v>0.63700000000000001</v>
      </c>
    </row>
    <row r="979" spans="1:3" x14ac:dyDescent="0.35">
      <c r="A979" s="27" t="s">
        <v>1296</v>
      </c>
      <c r="B979" s="28">
        <v>4666.6670000000004</v>
      </c>
      <c r="C979" s="28">
        <v>0.28100000000000003</v>
      </c>
    </row>
    <row r="980" spans="1:3" x14ac:dyDescent="0.35">
      <c r="A980" s="27" t="s">
        <v>894</v>
      </c>
      <c r="B980" s="28">
        <v>424.89700000000005</v>
      </c>
      <c r="C980" s="28">
        <v>0.64300000000000002</v>
      </c>
    </row>
    <row r="981" spans="1:3" x14ac:dyDescent="0.35">
      <c r="A981" s="27" t="s">
        <v>1295</v>
      </c>
      <c r="B981" s="28">
        <v>78.817999999999998</v>
      </c>
      <c r="C981" s="28">
        <v>0.81200000000000006</v>
      </c>
    </row>
    <row r="982" spans="1:3" x14ac:dyDescent="0.35">
      <c r="A982" s="27" t="s">
        <v>257</v>
      </c>
      <c r="B982" s="28">
        <v>320.09300000000002</v>
      </c>
      <c r="C982" s="28">
        <v>0.74449999999999994</v>
      </c>
    </row>
    <row r="983" spans="1:3" x14ac:dyDescent="0.35">
      <c r="A983" s="27" t="s">
        <v>1152</v>
      </c>
      <c r="B983" s="28">
        <v>740.98799999999994</v>
      </c>
      <c r="C983" s="28">
        <v>0.46566666666666667</v>
      </c>
    </row>
    <row r="984" spans="1:3" x14ac:dyDescent="0.35">
      <c r="A984" s="27" t="s">
        <v>1294</v>
      </c>
      <c r="B984" s="28">
        <v>170.06899999999999</v>
      </c>
      <c r="C984" s="28">
        <v>-8.677999999999999</v>
      </c>
    </row>
    <row r="985" spans="1:3" x14ac:dyDescent="0.35">
      <c r="A985" s="27" t="s">
        <v>1293</v>
      </c>
      <c r="B985" s="28">
        <v>192.12700000000001</v>
      </c>
      <c r="C985" s="28">
        <v>0.63500000000000001</v>
      </c>
    </row>
    <row r="986" spans="1:3" x14ac:dyDescent="0.35">
      <c r="A986" s="27" t="s">
        <v>1292</v>
      </c>
      <c r="B986" s="28">
        <v>318.51900000000001</v>
      </c>
      <c r="C986" s="28">
        <v>0.749</v>
      </c>
    </row>
    <row r="987" spans="1:3" x14ac:dyDescent="0.35">
      <c r="A987" s="27" t="s">
        <v>1291</v>
      </c>
      <c r="B987" s="28">
        <v>450.64400000000001</v>
      </c>
      <c r="C987" s="28">
        <v>0.92500000000000004</v>
      </c>
    </row>
    <row r="988" spans="1:3" x14ac:dyDescent="0.35">
      <c r="A988" s="27" t="s">
        <v>951</v>
      </c>
      <c r="B988" s="28">
        <v>96.712000000000003</v>
      </c>
      <c r="C988" s="28">
        <v>0.95699999999999996</v>
      </c>
    </row>
    <row r="989" spans="1:3" x14ac:dyDescent="0.35">
      <c r="A989" s="27" t="s">
        <v>1157</v>
      </c>
      <c r="B989" s="28">
        <v>0</v>
      </c>
      <c r="C989" s="28">
        <v>0.80600000000000005</v>
      </c>
    </row>
    <row r="990" spans="1:3" x14ac:dyDescent="0.35">
      <c r="A990" s="27" t="s">
        <v>1290</v>
      </c>
      <c r="B990" s="28">
        <v>175.72499999999999</v>
      </c>
      <c r="C990" s="28">
        <v>0.91700000000000004</v>
      </c>
    </row>
    <row r="991" spans="1:3" x14ac:dyDescent="0.35">
      <c r="A991" s="27" t="s">
        <v>1289</v>
      </c>
      <c r="B991" s="28">
        <v>1205.2024999999999</v>
      </c>
      <c r="C991" s="28">
        <v>0.84250000000000003</v>
      </c>
    </row>
    <row r="992" spans="1:3" x14ac:dyDescent="0.35">
      <c r="A992" s="27" t="s">
        <v>950</v>
      </c>
      <c r="B992" s="28">
        <v>2852.7615000000001</v>
      </c>
      <c r="C992" s="28">
        <v>0.81299999999999994</v>
      </c>
    </row>
    <row r="993" spans="1:3" x14ac:dyDescent="0.35">
      <c r="A993" s="27" t="s">
        <v>258</v>
      </c>
      <c r="B993" s="28">
        <v>214.37100000000001</v>
      </c>
      <c r="C993" s="28">
        <v>0.95499999999999996</v>
      </c>
    </row>
    <row r="994" spans="1:3" x14ac:dyDescent="0.35">
      <c r="A994" s="27" t="s">
        <v>1156</v>
      </c>
      <c r="B994" s="28">
        <v>1607.306</v>
      </c>
      <c r="C994" s="28">
        <v>0.65800000000000003</v>
      </c>
    </row>
    <row r="995" spans="1:3" x14ac:dyDescent="0.35">
      <c r="A995" s="27" t="s">
        <v>1037</v>
      </c>
      <c r="B995" s="28">
        <v>471.66399999999999</v>
      </c>
      <c r="C995" s="28">
        <v>0.75900000000000001</v>
      </c>
    </row>
    <row r="996" spans="1:3" x14ac:dyDescent="0.35">
      <c r="A996" s="27" t="s">
        <v>1086</v>
      </c>
      <c r="B996" s="28">
        <v>343.3245</v>
      </c>
      <c r="C996" s="28">
        <v>0.81600000000000006</v>
      </c>
    </row>
    <row r="997" spans="1:3" x14ac:dyDescent="0.35">
      <c r="A997" s="27" t="s">
        <v>1155</v>
      </c>
      <c r="B997" s="28">
        <v>721.78500000000008</v>
      </c>
      <c r="C997" s="28">
        <v>0.86399999999999999</v>
      </c>
    </row>
    <row r="998" spans="1:3" x14ac:dyDescent="0.35">
      <c r="A998" s="27" t="s">
        <v>259</v>
      </c>
      <c r="B998" s="28">
        <v>57.075999999999993</v>
      </c>
      <c r="C998" s="28">
        <v>0.91650000000000009</v>
      </c>
    </row>
    <row r="999" spans="1:3" x14ac:dyDescent="0.35">
      <c r="A999" s="27" t="s">
        <v>1288</v>
      </c>
      <c r="B999" s="28">
        <v>454.55349999999999</v>
      </c>
      <c r="C999" s="28">
        <v>0.88300000000000001</v>
      </c>
    </row>
    <row r="1000" spans="1:3" x14ac:dyDescent="0.35">
      <c r="A1000" s="27" t="s">
        <v>1287</v>
      </c>
      <c r="B1000" s="28">
        <v>67.600499999999997</v>
      </c>
      <c r="C1000" s="28">
        <v>0.9425</v>
      </c>
    </row>
    <row r="1001" spans="1:3" x14ac:dyDescent="0.35">
      <c r="A1001" s="27" t="s">
        <v>1286</v>
      </c>
      <c r="B1001" s="28">
        <v>827.64200000000005</v>
      </c>
      <c r="C1001" s="28">
        <v>0.78500000000000003</v>
      </c>
    </row>
    <row r="1002" spans="1:3" x14ac:dyDescent="0.35">
      <c r="A1002" s="27" t="s">
        <v>260</v>
      </c>
      <c r="B1002" s="28">
        <v>176.387</v>
      </c>
      <c r="C1002" s="28">
        <v>0.78400000000000003</v>
      </c>
    </row>
    <row r="1003" spans="1:3" x14ac:dyDescent="0.35">
      <c r="A1003" s="27" t="s">
        <v>1285</v>
      </c>
      <c r="B1003" s="28">
        <v>184.352</v>
      </c>
      <c r="C1003" s="28">
        <v>0.80449999999999999</v>
      </c>
    </row>
    <row r="1004" spans="1:3" x14ac:dyDescent="0.35">
      <c r="A1004" s="27" t="s">
        <v>1284</v>
      </c>
      <c r="B1004" s="28">
        <v>181.81800000000001</v>
      </c>
      <c r="C1004" s="28">
        <v>0.872</v>
      </c>
    </row>
    <row r="1005" spans="1:3" x14ac:dyDescent="0.35">
      <c r="A1005" s="27" t="s">
        <v>1283</v>
      </c>
      <c r="B1005" s="28">
        <v>611.30899999999997</v>
      </c>
      <c r="C1005" s="28">
        <v>0.88500000000000001</v>
      </c>
    </row>
    <row r="1006" spans="1:3" x14ac:dyDescent="0.35">
      <c r="A1006" s="27" t="s">
        <v>1282</v>
      </c>
      <c r="B1006" s="28">
        <v>169.756</v>
      </c>
      <c r="C1006" s="28">
        <v>1.1060000000000001</v>
      </c>
    </row>
    <row r="1007" spans="1:3" x14ac:dyDescent="0.35">
      <c r="A1007" s="27" t="s">
        <v>1281</v>
      </c>
      <c r="B1007" s="28">
        <v>9539.3259999999991</v>
      </c>
      <c r="C1007" s="28">
        <v>0.308</v>
      </c>
    </row>
    <row r="1008" spans="1:3" x14ac:dyDescent="0.35">
      <c r="A1008" s="27" t="s">
        <v>1280</v>
      </c>
      <c r="B1008" s="28">
        <v>257.95499999999998</v>
      </c>
      <c r="C1008" s="28">
        <v>0.52500000000000002</v>
      </c>
    </row>
    <row r="1009" spans="1:3" x14ac:dyDescent="0.35">
      <c r="A1009" s="27" t="s">
        <v>913</v>
      </c>
      <c r="B1009" s="28">
        <v>2842.105</v>
      </c>
      <c r="C1009" s="28">
        <v>0.60299999999999998</v>
      </c>
    </row>
    <row r="1010" spans="1:3" x14ac:dyDescent="0.35">
      <c r="A1010" s="27" t="s">
        <v>262</v>
      </c>
      <c r="B1010" s="28">
        <v>80.540000000000006</v>
      </c>
      <c r="C1010" s="28">
        <v>1.0826666666666667</v>
      </c>
    </row>
    <row r="1011" spans="1:3" x14ac:dyDescent="0.35">
      <c r="A1011" s="27" t="s">
        <v>261</v>
      </c>
      <c r="B1011" s="28">
        <v>110.95966666666668</v>
      </c>
      <c r="C1011" s="28">
        <v>0.98433333333333328</v>
      </c>
    </row>
    <row r="1012" spans="1:3" x14ac:dyDescent="0.35">
      <c r="A1012" s="27" t="s">
        <v>1085</v>
      </c>
      <c r="B1012" s="28">
        <v>40.201000000000001</v>
      </c>
      <c r="C1012" s="28">
        <v>1.036</v>
      </c>
    </row>
    <row r="1013" spans="1:3" x14ac:dyDescent="0.35">
      <c r="A1013" s="27" t="s">
        <v>1084</v>
      </c>
      <c r="B1013" s="28">
        <v>71.429000000000002</v>
      </c>
      <c r="C1013" s="28">
        <v>1.077</v>
      </c>
    </row>
    <row r="1014" spans="1:3" x14ac:dyDescent="0.35">
      <c r="A1014" s="27" t="s">
        <v>1083</v>
      </c>
      <c r="B1014" s="28">
        <v>82.305000000000007</v>
      </c>
      <c r="C1014" s="28">
        <v>1.5780000000000001</v>
      </c>
    </row>
    <row r="1015" spans="1:3" x14ac:dyDescent="0.35">
      <c r="A1015" s="27" t="s">
        <v>1279</v>
      </c>
      <c r="B1015" s="28">
        <v>1323.944</v>
      </c>
      <c r="C1015" s="28">
        <v>0.60199999999999998</v>
      </c>
    </row>
    <row r="1016" spans="1:3" x14ac:dyDescent="0.35">
      <c r="A1016" s="27" t="s">
        <v>263</v>
      </c>
      <c r="B1016" s="28">
        <v>2992.7080000000001</v>
      </c>
      <c r="C1016" s="28">
        <v>0.88700000000000001</v>
      </c>
    </row>
    <row r="1017" spans="1:3" x14ac:dyDescent="0.35">
      <c r="A1017" s="27" t="s">
        <v>1278</v>
      </c>
      <c r="B1017" s="28">
        <v>486.48599999999999</v>
      </c>
      <c r="C1017" s="28">
        <v>1.298</v>
      </c>
    </row>
    <row r="1018" spans="1:3" x14ac:dyDescent="0.35">
      <c r="A1018" s="27" t="s">
        <v>1277</v>
      </c>
      <c r="B1018" s="28">
        <v>623.04099999999994</v>
      </c>
      <c r="C1018" s="28">
        <v>0.7024999999999999</v>
      </c>
    </row>
    <row r="1019" spans="1:3" x14ac:dyDescent="0.35">
      <c r="A1019" s="27" t="s">
        <v>1082</v>
      </c>
      <c r="B1019" s="28">
        <v>0</v>
      </c>
      <c r="C1019" s="28">
        <v>0.91</v>
      </c>
    </row>
    <row r="1020" spans="1:3" x14ac:dyDescent="0.35">
      <c r="A1020" s="27" t="s">
        <v>264</v>
      </c>
      <c r="B1020" s="28">
        <v>717.01549999999997</v>
      </c>
      <c r="C1020" s="28">
        <v>0.79349999999999998</v>
      </c>
    </row>
    <row r="1021" spans="1:3" x14ac:dyDescent="0.35">
      <c r="A1021" s="27" t="s">
        <v>1276</v>
      </c>
      <c r="B1021" s="28">
        <v>758.55899999999997</v>
      </c>
      <c r="C1021" s="28">
        <v>0.82150000000000001</v>
      </c>
    </row>
    <row r="1022" spans="1:3" x14ac:dyDescent="0.35">
      <c r="A1022" s="27" t="s">
        <v>1742</v>
      </c>
      <c r="B1022" s="28">
        <v>336.23899999999998</v>
      </c>
      <c r="C1022" s="28">
        <v>0.85799999999999998</v>
      </c>
    </row>
    <row r="1023" spans="1:3" x14ac:dyDescent="0.35">
      <c r="A1023" s="27" t="s">
        <v>1132</v>
      </c>
      <c r="B1023" s="28">
        <v>488.88900000000001</v>
      </c>
      <c r="C1023" s="28">
        <v>0.86499999999999999</v>
      </c>
    </row>
    <row r="1024" spans="1:3" x14ac:dyDescent="0.35">
      <c r="A1024" s="27" t="s">
        <v>1275</v>
      </c>
      <c r="B1024" s="28">
        <v>1396.3110000000001</v>
      </c>
      <c r="C1024" s="28">
        <v>0.74350000000000005</v>
      </c>
    </row>
    <row r="1025" spans="1:3" x14ac:dyDescent="0.35">
      <c r="A1025" s="27" t="s">
        <v>1274</v>
      </c>
      <c r="B1025" s="28">
        <v>159.4545</v>
      </c>
      <c r="C1025" s="28">
        <v>1.262</v>
      </c>
    </row>
    <row r="1026" spans="1:3" x14ac:dyDescent="0.35">
      <c r="A1026" s="27" t="s">
        <v>1131</v>
      </c>
      <c r="B1026" s="28">
        <v>2923.0770000000002</v>
      </c>
      <c r="C1026" s="28">
        <v>0.81200000000000006</v>
      </c>
    </row>
    <row r="1027" spans="1:3" x14ac:dyDescent="0.35">
      <c r="A1027" s="27" t="s">
        <v>1748</v>
      </c>
      <c r="B1027" s="28">
        <v>759.16899999999998</v>
      </c>
      <c r="C1027" s="28">
        <v>0.79100000000000004</v>
      </c>
    </row>
    <row r="1028" spans="1:3" x14ac:dyDescent="0.35">
      <c r="A1028" s="27" t="s">
        <v>1273</v>
      </c>
      <c r="B1028" s="28">
        <v>242.303</v>
      </c>
      <c r="C1028" s="28">
        <v>1.036</v>
      </c>
    </row>
    <row r="1029" spans="1:3" x14ac:dyDescent="0.35">
      <c r="A1029" s="27" t="s">
        <v>1747</v>
      </c>
      <c r="B1029" s="28">
        <v>568.68299999999999</v>
      </c>
      <c r="C1029" s="28">
        <v>0.749</v>
      </c>
    </row>
    <row r="1030" spans="1:3" x14ac:dyDescent="0.35">
      <c r="A1030" s="27" t="s">
        <v>1272</v>
      </c>
      <c r="B1030" s="28" t="e">
        <v>#DIV/0!</v>
      </c>
      <c r="C1030" s="28">
        <v>0</v>
      </c>
    </row>
    <row r="1031" spans="1:3" x14ac:dyDescent="0.35">
      <c r="A1031" s="27" t="s">
        <v>1271</v>
      </c>
      <c r="B1031" s="28">
        <v>390.74700000000001</v>
      </c>
      <c r="C1031" s="28">
        <v>0.89599999999999991</v>
      </c>
    </row>
    <row r="1032" spans="1:3" x14ac:dyDescent="0.35">
      <c r="A1032" s="27" t="s">
        <v>1270</v>
      </c>
      <c r="B1032" s="28">
        <v>1442.2060000000001</v>
      </c>
      <c r="C1032" s="28">
        <v>0.66500000000000004</v>
      </c>
    </row>
    <row r="1033" spans="1:3" x14ac:dyDescent="0.35">
      <c r="A1033" s="27" t="s">
        <v>1269</v>
      </c>
      <c r="B1033" s="28">
        <v>414.05700000000002</v>
      </c>
      <c r="C1033" s="28">
        <v>1.0445</v>
      </c>
    </row>
    <row r="1034" spans="1:3" x14ac:dyDescent="0.35">
      <c r="A1034" s="27" t="s">
        <v>1036</v>
      </c>
      <c r="B1034" s="28">
        <v>636.76099999999997</v>
      </c>
      <c r="C1034" s="28">
        <v>1.101</v>
      </c>
    </row>
    <row r="1035" spans="1:3" x14ac:dyDescent="0.35">
      <c r="A1035" s="27" t="s">
        <v>1268</v>
      </c>
      <c r="B1035" s="28">
        <v>1074.0740000000001</v>
      </c>
      <c r="C1035" s="28">
        <v>0.58699999999999997</v>
      </c>
    </row>
    <row r="1036" spans="1:3" x14ac:dyDescent="0.35">
      <c r="A1036" s="27" t="s">
        <v>1267</v>
      </c>
      <c r="B1036" s="28">
        <v>123.675</v>
      </c>
      <c r="C1036" s="28">
        <v>0.96350000000000002</v>
      </c>
    </row>
    <row r="1037" spans="1:3" x14ac:dyDescent="0.35">
      <c r="A1037" s="27" t="s">
        <v>1266</v>
      </c>
      <c r="B1037" s="28" t="e">
        <v>#DIV/0!</v>
      </c>
      <c r="C1037" s="28">
        <v>0</v>
      </c>
    </row>
    <row r="1038" spans="1:3" x14ac:dyDescent="0.35">
      <c r="A1038" s="27" t="s">
        <v>265</v>
      </c>
      <c r="B1038" s="28">
        <v>2717.0205000000001</v>
      </c>
      <c r="C1038" s="28">
        <v>0.55349999999999999</v>
      </c>
    </row>
    <row r="1039" spans="1:3" x14ac:dyDescent="0.35">
      <c r="A1039" s="27" t="s">
        <v>1265</v>
      </c>
      <c r="B1039" s="28">
        <v>540.42600000000004</v>
      </c>
      <c r="C1039" s="28">
        <v>0.72</v>
      </c>
    </row>
    <row r="1040" spans="1:3" x14ac:dyDescent="0.35">
      <c r="A1040" s="27" t="s">
        <v>1264</v>
      </c>
      <c r="B1040" s="28">
        <v>225.80600000000001</v>
      </c>
      <c r="C1040" s="28">
        <v>0.86099999999999999</v>
      </c>
    </row>
    <row r="1041" spans="1:3" x14ac:dyDescent="0.35">
      <c r="A1041" s="27" t="s">
        <v>1263</v>
      </c>
      <c r="B1041" s="28">
        <v>1909.0909999999999</v>
      </c>
      <c r="C1041" s="28">
        <v>1.571</v>
      </c>
    </row>
    <row r="1042" spans="1:3" x14ac:dyDescent="0.35">
      <c r="A1042" s="27" t="s">
        <v>1262</v>
      </c>
      <c r="B1042" s="28">
        <v>889.20450000000005</v>
      </c>
      <c r="C1042" s="28">
        <v>0.82299999999999995</v>
      </c>
    </row>
    <row r="1043" spans="1:3" x14ac:dyDescent="0.35">
      <c r="A1043" s="27" t="s">
        <v>1261</v>
      </c>
      <c r="B1043" s="28">
        <v>1262.0325</v>
      </c>
      <c r="C1043" s="28">
        <v>0.66749999999999998</v>
      </c>
    </row>
    <row r="1044" spans="1:3" x14ac:dyDescent="0.35">
      <c r="A1044" s="27" t="s">
        <v>266</v>
      </c>
      <c r="B1044" s="28">
        <v>131.57900000000001</v>
      </c>
      <c r="C1044" s="28">
        <v>0.94599999999999995</v>
      </c>
    </row>
    <row r="1045" spans="1:3" x14ac:dyDescent="0.35">
      <c r="A1045" s="27" t="s">
        <v>1260</v>
      </c>
      <c r="B1045" s="28">
        <v>524.58349999999996</v>
      </c>
      <c r="C1045" s="28">
        <v>0.82400000000000007</v>
      </c>
    </row>
    <row r="1046" spans="1:3" x14ac:dyDescent="0.35">
      <c r="A1046" s="27" t="s">
        <v>1259</v>
      </c>
      <c r="B1046" s="28">
        <v>19100</v>
      </c>
      <c r="C1046" s="28">
        <v>0.20199999999999999</v>
      </c>
    </row>
    <row r="1047" spans="1:3" x14ac:dyDescent="0.35">
      <c r="A1047" s="27" t="s">
        <v>1258</v>
      </c>
      <c r="B1047" s="28">
        <v>376.226</v>
      </c>
      <c r="C1047" s="28">
        <v>0.85149999999999992</v>
      </c>
    </row>
    <row r="1048" spans="1:3" x14ac:dyDescent="0.35">
      <c r="A1048" s="27" t="s">
        <v>1257</v>
      </c>
      <c r="B1048" s="28">
        <v>187.5</v>
      </c>
      <c r="C1048" s="28">
        <v>0.30399999999999999</v>
      </c>
    </row>
    <row r="1049" spans="1:3" x14ac:dyDescent="0.35">
      <c r="A1049" s="27" t="s">
        <v>1256</v>
      </c>
      <c r="B1049" s="28">
        <v>921.053</v>
      </c>
      <c r="C1049" s="28">
        <v>0.63300000000000001</v>
      </c>
    </row>
    <row r="1050" spans="1:3" x14ac:dyDescent="0.35">
      <c r="A1050" s="27" t="s">
        <v>893</v>
      </c>
      <c r="B1050" s="28">
        <v>464.78899999999999</v>
      </c>
      <c r="C1050" s="28">
        <v>0.20899999999999999</v>
      </c>
    </row>
    <row r="1051" spans="1:3" x14ac:dyDescent="0.35">
      <c r="A1051" s="27" t="s">
        <v>1130</v>
      </c>
      <c r="B1051" s="28">
        <v>272</v>
      </c>
      <c r="C1051" s="28">
        <v>0.70599999999999996</v>
      </c>
    </row>
    <row r="1052" spans="1:3" x14ac:dyDescent="0.35">
      <c r="A1052" s="27" t="s">
        <v>1255</v>
      </c>
      <c r="B1052" s="28">
        <v>416.09300000000002</v>
      </c>
      <c r="C1052" s="28">
        <v>0.90600000000000003</v>
      </c>
    </row>
    <row r="1053" spans="1:3" x14ac:dyDescent="0.35">
      <c r="A1053" s="27" t="s">
        <v>267</v>
      </c>
      <c r="B1053" s="28">
        <v>375.07499999999999</v>
      </c>
      <c r="C1053" s="28">
        <v>0.86900000000000011</v>
      </c>
    </row>
    <row r="1054" spans="1:3" x14ac:dyDescent="0.35">
      <c r="A1054" s="27" t="s">
        <v>1254</v>
      </c>
      <c r="B1054" s="28">
        <v>506.57900000000001</v>
      </c>
      <c r="C1054" s="28">
        <v>0.83099999999999996</v>
      </c>
    </row>
    <row r="1055" spans="1:3" x14ac:dyDescent="0.35">
      <c r="A1055" s="27" t="s">
        <v>949</v>
      </c>
      <c r="B1055" s="28">
        <v>81.120999999999995</v>
      </c>
      <c r="C1055" s="28">
        <v>0.95599999999999996</v>
      </c>
    </row>
    <row r="1056" spans="1:3" x14ac:dyDescent="0.35">
      <c r="A1056" s="27" t="s">
        <v>1253</v>
      </c>
      <c r="B1056" s="28">
        <v>682.79766666666671</v>
      </c>
      <c r="C1056" s="28">
        <v>0.56533333333333335</v>
      </c>
    </row>
    <row r="1057" spans="1:3" x14ac:dyDescent="0.35">
      <c r="A1057" s="27" t="s">
        <v>268</v>
      </c>
      <c r="B1057" s="28">
        <v>130.50800000000001</v>
      </c>
      <c r="C1057" s="28">
        <v>0.90400000000000003</v>
      </c>
    </row>
    <row r="1058" spans="1:3" x14ac:dyDescent="0.35">
      <c r="A1058" s="27" t="s">
        <v>1081</v>
      </c>
      <c r="B1058" s="28">
        <v>237.01300000000001</v>
      </c>
      <c r="C1058" s="28">
        <v>0.22700000000000001</v>
      </c>
    </row>
    <row r="1059" spans="1:3" x14ac:dyDescent="0.35">
      <c r="A1059" s="27" t="s">
        <v>1252</v>
      </c>
      <c r="B1059" s="28">
        <v>800</v>
      </c>
      <c r="C1059" s="28">
        <v>1.2235</v>
      </c>
    </row>
    <row r="1060" spans="1:3" x14ac:dyDescent="0.35">
      <c r="A1060" s="27" t="s">
        <v>948</v>
      </c>
      <c r="B1060" s="28">
        <v>56.817999999999998</v>
      </c>
      <c r="C1060" s="28">
        <v>0.81499999999999995</v>
      </c>
    </row>
    <row r="1061" spans="1:3" x14ac:dyDescent="0.35">
      <c r="A1061" s="27" t="s">
        <v>1251</v>
      </c>
      <c r="B1061" s="28">
        <v>515.01049999999998</v>
      </c>
      <c r="C1061" s="28">
        <v>0.90949999999999998</v>
      </c>
    </row>
    <row r="1062" spans="1:3" x14ac:dyDescent="0.35">
      <c r="A1062" s="27" t="s">
        <v>1250</v>
      </c>
      <c r="B1062" s="28">
        <v>252.58749999999998</v>
      </c>
      <c r="C1062" s="28">
        <v>1.5465</v>
      </c>
    </row>
    <row r="1063" spans="1:3" x14ac:dyDescent="0.35">
      <c r="A1063" s="27" t="s">
        <v>1249</v>
      </c>
      <c r="B1063" s="28">
        <v>443.29250000000002</v>
      </c>
      <c r="C1063" s="28">
        <v>1.038</v>
      </c>
    </row>
    <row r="1064" spans="1:3" x14ac:dyDescent="0.35">
      <c r="A1064" s="27" t="s">
        <v>1248</v>
      </c>
      <c r="B1064" s="28">
        <v>2631.8180000000002</v>
      </c>
      <c r="C1064" s="28">
        <v>0.66200000000000003</v>
      </c>
    </row>
    <row r="1065" spans="1:3" x14ac:dyDescent="0.35">
      <c r="A1065" s="27" t="s">
        <v>947</v>
      </c>
      <c r="B1065" s="28">
        <v>833.33299999999997</v>
      </c>
      <c r="C1065" s="28">
        <v>0.85699999999999998</v>
      </c>
    </row>
    <row r="1066" spans="1:3" x14ac:dyDescent="0.35">
      <c r="A1066" s="27" t="s">
        <v>857</v>
      </c>
      <c r="B1066" s="28" t="e">
        <v>#DIV/0!</v>
      </c>
      <c r="C1066" s="28">
        <v>0</v>
      </c>
    </row>
    <row r="1067" spans="1:3" x14ac:dyDescent="0.35">
      <c r="A1067" s="27" t="s">
        <v>946</v>
      </c>
      <c r="B1067" s="28">
        <v>578.947</v>
      </c>
      <c r="C1067" s="28">
        <v>0.79200000000000004</v>
      </c>
    </row>
    <row r="1068" spans="1:3" x14ac:dyDescent="0.35">
      <c r="A1068" s="27" t="s">
        <v>1035</v>
      </c>
      <c r="B1068" s="28">
        <v>215.054</v>
      </c>
      <c r="C1068" s="28">
        <v>0.78800000000000003</v>
      </c>
    </row>
    <row r="1069" spans="1:3" x14ac:dyDescent="0.35">
      <c r="A1069" s="27" t="s">
        <v>1247</v>
      </c>
      <c r="B1069" s="28">
        <v>2054.2984999999999</v>
      </c>
      <c r="C1069" s="28">
        <v>0.51049999999999995</v>
      </c>
    </row>
    <row r="1070" spans="1:3" x14ac:dyDescent="0.35">
      <c r="A1070" s="27" t="s">
        <v>1246</v>
      </c>
      <c r="B1070" s="28">
        <v>509.23450000000003</v>
      </c>
      <c r="C1070" s="28">
        <v>0.97249999999999992</v>
      </c>
    </row>
    <row r="1071" spans="1:3" x14ac:dyDescent="0.35">
      <c r="A1071" s="27" t="s">
        <v>860</v>
      </c>
      <c r="B1071" s="28" t="e">
        <v>#DIV/0!</v>
      </c>
      <c r="C1071" s="28">
        <v>0</v>
      </c>
    </row>
    <row r="1072" spans="1:3" x14ac:dyDescent="0.35">
      <c r="A1072" s="27" t="s">
        <v>1245</v>
      </c>
      <c r="B1072" s="28">
        <v>747.56499999999994</v>
      </c>
      <c r="C1072" s="28">
        <v>0.89049999999999996</v>
      </c>
    </row>
    <row r="1073" spans="1:3" x14ac:dyDescent="0.35">
      <c r="A1073" s="27" t="s">
        <v>1244</v>
      </c>
      <c r="B1073" s="28">
        <v>1261.5840000000001</v>
      </c>
      <c r="C1073" s="28">
        <v>0.628</v>
      </c>
    </row>
    <row r="1074" spans="1:3" x14ac:dyDescent="0.35">
      <c r="A1074" s="27" t="s">
        <v>1243</v>
      </c>
      <c r="B1074" s="28">
        <v>326.53100000000001</v>
      </c>
      <c r="C1074" s="28">
        <v>0.495</v>
      </c>
    </row>
    <row r="1075" spans="1:3" x14ac:dyDescent="0.35">
      <c r="A1075" s="27" t="s">
        <v>1027</v>
      </c>
      <c r="B1075" s="28">
        <v>750</v>
      </c>
      <c r="C1075" s="28">
        <v>1.014</v>
      </c>
    </row>
    <row r="1076" spans="1:3" x14ac:dyDescent="0.35">
      <c r="A1076" s="27" t="s">
        <v>945</v>
      </c>
      <c r="B1076" s="28">
        <v>1322.5809999999999</v>
      </c>
      <c r="C1076" s="28">
        <v>0.73799999999999999</v>
      </c>
    </row>
    <row r="1077" spans="1:3" x14ac:dyDescent="0.35">
      <c r="A1077" s="27" t="s">
        <v>1242</v>
      </c>
      <c r="B1077" s="28">
        <v>255.249</v>
      </c>
      <c r="C1077" s="28">
        <v>0.78200000000000003</v>
      </c>
    </row>
    <row r="1078" spans="1:3" x14ac:dyDescent="0.35">
      <c r="A1078" s="27" t="s">
        <v>269</v>
      </c>
      <c r="B1078" s="28">
        <v>398.14800000000002</v>
      </c>
      <c r="C1078" s="28">
        <v>0.78950000000000009</v>
      </c>
    </row>
    <row r="1079" spans="1:3" x14ac:dyDescent="0.35">
      <c r="A1079" s="27" t="s">
        <v>270</v>
      </c>
      <c r="B1079" s="28">
        <v>198.37100000000001</v>
      </c>
      <c r="C1079" s="28">
        <v>0.97166666666666668</v>
      </c>
    </row>
    <row r="1080" spans="1:3" x14ac:dyDescent="0.35">
      <c r="A1080" s="27" t="s">
        <v>271</v>
      </c>
      <c r="B1080" s="28">
        <v>309.72199999999998</v>
      </c>
      <c r="C1080" s="28">
        <v>1.1005</v>
      </c>
    </row>
    <row r="1081" spans="1:3" x14ac:dyDescent="0.35">
      <c r="A1081" s="27" t="s">
        <v>272</v>
      </c>
      <c r="B1081" s="28">
        <v>22625</v>
      </c>
      <c r="C1081" s="28">
        <v>0.16600000000000001</v>
      </c>
    </row>
    <row r="1082" spans="1:3" x14ac:dyDescent="0.35">
      <c r="A1082" s="27" t="s">
        <v>273</v>
      </c>
      <c r="B1082" s="28">
        <v>249.46800000000002</v>
      </c>
      <c r="C1082" s="28">
        <v>1.0714999999999999</v>
      </c>
    </row>
    <row r="1083" spans="1:3" x14ac:dyDescent="0.35">
      <c r="A1083" s="27" t="s">
        <v>274</v>
      </c>
      <c r="B1083" s="28">
        <v>394.42399999999998</v>
      </c>
      <c r="C1083" s="28">
        <v>0.95399999999999996</v>
      </c>
    </row>
    <row r="1084" spans="1:3" x14ac:dyDescent="0.35">
      <c r="A1084" s="27" t="s">
        <v>275</v>
      </c>
      <c r="B1084" s="28">
        <v>726.49549999999999</v>
      </c>
      <c r="C1084" s="28">
        <v>0.89049999999999996</v>
      </c>
    </row>
    <row r="1085" spans="1:3" x14ac:dyDescent="0.35">
      <c r="A1085" s="27" t="s">
        <v>1080</v>
      </c>
      <c r="B1085" s="28">
        <v>31.305</v>
      </c>
      <c r="C1085" s="28">
        <v>1.0489999999999999</v>
      </c>
    </row>
    <row r="1086" spans="1:3" x14ac:dyDescent="0.35">
      <c r="A1086" s="27" t="s">
        <v>276</v>
      </c>
      <c r="B1086" s="28">
        <v>412.76466666666664</v>
      </c>
      <c r="C1086" s="28">
        <v>1.3333333333333333</v>
      </c>
    </row>
    <row r="1087" spans="1:3" x14ac:dyDescent="0.35">
      <c r="A1087" s="27" t="s">
        <v>277</v>
      </c>
      <c r="B1087" s="28">
        <v>219.98149999999998</v>
      </c>
      <c r="C1087" s="28">
        <v>0.93599999999999994</v>
      </c>
    </row>
    <row r="1088" spans="1:3" x14ac:dyDescent="0.35">
      <c r="A1088" s="27" t="s">
        <v>278</v>
      </c>
      <c r="B1088" s="28">
        <v>500</v>
      </c>
      <c r="C1088" s="28">
        <v>0.90700000000000003</v>
      </c>
    </row>
    <row r="1089" spans="1:3" x14ac:dyDescent="0.35">
      <c r="A1089" s="27" t="s">
        <v>279</v>
      </c>
      <c r="B1089" s="28">
        <v>360.66399999999999</v>
      </c>
      <c r="C1089" s="28">
        <v>2.2575000000000003</v>
      </c>
    </row>
    <row r="1090" spans="1:3" x14ac:dyDescent="0.35">
      <c r="A1090" s="27" t="s">
        <v>280</v>
      </c>
      <c r="B1090" s="28">
        <v>399.7715</v>
      </c>
      <c r="C1090" s="28">
        <v>0.83600000000000008</v>
      </c>
    </row>
    <row r="1091" spans="1:3" x14ac:dyDescent="0.35">
      <c r="A1091" s="27" t="s">
        <v>281</v>
      </c>
      <c r="B1091" s="28">
        <v>177.07499999999999</v>
      </c>
      <c r="C1091" s="28">
        <v>0.97350000000000003</v>
      </c>
    </row>
    <row r="1092" spans="1:3" x14ac:dyDescent="0.35">
      <c r="A1092" s="27" t="s">
        <v>1241</v>
      </c>
      <c r="B1092" s="28">
        <v>1494.9490000000001</v>
      </c>
      <c r="C1092" s="28">
        <v>0.61899999999999999</v>
      </c>
    </row>
    <row r="1093" spans="1:3" x14ac:dyDescent="0.35">
      <c r="A1093" s="27" t="s">
        <v>1240</v>
      </c>
      <c r="B1093" s="28">
        <v>484.39750000000004</v>
      </c>
      <c r="C1093" s="28">
        <v>0.74649999999999994</v>
      </c>
    </row>
    <row r="1094" spans="1:3" x14ac:dyDescent="0.35">
      <c r="A1094" s="27" t="s">
        <v>1239</v>
      </c>
      <c r="B1094" s="28">
        <v>109.515</v>
      </c>
      <c r="C1094" s="28">
        <v>1.0075000000000001</v>
      </c>
    </row>
    <row r="1095" spans="1:3" x14ac:dyDescent="0.35">
      <c r="A1095" s="27" t="s">
        <v>282</v>
      </c>
      <c r="B1095" s="28">
        <v>368.197</v>
      </c>
      <c r="C1095" s="28">
        <v>0.71599999999999997</v>
      </c>
    </row>
    <row r="1096" spans="1:3" x14ac:dyDescent="0.35">
      <c r="A1096" s="27" t="s">
        <v>286</v>
      </c>
      <c r="B1096" s="28">
        <v>1906.12</v>
      </c>
      <c r="C1096" s="28">
        <v>0.66700000000000004</v>
      </c>
    </row>
    <row r="1097" spans="1:3" x14ac:dyDescent="0.35">
      <c r="A1097" s="27" t="s">
        <v>285</v>
      </c>
      <c r="B1097" s="28">
        <v>2652.2555000000002</v>
      </c>
      <c r="C1097" s="28">
        <v>0.71950000000000003</v>
      </c>
    </row>
    <row r="1098" spans="1:3" x14ac:dyDescent="0.35">
      <c r="A1098" s="27" t="s">
        <v>1238</v>
      </c>
      <c r="B1098" s="28">
        <v>400.69450000000001</v>
      </c>
      <c r="C1098" s="28">
        <v>1</v>
      </c>
    </row>
    <row r="1099" spans="1:3" x14ac:dyDescent="0.35">
      <c r="A1099" s="27" t="s">
        <v>1079</v>
      </c>
      <c r="B1099" s="28">
        <v>461.67250000000001</v>
      </c>
      <c r="C1099" s="28">
        <v>0.85050000000000003</v>
      </c>
    </row>
    <row r="1100" spans="1:3" x14ac:dyDescent="0.35">
      <c r="A1100" s="27" t="s">
        <v>1237</v>
      </c>
      <c r="B1100" s="28">
        <v>775.51</v>
      </c>
      <c r="C1100" s="28">
        <v>0.64149999999999996</v>
      </c>
    </row>
    <row r="1101" spans="1:3" x14ac:dyDescent="0.35">
      <c r="A1101" s="27" t="s">
        <v>1236</v>
      </c>
      <c r="B1101" s="28">
        <v>303.8845</v>
      </c>
      <c r="C1101" s="28">
        <v>0.76449999999999996</v>
      </c>
    </row>
    <row r="1102" spans="1:3" x14ac:dyDescent="0.35">
      <c r="A1102" s="27" t="s">
        <v>287</v>
      </c>
      <c r="B1102" s="28">
        <v>396.91050000000001</v>
      </c>
      <c r="C1102" s="28">
        <v>0.67300000000000004</v>
      </c>
    </row>
    <row r="1103" spans="1:3" x14ac:dyDescent="0.35">
      <c r="A1103" s="27" t="s">
        <v>1235</v>
      </c>
      <c r="B1103" s="28">
        <v>265.59050000000002</v>
      </c>
      <c r="C1103" s="28">
        <v>1.1759999999999999</v>
      </c>
    </row>
    <row r="1104" spans="1:3" x14ac:dyDescent="0.35">
      <c r="A1104" s="27" t="s">
        <v>1234</v>
      </c>
      <c r="B1104" s="28">
        <v>2395.8334999999997</v>
      </c>
      <c r="C1104" s="28">
        <v>0.53350000000000009</v>
      </c>
    </row>
    <row r="1105" spans="1:3" x14ac:dyDescent="0.35">
      <c r="A1105" s="27" t="s">
        <v>1233</v>
      </c>
      <c r="B1105" s="28">
        <v>897.61900000000003</v>
      </c>
      <c r="C1105" s="28">
        <v>0.91549999999999998</v>
      </c>
    </row>
    <row r="1106" spans="1:3" x14ac:dyDescent="0.35">
      <c r="A1106" s="27" t="s">
        <v>1232</v>
      </c>
      <c r="B1106" s="28">
        <v>110.307</v>
      </c>
      <c r="C1106" s="28">
        <v>1.0345</v>
      </c>
    </row>
    <row r="1107" spans="1:3" x14ac:dyDescent="0.35">
      <c r="A1107" s="27" t="s">
        <v>1034</v>
      </c>
      <c r="B1107" s="28">
        <v>421.42899999999997</v>
      </c>
      <c r="C1107" s="28">
        <v>0.90100000000000002</v>
      </c>
    </row>
    <row r="1108" spans="1:3" x14ac:dyDescent="0.35">
      <c r="A1108" s="27" t="s">
        <v>288</v>
      </c>
      <c r="B1108" s="28">
        <v>403.50850000000003</v>
      </c>
      <c r="C1108" s="28">
        <v>0.72699999999999998</v>
      </c>
    </row>
    <row r="1109" spans="1:3" x14ac:dyDescent="0.35">
      <c r="A1109" s="27" t="s">
        <v>1231</v>
      </c>
      <c r="B1109" s="28">
        <v>596.01166666666666</v>
      </c>
      <c r="C1109" s="28">
        <v>0.85933333333333328</v>
      </c>
    </row>
    <row r="1110" spans="1:3" x14ac:dyDescent="0.35">
      <c r="A1110" s="27" t="s">
        <v>1230</v>
      </c>
      <c r="B1110" s="28">
        <v>651.57600000000002</v>
      </c>
      <c r="C1110" s="28">
        <v>1.0329999999999999</v>
      </c>
    </row>
    <row r="1111" spans="1:3" x14ac:dyDescent="0.35">
      <c r="A1111" s="27" t="s">
        <v>1229</v>
      </c>
      <c r="B1111" s="28">
        <v>1093.1614999999999</v>
      </c>
      <c r="C1111" s="28">
        <v>1.2875000000000001</v>
      </c>
    </row>
    <row r="1112" spans="1:3" x14ac:dyDescent="0.35">
      <c r="A1112" s="27" t="s">
        <v>1228</v>
      </c>
      <c r="B1112" s="28">
        <v>539.32600000000002</v>
      </c>
      <c r="C1112" s="28">
        <v>0.52</v>
      </c>
    </row>
    <row r="1113" spans="1:3" x14ac:dyDescent="0.35">
      <c r="A1113" s="27" t="s">
        <v>1227</v>
      </c>
      <c r="B1113" s="28">
        <v>733.33333333333337</v>
      </c>
      <c r="C1113" s="28">
        <v>0.81899999999999995</v>
      </c>
    </row>
    <row r="1114" spans="1:3" x14ac:dyDescent="0.35">
      <c r="A1114" s="27" t="s">
        <v>1154</v>
      </c>
      <c r="B1114" s="28">
        <v>194.87175000000002</v>
      </c>
      <c r="C1114" s="28">
        <v>0.80574999999999997</v>
      </c>
    </row>
    <row r="1115" spans="1:3" x14ac:dyDescent="0.35">
      <c r="A1115" s="27" t="s">
        <v>1226</v>
      </c>
      <c r="B1115" s="28">
        <v>683.84750000000008</v>
      </c>
      <c r="C1115" s="28">
        <v>0.996</v>
      </c>
    </row>
    <row r="1116" spans="1:3" x14ac:dyDescent="0.35">
      <c r="A1116" s="27" t="s">
        <v>1225</v>
      </c>
      <c r="B1116" s="28">
        <v>1374.6405</v>
      </c>
      <c r="C1116" s="28">
        <v>0.89600000000000002</v>
      </c>
    </row>
    <row r="1117" spans="1:3" x14ac:dyDescent="0.35">
      <c r="A1117" s="27" t="s">
        <v>1224</v>
      </c>
      <c r="B1117" s="28">
        <v>1142.857</v>
      </c>
      <c r="C1117" s="28">
        <v>1.264</v>
      </c>
    </row>
    <row r="1118" spans="1:3" x14ac:dyDescent="0.35">
      <c r="A1118" s="27" t="s">
        <v>1223</v>
      </c>
      <c r="B1118" s="28">
        <v>1076.087</v>
      </c>
      <c r="C1118" s="28">
        <v>0.79249999999999998</v>
      </c>
    </row>
    <row r="1119" spans="1:3" x14ac:dyDescent="0.35">
      <c r="A1119" s="27" t="s">
        <v>1222</v>
      </c>
      <c r="B1119" s="28">
        <v>4524.59</v>
      </c>
      <c r="C1119" s="28">
        <v>0.54800000000000004</v>
      </c>
    </row>
    <row r="1120" spans="1:3" x14ac:dyDescent="0.35">
      <c r="A1120" s="27" t="s">
        <v>1221</v>
      </c>
      <c r="B1120" s="28">
        <v>1009.8036666666667</v>
      </c>
      <c r="C1120" s="28">
        <v>-0.75533333333333352</v>
      </c>
    </row>
    <row r="1121" spans="1:3" x14ac:dyDescent="0.35">
      <c r="A1121" s="27" t="s">
        <v>1220</v>
      </c>
      <c r="B1121" s="28">
        <v>315.55150000000003</v>
      </c>
      <c r="C1121" s="28">
        <v>1.5455000000000001</v>
      </c>
    </row>
    <row r="1122" spans="1:3" x14ac:dyDescent="0.35">
      <c r="A1122" s="27" t="s">
        <v>1219</v>
      </c>
      <c r="B1122" s="28">
        <v>700</v>
      </c>
      <c r="C1122" s="28">
        <v>0.83299999999999996</v>
      </c>
    </row>
    <row r="1123" spans="1:3" x14ac:dyDescent="0.35">
      <c r="A1123" s="27" t="s">
        <v>289</v>
      </c>
      <c r="B1123" s="28">
        <v>729.83299999999997</v>
      </c>
      <c r="C1123" s="28">
        <v>0.86899999999999988</v>
      </c>
    </row>
    <row r="1124" spans="1:3" x14ac:dyDescent="0.35">
      <c r="A1124" s="27" t="s">
        <v>1218</v>
      </c>
      <c r="B1124" s="28">
        <v>353.72050000000002</v>
      </c>
      <c r="C1124" s="28">
        <v>0.99350000000000005</v>
      </c>
    </row>
    <row r="1125" spans="1:3" x14ac:dyDescent="0.35">
      <c r="A1125" s="27" t="s">
        <v>1129</v>
      </c>
      <c r="B1125" s="28">
        <v>650</v>
      </c>
      <c r="C1125" s="28">
        <v>0.90900000000000003</v>
      </c>
    </row>
    <row r="1126" spans="1:3" x14ac:dyDescent="0.35">
      <c r="A1126" s="27" t="s">
        <v>1217</v>
      </c>
      <c r="B1126" s="28">
        <v>1131.23</v>
      </c>
      <c r="C1126" s="28">
        <v>0.67500000000000004</v>
      </c>
    </row>
    <row r="1127" spans="1:3" x14ac:dyDescent="0.35">
      <c r="A1127" s="27" t="s">
        <v>1216</v>
      </c>
      <c r="B1127" s="28">
        <v>822.3</v>
      </c>
      <c r="C1127" s="28">
        <v>0.76700000000000002</v>
      </c>
    </row>
    <row r="1128" spans="1:3" x14ac:dyDescent="0.35">
      <c r="A1128" s="27" t="s">
        <v>1215</v>
      </c>
      <c r="B1128" s="28">
        <v>241.25899999999999</v>
      </c>
      <c r="C1128" s="28">
        <v>0.76500000000000001</v>
      </c>
    </row>
    <row r="1129" spans="1:3" x14ac:dyDescent="0.35">
      <c r="A1129" s="27" t="s">
        <v>1214</v>
      </c>
      <c r="B1129" s="28">
        <v>1850.134</v>
      </c>
      <c r="C1129" s="28">
        <v>0.54400000000000004</v>
      </c>
    </row>
    <row r="1130" spans="1:3" x14ac:dyDescent="0.35">
      <c r="A1130" s="27" t="s">
        <v>1213</v>
      </c>
      <c r="B1130" s="28">
        <v>12160.7145</v>
      </c>
      <c r="C1130" s="28">
        <v>0.23550000000000001</v>
      </c>
    </row>
    <row r="1131" spans="1:3" x14ac:dyDescent="0.35">
      <c r="A1131" s="27" t="s">
        <v>1212</v>
      </c>
      <c r="B1131" s="28">
        <v>2430.9960000000001</v>
      </c>
      <c r="C1131" s="28">
        <v>0.59749999999999992</v>
      </c>
    </row>
    <row r="1132" spans="1:3" x14ac:dyDescent="0.35">
      <c r="A1132" s="27" t="s">
        <v>1754</v>
      </c>
      <c r="B1132" s="28">
        <v>126.16800000000001</v>
      </c>
      <c r="C1132" s="28">
        <v>0.98599999999999999</v>
      </c>
    </row>
    <row r="1133" spans="1:3" x14ac:dyDescent="0.35">
      <c r="A1133" s="27" t="s">
        <v>1755</v>
      </c>
      <c r="B1133" s="28">
        <v>419.64299999999997</v>
      </c>
      <c r="C1133" s="28">
        <v>0.91100000000000003</v>
      </c>
    </row>
    <row r="1134" spans="1:3" x14ac:dyDescent="0.35">
      <c r="A1134" s="27" t="s">
        <v>1758</v>
      </c>
      <c r="B1134" s="28">
        <v>2238.0949999999998</v>
      </c>
      <c r="C1134" s="28">
        <v>0.28000000000000003</v>
      </c>
    </row>
    <row r="1135" spans="1:3" x14ac:dyDescent="0.35">
      <c r="A1135" s="27" t="s">
        <v>1759</v>
      </c>
      <c r="B1135" s="28">
        <v>100.983</v>
      </c>
      <c r="C1135" s="28">
        <v>0.96799999999999997</v>
      </c>
    </row>
    <row r="1136" spans="1:3" x14ac:dyDescent="0.35">
      <c r="A1136" s="27" t="s">
        <v>1760</v>
      </c>
      <c r="B1136" s="28">
        <v>1135.4960000000001</v>
      </c>
      <c r="C1136" s="28">
        <v>0.94099999999999995</v>
      </c>
    </row>
    <row r="1137" spans="1:3" x14ac:dyDescent="0.35">
      <c r="A1137" s="27" t="s">
        <v>1761</v>
      </c>
      <c r="B1137" s="28">
        <v>103.44799999999999</v>
      </c>
      <c r="C1137" s="28">
        <v>0.91700000000000004</v>
      </c>
    </row>
    <row r="1138" spans="1:3" x14ac:dyDescent="0.35">
      <c r="A1138" s="27" t="s">
        <v>1762</v>
      </c>
      <c r="B1138" s="28">
        <v>153.846</v>
      </c>
      <c r="C1138" s="28">
        <v>0.95599999999999996</v>
      </c>
    </row>
    <row r="1139" spans="1:3" x14ac:dyDescent="0.35">
      <c r="A1139" s="27" t="s">
        <v>1763</v>
      </c>
      <c r="B1139" s="28">
        <v>320.51299999999998</v>
      </c>
      <c r="C1139" s="28">
        <v>0.72899999999999998</v>
      </c>
    </row>
    <row r="1140" spans="1:3" x14ac:dyDescent="0.35">
      <c r="A1140" s="27" t="s">
        <v>1764</v>
      </c>
      <c r="B1140" s="28">
        <v>372.88099999999997</v>
      </c>
      <c r="C1140" s="28">
        <v>0.92900000000000005</v>
      </c>
    </row>
    <row r="1141" spans="1:3" x14ac:dyDescent="0.35">
      <c r="A1141" s="27" t="s">
        <v>1765</v>
      </c>
      <c r="B1141" s="28">
        <v>434.10899999999998</v>
      </c>
      <c r="C1141" s="28">
        <v>0.72099999999999997</v>
      </c>
    </row>
    <row r="1142" spans="1:3" x14ac:dyDescent="0.35">
      <c r="A1142" s="27" t="s">
        <v>1766</v>
      </c>
      <c r="B1142" s="28">
        <v>89.286000000000001</v>
      </c>
      <c r="C1142" s="28">
        <v>1.0629999999999999</v>
      </c>
    </row>
    <row r="1143" spans="1:3" x14ac:dyDescent="0.35">
      <c r="A1143" s="27" t="s">
        <v>1767</v>
      </c>
      <c r="B1143" s="28">
        <v>1000</v>
      </c>
      <c r="C1143" s="28">
        <v>0.33300000000000002</v>
      </c>
    </row>
    <row r="1144" spans="1:3" x14ac:dyDescent="0.35">
      <c r="A1144" s="27" t="s">
        <v>1768</v>
      </c>
      <c r="B1144" s="28">
        <v>860.63599999999997</v>
      </c>
      <c r="C1144" s="28">
        <v>0.627</v>
      </c>
    </row>
    <row r="1145" spans="1:3" x14ac:dyDescent="0.35">
      <c r="A1145" s="27" t="s">
        <v>1769</v>
      </c>
      <c r="B1145" s="28">
        <v>754.66099999999994</v>
      </c>
      <c r="C1145" s="28">
        <v>0.84799999999999998</v>
      </c>
    </row>
    <row r="1146" spans="1:3" x14ac:dyDescent="0.35">
      <c r="A1146" s="27" t="s">
        <v>1770</v>
      </c>
      <c r="B1146" s="28">
        <v>877.95600000000002</v>
      </c>
      <c r="C1146" s="28">
        <v>0.78800000000000003</v>
      </c>
    </row>
    <row r="1147" spans="1:3" x14ac:dyDescent="0.35">
      <c r="A1147" s="27" t="s">
        <v>1771</v>
      </c>
      <c r="B1147" s="28">
        <v>147.28700000000001</v>
      </c>
      <c r="C1147" s="28">
        <v>0.97399999999999998</v>
      </c>
    </row>
    <row r="1148" spans="1:3" x14ac:dyDescent="0.35">
      <c r="A1148" s="27" t="s">
        <v>1772</v>
      </c>
      <c r="B1148" s="28">
        <v>200</v>
      </c>
      <c r="C1148" s="28">
        <v>0.42599999999999999</v>
      </c>
    </row>
    <row r="1149" spans="1:3" x14ac:dyDescent="0.35">
      <c r="A1149" s="27" t="s">
        <v>1773</v>
      </c>
      <c r="B1149" s="28">
        <v>626.60900000000004</v>
      </c>
      <c r="C1149" s="28">
        <v>0.80300000000000005</v>
      </c>
    </row>
    <row r="1150" spans="1:3" x14ac:dyDescent="0.35">
      <c r="A1150" s="27" t="s">
        <v>1774</v>
      </c>
      <c r="B1150" s="28">
        <v>5362.3190000000004</v>
      </c>
      <c r="C1150" s="28">
        <v>0.33500000000000002</v>
      </c>
    </row>
    <row r="1151" spans="1:3" x14ac:dyDescent="0.35">
      <c r="A1151" s="27" t="s">
        <v>1775</v>
      </c>
      <c r="B1151" s="28">
        <v>1115.385</v>
      </c>
      <c r="C1151" s="28">
        <v>0.79900000000000004</v>
      </c>
    </row>
    <row r="1152" spans="1:3" x14ac:dyDescent="0.35">
      <c r="A1152" s="27" t="s">
        <v>1776</v>
      </c>
      <c r="B1152" s="28">
        <v>349.61399999999998</v>
      </c>
      <c r="C1152" s="28">
        <v>0.79600000000000004</v>
      </c>
    </row>
    <row r="1153" spans="1:3" x14ac:dyDescent="0.35">
      <c r="A1153" s="27" t="s">
        <v>1777</v>
      </c>
      <c r="B1153" s="28">
        <v>488.5</v>
      </c>
      <c r="C1153" s="28">
        <v>0.80300000000000005</v>
      </c>
    </row>
    <row r="1154" spans="1:3" x14ac:dyDescent="0.35">
      <c r="A1154" s="27" t="s">
        <v>1778</v>
      </c>
      <c r="B1154" s="28">
        <v>618.49699999999996</v>
      </c>
      <c r="C1154" s="28">
        <v>0.755</v>
      </c>
    </row>
    <row r="1155" spans="1:3" x14ac:dyDescent="0.35">
      <c r="A1155" s="27" t="s">
        <v>1779</v>
      </c>
      <c r="B1155" s="28">
        <v>494.14699999999999</v>
      </c>
      <c r="C1155" s="28">
        <v>0.84299999999999997</v>
      </c>
    </row>
    <row r="1156" spans="1:3" x14ac:dyDescent="0.35">
      <c r="A1156" s="27" t="s">
        <v>1780</v>
      </c>
      <c r="B1156" s="28">
        <v>490.11900000000003</v>
      </c>
      <c r="C1156" s="28">
        <v>0.67100000000000004</v>
      </c>
    </row>
    <row r="1157" spans="1:3" x14ac:dyDescent="0.35">
      <c r="A1157" s="27" t="s">
        <v>1781</v>
      </c>
      <c r="B1157" s="28">
        <v>250</v>
      </c>
      <c r="C1157" s="28">
        <v>-3.9E-2</v>
      </c>
    </row>
    <row r="1158" spans="1:3" x14ac:dyDescent="0.35">
      <c r="A1158" s="27" t="s">
        <v>1782</v>
      </c>
      <c r="B1158" s="28">
        <v>212.476</v>
      </c>
      <c r="C1158" s="28">
        <v>0.86199999999999999</v>
      </c>
    </row>
    <row r="1159" spans="1:3" x14ac:dyDescent="0.35">
      <c r="A1159" s="27" t="s">
        <v>1783</v>
      </c>
      <c r="B1159" s="28">
        <v>1774.39</v>
      </c>
      <c r="C1159" s="28">
        <v>0.61899999999999999</v>
      </c>
    </row>
    <row r="1160" spans="1:3" x14ac:dyDescent="0.35">
      <c r="A1160" s="27" t="s">
        <v>1784</v>
      </c>
      <c r="B1160" s="28">
        <v>664.12199999999996</v>
      </c>
      <c r="C1160" s="28">
        <v>0.81599999999999995</v>
      </c>
    </row>
    <row r="1161" spans="1:3" x14ac:dyDescent="0.35">
      <c r="A1161" s="27" t="s">
        <v>1785</v>
      </c>
      <c r="B1161" s="28">
        <v>238.93799999999999</v>
      </c>
      <c r="C1161" s="28">
        <v>0.97399999999999998</v>
      </c>
    </row>
    <row r="1162" spans="1:3" x14ac:dyDescent="0.35">
      <c r="A1162" s="27" t="s">
        <v>1786</v>
      </c>
      <c r="B1162" s="28">
        <v>398.55099999999999</v>
      </c>
      <c r="C1162" s="28">
        <v>0.79300000000000004</v>
      </c>
    </row>
    <row r="1163" spans="1:3" x14ac:dyDescent="0.35">
      <c r="A1163" s="27" t="s">
        <v>1787</v>
      </c>
      <c r="B1163" s="28">
        <v>305.08499999999998</v>
      </c>
      <c r="C1163" s="28">
        <v>0.88700000000000001</v>
      </c>
    </row>
    <row r="1164" spans="1:3" x14ac:dyDescent="0.35">
      <c r="A1164" s="27" t="s">
        <v>1788</v>
      </c>
      <c r="B1164" s="28">
        <v>300</v>
      </c>
      <c r="C1164" s="28">
        <v>1.075</v>
      </c>
    </row>
    <row r="1165" spans="1:3" x14ac:dyDescent="0.35">
      <c r="A1165" s="27" t="s">
        <v>1789</v>
      </c>
      <c r="B1165" s="28">
        <v>78.534000000000006</v>
      </c>
      <c r="C1165" s="28">
        <v>1.819</v>
      </c>
    </row>
    <row r="1166" spans="1:3" x14ac:dyDescent="0.35">
      <c r="A1166" s="27" t="s">
        <v>1790</v>
      </c>
      <c r="B1166" s="28">
        <v>98.900999999999996</v>
      </c>
      <c r="C1166" s="28">
        <v>0.63400000000000001</v>
      </c>
    </row>
    <row r="1167" spans="1:3" x14ac:dyDescent="0.35">
      <c r="A1167" s="27" t="s">
        <v>1791</v>
      </c>
      <c r="B1167" s="28">
        <v>133.333</v>
      </c>
      <c r="C1167" s="28">
        <v>0.93799999999999994</v>
      </c>
    </row>
    <row r="1168" spans="1:3" x14ac:dyDescent="0.35">
      <c r="A1168" s="27" t="s">
        <v>1792</v>
      </c>
      <c r="B1168" s="28">
        <v>3833.3330000000001</v>
      </c>
      <c r="C1168" s="28">
        <v>0.33300000000000002</v>
      </c>
    </row>
    <row r="1169" spans="1:3" x14ac:dyDescent="0.35">
      <c r="A1169" s="27" t="s">
        <v>1793</v>
      </c>
      <c r="B1169" s="28">
        <v>130.88200000000001</v>
      </c>
      <c r="C1169" s="28">
        <v>3.3010000000000002</v>
      </c>
    </row>
    <row r="1170" spans="1:3" x14ac:dyDescent="0.35">
      <c r="A1170" s="27" t="s">
        <v>1794</v>
      </c>
      <c r="B1170" s="28">
        <v>80.882000000000005</v>
      </c>
      <c r="C1170" s="28">
        <v>0.98599999999999999</v>
      </c>
    </row>
    <row r="1171" spans="1:3" x14ac:dyDescent="0.35">
      <c r="A1171" s="27" t="s">
        <v>1795</v>
      </c>
      <c r="B1171" s="28">
        <v>1500</v>
      </c>
      <c r="C1171" s="28">
        <v>0.71399999999999997</v>
      </c>
    </row>
    <row r="1172" spans="1:3" x14ac:dyDescent="0.35">
      <c r="A1172" s="27" t="s">
        <v>1796</v>
      </c>
      <c r="B1172" s="28">
        <v>562.5</v>
      </c>
      <c r="C1172" s="28">
        <v>0.81599999999999995</v>
      </c>
    </row>
    <row r="1173" spans="1:3" x14ac:dyDescent="0.35">
      <c r="A1173" s="27" t="s">
        <v>1797</v>
      </c>
      <c r="B1173" s="28">
        <v>375</v>
      </c>
      <c r="C1173" s="28">
        <v>0.85699999999999998</v>
      </c>
    </row>
    <row r="1174" spans="1:3" x14ac:dyDescent="0.35">
      <c r="A1174" s="27" t="s">
        <v>1798</v>
      </c>
      <c r="B1174" s="28">
        <v>235.62700000000001</v>
      </c>
      <c r="C1174" s="28">
        <v>0.89400000000000002</v>
      </c>
    </row>
    <row r="1175" spans="1:3" x14ac:dyDescent="0.35">
      <c r="A1175" s="27" t="s">
        <v>1799</v>
      </c>
      <c r="B1175" s="28">
        <v>552.94100000000003</v>
      </c>
      <c r="C1175" s="28">
        <v>0.96599999999999997</v>
      </c>
    </row>
    <row r="1176" spans="1:3" x14ac:dyDescent="0.35">
      <c r="A1176" s="27" t="s">
        <v>1800</v>
      </c>
      <c r="B1176" s="28">
        <v>3800</v>
      </c>
      <c r="C1176" s="28">
        <v>0.5</v>
      </c>
    </row>
    <row r="1177" spans="1:3" x14ac:dyDescent="0.35">
      <c r="A1177" s="27" t="s">
        <v>1801</v>
      </c>
      <c r="B1177" s="28">
        <v>553.57100000000003</v>
      </c>
      <c r="C1177" s="28">
        <v>0.98199999999999998</v>
      </c>
    </row>
    <row r="1178" spans="1:3" x14ac:dyDescent="0.35">
      <c r="A1178" s="27" t="s">
        <v>1802</v>
      </c>
      <c r="B1178" s="28">
        <v>3888.8890000000001</v>
      </c>
      <c r="C1178" s="28">
        <v>0.36</v>
      </c>
    </row>
    <row r="1179" spans="1:3" x14ac:dyDescent="0.35">
      <c r="A1179" s="27" t="s">
        <v>1803</v>
      </c>
      <c r="B1179" s="28">
        <v>639.34400000000005</v>
      </c>
      <c r="C1179" s="28">
        <v>2.6520000000000001</v>
      </c>
    </row>
    <row r="1180" spans="1:3" x14ac:dyDescent="0.35">
      <c r="A1180" s="27" t="s">
        <v>1804</v>
      </c>
      <c r="B1180" s="28">
        <v>1468.085</v>
      </c>
      <c r="C1180" s="28">
        <v>0.67</v>
      </c>
    </row>
    <row r="1181" spans="1:3" x14ac:dyDescent="0.35">
      <c r="A1181" s="27" t="s">
        <v>1805</v>
      </c>
      <c r="B1181" s="28">
        <v>733.33299999999997</v>
      </c>
      <c r="C1181" s="28">
        <v>-6.0000000000000001E-3</v>
      </c>
    </row>
    <row r="1182" spans="1:3" x14ac:dyDescent="0.35">
      <c r="A1182" s="27" t="s">
        <v>1806</v>
      </c>
      <c r="B1182" s="28">
        <v>750</v>
      </c>
      <c r="C1182" s="28">
        <v>0.5</v>
      </c>
    </row>
    <row r="1183" spans="1:3" x14ac:dyDescent="0.35">
      <c r="A1183" s="27" t="s">
        <v>1807</v>
      </c>
      <c r="B1183" s="28">
        <v>250</v>
      </c>
      <c r="C1183" s="28">
        <v>0.8</v>
      </c>
    </row>
    <row r="1184" spans="1:3" x14ac:dyDescent="0.35">
      <c r="A1184" s="27" t="s">
        <v>1808</v>
      </c>
      <c r="B1184" s="28">
        <v>197.08</v>
      </c>
      <c r="C1184" s="28">
        <v>-0.65200000000000002</v>
      </c>
    </row>
    <row r="1185" spans="1:3" x14ac:dyDescent="0.35">
      <c r="A1185" s="27" t="s">
        <v>1809</v>
      </c>
      <c r="B1185" s="28">
        <v>298.24599999999998</v>
      </c>
      <c r="C1185" s="28">
        <v>0.86399999999999999</v>
      </c>
    </row>
    <row r="1186" spans="1:3" x14ac:dyDescent="0.35">
      <c r="A1186" s="27" t="s">
        <v>1810</v>
      </c>
      <c r="B1186" s="28">
        <v>1476.19</v>
      </c>
      <c r="C1186" s="28">
        <v>4.9000000000000002E-2</v>
      </c>
    </row>
    <row r="1187" spans="1:3" x14ac:dyDescent="0.35">
      <c r="A1187" s="27" t="s">
        <v>1811</v>
      </c>
      <c r="B1187" s="28">
        <v>789.85500000000002</v>
      </c>
      <c r="C1187" s="28">
        <v>0.56999999999999995</v>
      </c>
    </row>
    <row r="1188" spans="1:3" x14ac:dyDescent="0.35">
      <c r="A1188" s="27" t="s">
        <v>1812</v>
      </c>
      <c r="B1188" s="28">
        <v>277.77800000000002</v>
      </c>
      <c r="C1188" s="28">
        <v>0.76100000000000001</v>
      </c>
    </row>
    <row r="1189" spans="1:3" x14ac:dyDescent="0.35">
      <c r="A1189" s="27" t="s">
        <v>1813</v>
      </c>
      <c r="B1189" s="28">
        <v>52.631999999999998</v>
      </c>
      <c r="C1189" s="28">
        <v>1.056</v>
      </c>
    </row>
    <row r="1190" spans="1:3" x14ac:dyDescent="0.35">
      <c r="A1190" s="27" t="s">
        <v>1814</v>
      </c>
      <c r="B1190" s="28">
        <v>1209.3019999999999</v>
      </c>
      <c r="C1190" s="28">
        <v>0.70499999999999996</v>
      </c>
    </row>
    <row r="1191" spans="1:3" x14ac:dyDescent="0.35">
      <c r="A1191" s="27" t="s">
        <v>1815</v>
      </c>
      <c r="B1191" s="28">
        <v>666.66700000000003</v>
      </c>
      <c r="C1191" s="28">
        <v>0.55900000000000005</v>
      </c>
    </row>
    <row r="1192" spans="1:3" x14ac:dyDescent="0.35">
      <c r="A1192" s="27" t="s">
        <v>1816</v>
      </c>
      <c r="B1192" s="28">
        <v>555.55600000000004</v>
      </c>
      <c r="C1192" s="28">
        <v>0.64300000000000002</v>
      </c>
    </row>
    <row r="1193" spans="1:3" x14ac:dyDescent="0.35">
      <c r="A1193" s="27" t="s">
        <v>1817</v>
      </c>
      <c r="B1193" s="28">
        <v>4240</v>
      </c>
      <c r="C1193" s="28">
        <v>0.22700000000000001</v>
      </c>
    </row>
    <row r="1194" spans="1:3" x14ac:dyDescent="0.35">
      <c r="A1194" s="27" t="s">
        <v>1818</v>
      </c>
      <c r="B1194" s="28">
        <v>596.33000000000004</v>
      </c>
      <c r="C1194" s="28">
        <v>0.752</v>
      </c>
    </row>
    <row r="1195" spans="1:3" x14ac:dyDescent="0.35">
      <c r="A1195" s="27" t="s">
        <v>1819</v>
      </c>
      <c r="B1195" s="28">
        <v>90.909000000000006</v>
      </c>
      <c r="C1195" s="28">
        <v>4.0410000000000004</v>
      </c>
    </row>
    <row r="1196" spans="1:3" x14ac:dyDescent="0.35">
      <c r="A1196" s="27" t="s">
        <v>1820</v>
      </c>
      <c r="B1196" s="28">
        <v>504.274</v>
      </c>
      <c r="C1196" s="28">
        <v>1.1579999999999999</v>
      </c>
    </row>
    <row r="1197" spans="1:3" x14ac:dyDescent="0.35">
      <c r="A1197" s="27" t="s">
        <v>1821</v>
      </c>
      <c r="B1197" s="28">
        <v>75.471999999999994</v>
      </c>
      <c r="C1197" s="28">
        <v>1.06</v>
      </c>
    </row>
    <row r="1198" spans="1:3" x14ac:dyDescent="0.35">
      <c r="A1198" s="27" t="s">
        <v>1822</v>
      </c>
      <c r="B1198" s="28">
        <v>218.447</v>
      </c>
      <c r="C1198" s="28">
        <v>0.42</v>
      </c>
    </row>
    <row r="1199" spans="1:3" x14ac:dyDescent="0.35">
      <c r="A1199" s="27" t="s">
        <v>1823</v>
      </c>
      <c r="B1199" s="28">
        <v>1571.4290000000001</v>
      </c>
      <c r="C1199" s="28">
        <v>0.64600000000000002</v>
      </c>
    </row>
    <row r="1200" spans="1:3" x14ac:dyDescent="0.35">
      <c r="A1200" s="27" t="s">
        <v>1824</v>
      </c>
      <c r="B1200" s="28">
        <v>395.34899999999999</v>
      </c>
      <c r="C1200" s="28">
        <v>0.39400000000000002</v>
      </c>
    </row>
    <row r="1201" spans="1:3" x14ac:dyDescent="0.35">
      <c r="A1201" s="27" t="s">
        <v>1825</v>
      </c>
      <c r="B1201" s="28">
        <v>853.65899999999999</v>
      </c>
      <c r="C1201" s="28">
        <v>0.80400000000000005</v>
      </c>
    </row>
    <row r="1202" spans="1:3" x14ac:dyDescent="0.35">
      <c r="A1202" s="27" t="s">
        <v>1826</v>
      </c>
      <c r="B1202" s="28">
        <v>666.66700000000003</v>
      </c>
      <c r="C1202" s="28">
        <v>0.66700000000000004</v>
      </c>
    </row>
    <row r="1203" spans="1:3" x14ac:dyDescent="0.35">
      <c r="A1203" s="27" t="s">
        <v>1827</v>
      </c>
      <c r="B1203" s="28">
        <v>1466.6669999999999</v>
      </c>
      <c r="C1203" s="28">
        <v>0.68200000000000005</v>
      </c>
    </row>
    <row r="1204" spans="1:3" x14ac:dyDescent="0.35">
      <c r="A1204" s="27" t="s">
        <v>1828</v>
      </c>
      <c r="B1204" s="28">
        <v>491.52499999999998</v>
      </c>
      <c r="C1204" s="28">
        <v>0.56200000000000006</v>
      </c>
    </row>
    <row r="1205" spans="1:3" x14ac:dyDescent="0.35">
      <c r="A1205" s="27" t="s">
        <v>1829</v>
      </c>
      <c r="B1205" s="28">
        <v>891.30399999999997</v>
      </c>
      <c r="C1205" s="28">
        <v>0.70799999999999996</v>
      </c>
    </row>
    <row r="1206" spans="1:3" x14ac:dyDescent="0.35">
      <c r="A1206" s="27" t="s">
        <v>1830</v>
      </c>
      <c r="B1206" s="28">
        <v>1136.364</v>
      </c>
      <c r="C1206" s="28">
        <v>0.59499999999999997</v>
      </c>
    </row>
    <row r="1207" spans="1:3" x14ac:dyDescent="0.35">
      <c r="A1207" s="27" t="s">
        <v>1831</v>
      </c>
      <c r="B1207" s="28">
        <v>111.111</v>
      </c>
      <c r="C1207" s="28">
        <v>0.5</v>
      </c>
    </row>
    <row r="1208" spans="1:3" x14ac:dyDescent="0.35">
      <c r="A1208" s="27" t="s">
        <v>1832</v>
      </c>
      <c r="B1208" s="28">
        <v>468.08499999999998</v>
      </c>
      <c r="C1208" s="28">
        <v>0.72299999999999998</v>
      </c>
    </row>
    <row r="1209" spans="1:3" x14ac:dyDescent="0.35">
      <c r="A1209" s="27" t="s">
        <v>1833</v>
      </c>
      <c r="B1209" s="28">
        <v>16.667000000000002</v>
      </c>
      <c r="C1209" s="28">
        <v>0.98399999999999999</v>
      </c>
    </row>
    <row r="1210" spans="1:3" x14ac:dyDescent="0.35">
      <c r="A1210" s="27" t="s">
        <v>1834</v>
      </c>
      <c r="B1210" s="28">
        <v>83.332999999999998</v>
      </c>
      <c r="C1210" s="28">
        <v>0.8</v>
      </c>
    </row>
    <row r="1211" spans="1:3" x14ac:dyDescent="0.35">
      <c r="A1211" s="27" t="s">
        <v>1835</v>
      </c>
      <c r="B1211" s="28">
        <v>1608.6959999999999</v>
      </c>
      <c r="C1211" s="28">
        <v>0.48899999999999999</v>
      </c>
    </row>
    <row r="1212" spans="1:3" x14ac:dyDescent="0.35">
      <c r="A1212" s="27" t="s">
        <v>1836</v>
      </c>
      <c r="B1212" s="28">
        <v>541.66700000000003</v>
      </c>
      <c r="C1212" s="28">
        <v>1.2</v>
      </c>
    </row>
    <row r="1213" spans="1:3" x14ac:dyDescent="0.35">
      <c r="A1213" s="27" t="s">
        <v>1837</v>
      </c>
      <c r="B1213" s="28">
        <v>363.63600000000002</v>
      </c>
      <c r="C1213" s="28">
        <v>0.68799999999999994</v>
      </c>
    </row>
    <row r="1214" spans="1:3" x14ac:dyDescent="0.35">
      <c r="A1214" s="27" t="s">
        <v>1838</v>
      </c>
      <c r="B1214" s="28">
        <v>684.21100000000001</v>
      </c>
      <c r="C1214" s="28">
        <v>0.82599999999999996</v>
      </c>
    </row>
    <row r="1215" spans="1:3" x14ac:dyDescent="0.35">
      <c r="A1215" s="27" t="s">
        <v>1839</v>
      </c>
      <c r="B1215" s="28">
        <v>666.66700000000003</v>
      </c>
      <c r="C1215" s="28">
        <v>1.0429999999999999</v>
      </c>
    </row>
    <row r="1216" spans="1:3" x14ac:dyDescent="0.35">
      <c r="A1216" s="27" t="s">
        <v>1840</v>
      </c>
      <c r="B1216" s="28">
        <v>1444.444</v>
      </c>
      <c r="C1216" s="28">
        <v>0.14799999999999999</v>
      </c>
    </row>
    <row r="1217" spans="1:3" x14ac:dyDescent="0.35">
      <c r="A1217" s="27" t="s">
        <v>1841</v>
      </c>
      <c r="B1217" s="28">
        <v>833.33299999999997</v>
      </c>
      <c r="C1217" s="28">
        <v>0.9</v>
      </c>
    </row>
    <row r="1218" spans="1:3" x14ac:dyDescent="0.35">
      <c r="A1218" s="27" t="s">
        <v>1842</v>
      </c>
      <c r="B1218" s="28">
        <v>1312.5</v>
      </c>
      <c r="C1218" s="28">
        <v>0.64</v>
      </c>
    </row>
    <row r="1219" spans="1:3" x14ac:dyDescent="0.35">
      <c r="A1219" s="27" t="s">
        <v>1843</v>
      </c>
      <c r="B1219" s="28">
        <v>533.33299999999997</v>
      </c>
      <c r="C1219" s="28">
        <v>0.88200000000000001</v>
      </c>
    </row>
    <row r="1220" spans="1:3" x14ac:dyDescent="0.35">
      <c r="A1220" s="27" t="s">
        <v>1844</v>
      </c>
      <c r="B1220" s="28">
        <v>0</v>
      </c>
      <c r="C1220" s="28">
        <v>0.125</v>
      </c>
    </row>
    <row r="1221" spans="1:3" x14ac:dyDescent="0.35">
      <c r="A1221" s="27" t="s">
        <v>1845</v>
      </c>
      <c r="B1221" s="28">
        <v>1676.136</v>
      </c>
      <c r="C1221" s="28">
        <v>0.68500000000000005</v>
      </c>
    </row>
    <row r="1222" spans="1:3" x14ac:dyDescent="0.35">
      <c r="A1222" s="27" t="s">
        <v>1846</v>
      </c>
      <c r="B1222" s="28">
        <v>464.286</v>
      </c>
      <c r="C1222" s="28">
        <v>0.96599999999999997</v>
      </c>
    </row>
    <row r="1223" spans="1:3" x14ac:dyDescent="0.35">
      <c r="A1223" s="27" t="s">
        <v>1847</v>
      </c>
      <c r="B1223" s="28">
        <v>550</v>
      </c>
      <c r="C1223" s="28">
        <v>0.48799999999999999</v>
      </c>
    </row>
    <row r="1224" spans="1:3" x14ac:dyDescent="0.35">
      <c r="A1224" s="27" t="s">
        <v>1848</v>
      </c>
      <c r="B1224" s="28">
        <v>794.52099999999996</v>
      </c>
      <c r="C1224" s="28">
        <v>0.82</v>
      </c>
    </row>
    <row r="1225" spans="1:3" x14ac:dyDescent="0.35">
      <c r="A1225" s="27" t="s">
        <v>1849</v>
      </c>
      <c r="B1225" s="28">
        <v>158.53700000000001</v>
      </c>
      <c r="C1225" s="28">
        <v>0.93200000000000005</v>
      </c>
    </row>
    <row r="1226" spans="1:3" x14ac:dyDescent="0.35">
      <c r="A1226" s="27" t="s">
        <v>1850</v>
      </c>
      <c r="B1226" s="28">
        <v>583.33299999999997</v>
      </c>
      <c r="C1226" s="28">
        <v>0.75</v>
      </c>
    </row>
    <row r="1227" spans="1:3" x14ac:dyDescent="0.35">
      <c r="A1227" s="27" t="s">
        <v>1851</v>
      </c>
      <c r="B1227" s="28">
        <v>178.571</v>
      </c>
      <c r="C1227" s="28">
        <v>0.90300000000000002</v>
      </c>
    </row>
    <row r="1228" spans="1:3" x14ac:dyDescent="0.35">
      <c r="A1228" s="27" t="s">
        <v>1852</v>
      </c>
      <c r="B1228" s="28">
        <v>292.68299999999999</v>
      </c>
      <c r="C1228" s="28">
        <v>0.75900000000000001</v>
      </c>
    </row>
    <row r="1229" spans="1:3" x14ac:dyDescent="0.35">
      <c r="A1229" s="27" t="s">
        <v>1853</v>
      </c>
      <c r="B1229" s="28">
        <v>500</v>
      </c>
      <c r="C1229" s="28">
        <v>0.57099999999999995</v>
      </c>
    </row>
    <row r="1230" spans="1:3" x14ac:dyDescent="0.35">
      <c r="A1230" s="27" t="s">
        <v>1854</v>
      </c>
      <c r="B1230" s="28">
        <v>400</v>
      </c>
      <c r="C1230" s="28">
        <v>0.625</v>
      </c>
    </row>
    <row r="1231" spans="1:3" x14ac:dyDescent="0.35">
      <c r="A1231" s="27" t="s">
        <v>1855</v>
      </c>
      <c r="B1231" s="28">
        <v>22.789000000000001</v>
      </c>
      <c r="C1231" s="28">
        <v>45.707999999999998</v>
      </c>
    </row>
    <row r="1232" spans="1:3" x14ac:dyDescent="0.35">
      <c r="A1232" s="27" t="s">
        <v>1856</v>
      </c>
      <c r="B1232" s="28">
        <v>459.459</v>
      </c>
      <c r="C1232" s="28">
        <v>0.66100000000000003</v>
      </c>
    </row>
    <row r="1233" spans="1:3" x14ac:dyDescent="0.35">
      <c r="A1233" s="27" t="s">
        <v>1857</v>
      </c>
      <c r="B1233" s="28">
        <v>285.714</v>
      </c>
      <c r="C1233" s="28">
        <v>1.2350000000000001</v>
      </c>
    </row>
    <row r="1234" spans="1:3" x14ac:dyDescent="0.35">
      <c r="A1234" s="27" t="s">
        <v>1858</v>
      </c>
      <c r="B1234" s="28">
        <v>692.30799999999999</v>
      </c>
      <c r="C1234" s="28">
        <v>0.22800000000000001</v>
      </c>
    </row>
    <row r="1235" spans="1:3" x14ac:dyDescent="0.35">
      <c r="A1235" s="27" t="s">
        <v>1859</v>
      </c>
      <c r="B1235" s="28">
        <v>307.69200000000001</v>
      </c>
      <c r="C1235" s="28">
        <v>0.72199999999999998</v>
      </c>
    </row>
    <row r="1236" spans="1:3" x14ac:dyDescent="0.35">
      <c r="A1236" s="27" t="s">
        <v>1860</v>
      </c>
      <c r="B1236" s="28">
        <v>172.41399999999999</v>
      </c>
      <c r="C1236" s="28">
        <v>1</v>
      </c>
    </row>
    <row r="1237" spans="1:3" x14ac:dyDescent="0.35">
      <c r="A1237" s="27" t="s">
        <v>1861</v>
      </c>
      <c r="B1237" s="28">
        <v>280</v>
      </c>
      <c r="C1237" s="28">
        <v>0.45500000000000002</v>
      </c>
    </row>
    <row r="1238" spans="1:3" x14ac:dyDescent="0.35">
      <c r="A1238" s="27" t="s">
        <v>1862</v>
      </c>
      <c r="B1238" s="28">
        <v>314.286</v>
      </c>
      <c r="C1238" s="28">
        <v>0.875</v>
      </c>
    </row>
    <row r="1239" spans="1:3" x14ac:dyDescent="0.35">
      <c r="A1239" s="27" t="s">
        <v>1863</v>
      </c>
      <c r="B1239" s="28">
        <v>55.555999999999997</v>
      </c>
      <c r="C1239" s="28">
        <v>0.81799999999999995</v>
      </c>
    </row>
    <row r="1240" spans="1:3" x14ac:dyDescent="0.35">
      <c r="A1240" s="27" t="s">
        <v>1864</v>
      </c>
      <c r="B1240" s="28">
        <v>31.25</v>
      </c>
      <c r="C1240" s="28">
        <v>1.524</v>
      </c>
    </row>
    <row r="1241" spans="1:3" x14ac:dyDescent="0.35">
      <c r="A1241" s="27" t="s">
        <v>1865</v>
      </c>
      <c r="B1241" s="28">
        <v>1.784</v>
      </c>
      <c r="C1241" s="28">
        <v>0.85199999999999998</v>
      </c>
    </row>
    <row r="1242" spans="1:3" x14ac:dyDescent="0.35">
      <c r="A1242" s="27" t="s">
        <v>1866</v>
      </c>
      <c r="B1242" s="28">
        <v>616.43799999999999</v>
      </c>
      <c r="C1242" s="28">
        <v>0.52300000000000002</v>
      </c>
    </row>
    <row r="1243" spans="1:3" x14ac:dyDescent="0.35">
      <c r="A1243" s="27" t="s">
        <v>1867</v>
      </c>
      <c r="B1243" s="28">
        <v>258.33300000000003</v>
      </c>
      <c r="C1243" s="28">
        <v>0.28199999999999997</v>
      </c>
    </row>
    <row r="1244" spans="1:3" x14ac:dyDescent="0.35">
      <c r="A1244" s="27" t="s">
        <v>1868</v>
      </c>
      <c r="B1244" s="28">
        <v>349.20600000000002</v>
      </c>
      <c r="C1244" s="28">
        <v>0.96899999999999997</v>
      </c>
    </row>
    <row r="1245" spans="1:3" x14ac:dyDescent="0.35">
      <c r="A1245" s="27" t="s">
        <v>1869</v>
      </c>
      <c r="B1245" s="28">
        <v>150.215</v>
      </c>
      <c r="C1245" s="28">
        <v>0.754</v>
      </c>
    </row>
    <row r="1246" spans="1:3" x14ac:dyDescent="0.35">
      <c r="A1246" s="27" t="s">
        <v>1870</v>
      </c>
      <c r="B1246" s="28">
        <v>666.66700000000003</v>
      </c>
      <c r="C1246" s="28">
        <v>0.88200000000000001</v>
      </c>
    </row>
    <row r="1247" spans="1:3" x14ac:dyDescent="0.35">
      <c r="A1247" s="27" t="s">
        <v>1871</v>
      </c>
      <c r="B1247" s="28">
        <v>466.66699999999997</v>
      </c>
      <c r="C1247" s="28">
        <v>1.034</v>
      </c>
    </row>
    <row r="1248" spans="1:3" x14ac:dyDescent="0.35">
      <c r="A1248" s="27" t="s">
        <v>1872</v>
      </c>
      <c r="B1248" s="28">
        <v>0</v>
      </c>
      <c r="C1248" s="28">
        <v>0.95099999999999996</v>
      </c>
    </row>
    <row r="1249" spans="1:3" x14ac:dyDescent="0.35">
      <c r="A1249" s="27" t="s">
        <v>1873</v>
      </c>
      <c r="B1249" s="28">
        <v>0</v>
      </c>
      <c r="C1249" s="28">
        <v>0.66200000000000003</v>
      </c>
    </row>
    <row r="1250" spans="1:3" x14ac:dyDescent="0.35">
      <c r="A1250" s="27" t="s">
        <v>1874</v>
      </c>
      <c r="B1250" s="28">
        <v>55.555999999999997</v>
      </c>
      <c r="C1250" s="28">
        <v>1.18</v>
      </c>
    </row>
    <row r="1251" spans="1:3" x14ac:dyDescent="0.35">
      <c r="A1251" s="27" t="s">
        <v>1875</v>
      </c>
      <c r="B1251" s="28">
        <v>3333.3330000000001</v>
      </c>
      <c r="C1251" s="28">
        <v>0.316</v>
      </c>
    </row>
    <row r="1252" spans="1:3" x14ac:dyDescent="0.35">
      <c r="A1252" s="27" t="s">
        <v>1876</v>
      </c>
      <c r="B1252" s="28">
        <v>500</v>
      </c>
      <c r="C1252" s="28">
        <v>1.4670000000000001</v>
      </c>
    </row>
    <row r="1253" spans="1:3" x14ac:dyDescent="0.35">
      <c r="A1253" s="27" t="s">
        <v>1877</v>
      </c>
      <c r="B1253" s="28">
        <v>111.111</v>
      </c>
      <c r="C1253" s="28">
        <v>0.81799999999999995</v>
      </c>
    </row>
    <row r="1254" spans="1:3" x14ac:dyDescent="0.35">
      <c r="A1254" s="27" t="s">
        <v>1878</v>
      </c>
      <c r="B1254" s="28">
        <v>684.21100000000001</v>
      </c>
      <c r="C1254" s="28">
        <v>0.90500000000000003</v>
      </c>
    </row>
    <row r="1255" spans="1:3" x14ac:dyDescent="0.35">
      <c r="A1255" s="27" t="s">
        <v>1879</v>
      </c>
      <c r="B1255" s="28">
        <v>347.82600000000002</v>
      </c>
      <c r="C1255" s="28">
        <v>0.88500000000000001</v>
      </c>
    </row>
    <row r="1256" spans="1:3" x14ac:dyDescent="0.35">
      <c r="A1256" s="27" t="s">
        <v>1880</v>
      </c>
      <c r="B1256" s="28">
        <v>1111.1110000000001</v>
      </c>
      <c r="C1256" s="28">
        <v>0.6</v>
      </c>
    </row>
    <row r="1257" spans="1:3" x14ac:dyDescent="0.35">
      <c r="A1257" s="27" t="s">
        <v>1881</v>
      </c>
      <c r="B1257" s="28">
        <v>937.5</v>
      </c>
      <c r="C1257" s="28">
        <v>0.84199999999999997</v>
      </c>
    </row>
    <row r="1258" spans="1:3" x14ac:dyDescent="0.35">
      <c r="A1258" s="27" t="s">
        <v>1882</v>
      </c>
      <c r="B1258" s="28">
        <v>333.33300000000003</v>
      </c>
      <c r="C1258" s="28">
        <v>1.4</v>
      </c>
    </row>
    <row r="1259" spans="1:3" x14ac:dyDescent="0.35">
      <c r="A1259" s="27" t="s">
        <v>1883</v>
      </c>
      <c r="B1259" s="28">
        <v>40</v>
      </c>
      <c r="C1259" s="28">
        <v>1.02</v>
      </c>
    </row>
    <row r="1260" spans="1:3" x14ac:dyDescent="0.35">
      <c r="A1260" s="27" t="s">
        <v>1884</v>
      </c>
      <c r="B1260" s="28">
        <v>666.66700000000003</v>
      </c>
      <c r="C1260" s="28">
        <v>0.75</v>
      </c>
    </row>
    <row r="1261" spans="1:3" x14ac:dyDescent="0.35">
      <c r="A1261" s="27" t="s">
        <v>1885</v>
      </c>
      <c r="B1261" s="28">
        <v>411.50400000000002</v>
      </c>
      <c r="C1261" s="28">
        <v>0.72199999999999998</v>
      </c>
    </row>
    <row r="1262" spans="1:3" x14ac:dyDescent="0.35">
      <c r="A1262" s="27" t="s">
        <v>1886</v>
      </c>
      <c r="B1262" s="28">
        <v>413.79300000000001</v>
      </c>
      <c r="C1262" s="28">
        <v>0.69</v>
      </c>
    </row>
    <row r="1263" spans="1:3" x14ac:dyDescent="0.35">
      <c r="A1263" s="27" t="s">
        <v>1887</v>
      </c>
      <c r="B1263" s="28">
        <v>1777.778</v>
      </c>
      <c r="C1263" s="28">
        <v>0.69199999999999995</v>
      </c>
    </row>
    <row r="1264" spans="1:3" x14ac:dyDescent="0.35">
      <c r="A1264" s="27" t="s">
        <v>1888</v>
      </c>
      <c r="B1264" s="28">
        <v>209.79</v>
      </c>
      <c r="C1264" s="28">
        <v>0.92900000000000005</v>
      </c>
    </row>
    <row r="1265" spans="1:3" x14ac:dyDescent="0.35">
      <c r="A1265" s="27" t="s">
        <v>1889</v>
      </c>
      <c r="B1265" s="28">
        <v>1518.519</v>
      </c>
      <c r="C1265" s="28">
        <v>0.39100000000000001</v>
      </c>
    </row>
    <row r="1266" spans="1:3" x14ac:dyDescent="0.35">
      <c r="A1266" s="27" t="s">
        <v>1890</v>
      </c>
      <c r="B1266" s="28">
        <v>1500</v>
      </c>
      <c r="C1266" s="28">
        <v>0.68600000000000005</v>
      </c>
    </row>
    <row r="1267" spans="1:3" x14ac:dyDescent="0.35">
      <c r="A1267" s="27" t="s">
        <v>1891</v>
      </c>
      <c r="B1267" s="28">
        <v>594.59500000000003</v>
      </c>
      <c r="C1267" s="28">
        <v>0.53600000000000003</v>
      </c>
    </row>
    <row r="1268" spans="1:3" x14ac:dyDescent="0.35">
      <c r="A1268" s="27" t="s">
        <v>1892</v>
      </c>
      <c r="B1268" s="28">
        <v>500</v>
      </c>
      <c r="C1268" s="28">
        <v>1</v>
      </c>
    </row>
    <row r="1269" spans="1:3" x14ac:dyDescent="0.35">
      <c r="A1269" s="27" t="s">
        <v>1893</v>
      </c>
      <c r="B1269" s="28">
        <v>880</v>
      </c>
      <c r="C1269" s="28">
        <v>0.67600000000000005</v>
      </c>
    </row>
    <row r="1270" spans="1:3" x14ac:dyDescent="0.35">
      <c r="A1270" s="27" t="s">
        <v>1894</v>
      </c>
      <c r="B1270" s="28">
        <v>222.22200000000001</v>
      </c>
      <c r="C1270" s="28">
        <v>1.286</v>
      </c>
    </row>
    <row r="1271" spans="1:3" x14ac:dyDescent="0.35">
      <c r="A1271" s="27" t="s">
        <v>1895</v>
      </c>
      <c r="B1271" s="28">
        <v>920</v>
      </c>
      <c r="C1271" s="28">
        <v>0.67600000000000005</v>
      </c>
    </row>
    <row r="1272" spans="1:3" x14ac:dyDescent="0.35">
      <c r="A1272" s="27" t="s">
        <v>1896</v>
      </c>
      <c r="B1272" s="28">
        <v>1032.9670000000001</v>
      </c>
      <c r="C1272" s="28">
        <v>0.68899999999999995</v>
      </c>
    </row>
    <row r="1273" spans="1:3" x14ac:dyDescent="0.35">
      <c r="A1273" s="27" t="s">
        <v>1897</v>
      </c>
      <c r="B1273" s="28">
        <v>812.5</v>
      </c>
      <c r="C1273" s="28">
        <v>0.8</v>
      </c>
    </row>
    <row r="1274" spans="1:3" x14ac:dyDescent="0.35">
      <c r="A1274" s="27" t="s">
        <v>1898</v>
      </c>
      <c r="B1274" s="28">
        <v>206.73099999999999</v>
      </c>
      <c r="C1274" s="28">
        <v>1.0349999999999999</v>
      </c>
    </row>
    <row r="1275" spans="1:3" x14ac:dyDescent="0.35">
      <c r="A1275" s="27" t="s">
        <v>1899</v>
      </c>
      <c r="B1275" s="28">
        <v>470.58800000000002</v>
      </c>
      <c r="C1275" s="28">
        <v>0.63</v>
      </c>
    </row>
    <row r="1276" spans="1:3" x14ac:dyDescent="0.35">
      <c r="A1276" s="27" t="s">
        <v>1900</v>
      </c>
      <c r="B1276" s="28">
        <v>1250</v>
      </c>
      <c r="C1276" s="28">
        <v>0.66700000000000004</v>
      </c>
    </row>
    <row r="1277" spans="1:3" x14ac:dyDescent="0.35">
      <c r="A1277" s="27" t="s">
        <v>1901</v>
      </c>
      <c r="B1277" s="28">
        <v>1217.3910000000001</v>
      </c>
      <c r="C1277" s="28">
        <v>0.67600000000000005</v>
      </c>
    </row>
    <row r="1278" spans="1:3" x14ac:dyDescent="0.35">
      <c r="A1278" s="27" t="s">
        <v>1902</v>
      </c>
      <c r="B1278" s="28">
        <v>595.745</v>
      </c>
      <c r="C1278" s="28">
        <v>0.79700000000000004</v>
      </c>
    </row>
    <row r="1279" spans="1:3" x14ac:dyDescent="0.35">
      <c r="A1279" s="27" t="s">
        <v>1903</v>
      </c>
      <c r="B1279" s="28">
        <v>0</v>
      </c>
      <c r="C1279" s="28">
        <v>0.97199999999999998</v>
      </c>
    </row>
    <row r="1280" spans="1:3" x14ac:dyDescent="0.35">
      <c r="A1280" s="27" t="s">
        <v>1904</v>
      </c>
      <c r="B1280" s="28">
        <v>272.72699999999998</v>
      </c>
      <c r="C1280" s="28">
        <v>0.81499999999999995</v>
      </c>
    </row>
    <row r="1281" spans="1:3" x14ac:dyDescent="0.35">
      <c r="A1281" s="27" t="s">
        <v>1905</v>
      </c>
      <c r="B1281" s="28">
        <v>714.28599999999994</v>
      </c>
      <c r="C1281" s="28">
        <v>0.66700000000000004</v>
      </c>
    </row>
    <row r="1282" spans="1:3" x14ac:dyDescent="0.35">
      <c r="A1282" s="27" t="s">
        <v>1906</v>
      </c>
      <c r="B1282" s="28">
        <v>500</v>
      </c>
      <c r="C1282" s="28">
        <v>1.212</v>
      </c>
    </row>
    <row r="1283" spans="1:3" x14ac:dyDescent="0.35">
      <c r="A1283" s="27" t="s">
        <v>1907</v>
      </c>
      <c r="B1283" s="28">
        <v>103.226</v>
      </c>
      <c r="C1283" s="28">
        <v>0.60799999999999998</v>
      </c>
    </row>
    <row r="1284" spans="1:3" x14ac:dyDescent="0.35">
      <c r="A1284" s="27" t="s">
        <v>1908</v>
      </c>
      <c r="B1284" s="28">
        <v>2892.857</v>
      </c>
      <c r="C1284" s="28">
        <v>0.50900000000000001</v>
      </c>
    </row>
    <row r="1285" spans="1:3" x14ac:dyDescent="0.35">
      <c r="A1285" s="27" t="s">
        <v>1909</v>
      </c>
      <c r="B1285" s="28">
        <v>77.778000000000006</v>
      </c>
      <c r="C1285" s="28">
        <v>1.034</v>
      </c>
    </row>
    <row r="1286" spans="1:3" x14ac:dyDescent="0.35">
      <c r="A1286" s="27" t="s">
        <v>1910</v>
      </c>
      <c r="B1286" s="28">
        <v>132.768</v>
      </c>
      <c r="C1286" s="28">
        <v>0.94099999999999995</v>
      </c>
    </row>
    <row r="1287" spans="1:3" x14ac:dyDescent="0.35">
      <c r="A1287" s="27" t="s">
        <v>1911</v>
      </c>
      <c r="B1287" s="28">
        <v>897.07500000000005</v>
      </c>
      <c r="C1287" s="28">
        <v>0.66800000000000004</v>
      </c>
    </row>
    <row r="1288" spans="1:3" x14ac:dyDescent="0.35">
      <c r="A1288" s="27" t="s">
        <v>1912</v>
      </c>
      <c r="B1288" s="28">
        <v>228.774</v>
      </c>
      <c r="C1288" s="28">
        <v>0.91600000000000004</v>
      </c>
    </row>
    <row r="1289" spans="1:3" x14ac:dyDescent="0.35">
      <c r="A1289" s="27" t="s">
        <v>1913</v>
      </c>
      <c r="B1289" s="28">
        <v>140.845</v>
      </c>
      <c r="C1289" s="28">
        <v>0.88800000000000001</v>
      </c>
    </row>
    <row r="1290" spans="1:3" x14ac:dyDescent="0.35">
      <c r="A1290" s="27" t="s">
        <v>1914</v>
      </c>
      <c r="B1290" s="28">
        <v>405.81900000000002</v>
      </c>
      <c r="C1290" s="28">
        <v>1.014</v>
      </c>
    </row>
    <row r="1291" spans="1:3" x14ac:dyDescent="0.35">
      <c r="A1291" s="27" t="s">
        <v>1915</v>
      </c>
      <c r="B1291" s="28">
        <v>250</v>
      </c>
      <c r="C1291" s="28">
        <v>1</v>
      </c>
    </row>
    <row r="1292" spans="1:3" x14ac:dyDescent="0.35">
      <c r="A1292" s="27" t="s">
        <v>1916</v>
      </c>
      <c r="B1292" s="28">
        <v>519.23099999999999</v>
      </c>
      <c r="C1292" s="28">
        <v>0.36899999999999999</v>
      </c>
    </row>
    <row r="1293" spans="1:3" x14ac:dyDescent="0.35">
      <c r="A1293" s="27" t="s">
        <v>1917</v>
      </c>
      <c r="B1293" s="28">
        <v>961.43299999999999</v>
      </c>
      <c r="C1293" s="28">
        <v>0.56000000000000005</v>
      </c>
    </row>
    <row r="1294" spans="1:3" x14ac:dyDescent="0.35">
      <c r="A1294" s="27" t="s">
        <v>1918</v>
      </c>
      <c r="B1294" s="28">
        <v>852.94100000000003</v>
      </c>
      <c r="C1294" s="28">
        <v>0.91900000000000004</v>
      </c>
    </row>
    <row r="1295" spans="1:3" x14ac:dyDescent="0.35">
      <c r="A1295" s="27" t="s">
        <v>1919</v>
      </c>
      <c r="B1295" s="28">
        <v>1153.846</v>
      </c>
      <c r="C1295" s="28">
        <v>0.624</v>
      </c>
    </row>
    <row r="1296" spans="1:3" x14ac:dyDescent="0.35">
      <c r="A1296" s="27" t="s">
        <v>1920</v>
      </c>
      <c r="B1296" s="28">
        <v>1482.759</v>
      </c>
      <c r="C1296" s="28">
        <v>0.60399999999999998</v>
      </c>
    </row>
    <row r="1297" spans="1:3" x14ac:dyDescent="0.35">
      <c r="A1297" s="27" t="s">
        <v>1921</v>
      </c>
      <c r="B1297" s="28">
        <v>142.857</v>
      </c>
      <c r="C1297" s="28">
        <v>0.95499999999999996</v>
      </c>
    </row>
    <row r="1298" spans="1:3" x14ac:dyDescent="0.35">
      <c r="A1298" s="27" t="s">
        <v>1922</v>
      </c>
      <c r="B1298" s="28">
        <v>99.174000000000007</v>
      </c>
      <c r="C1298" s="28">
        <v>0.96799999999999997</v>
      </c>
    </row>
    <row r="1299" spans="1:3" x14ac:dyDescent="0.35">
      <c r="A1299" s="27" t="s">
        <v>1923</v>
      </c>
      <c r="B1299" s="28">
        <v>814.81500000000005</v>
      </c>
      <c r="C1299" s="28">
        <v>0.45800000000000002</v>
      </c>
    </row>
    <row r="1300" spans="1:3" x14ac:dyDescent="0.35">
      <c r="A1300" s="27" t="s">
        <v>1924</v>
      </c>
      <c r="B1300" s="28">
        <v>828.87699999999995</v>
      </c>
      <c r="C1300" s="28">
        <v>0.60499999999999998</v>
      </c>
    </row>
    <row r="1301" spans="1:3" x14ac:dyDescent="0.35">
      <c r="A1301" s="27" t="s">
        <v>1925</v>
      </c>
      <c r="B1301" s="28">
        <v>296.97000000000003</v>
      </c>
      <c r="C1301" s="28">
        <v>0.77800000000000002</v>
      </c>
    </row>
    <row r="1302" spans="1:3" x14ac:dyDescent="0.35">
      <c r="A1302" s="27" t="s">
        <v>1926</v>
      </c>
      <c r="B1302" s="28">
        <v>1000</v>
      </c>
      <c r="C1302" s="28">
        <v>0.86299999999999999</v>
      </c>
    </row>
    <row r="1303" spans="1:3" x14ac:dyDescent="0.35">
      <c r="A1303" s="27" t="s">
        <v>1927</v>
      </c>
      <c r="B1303" s="28">
        <v>1161.29</v>
      </c>
      <c r="C1303" s="28">
        <v>0.27</v>
      </c>
    </row>
    <row r="1304" spans="1:3" x14ac:dyDescent="0.35">
      <c r="A1304" s="27" t="s">
        <v>1928</v>
      </c>
      <c r="B1304" s="28">
        <v>77.981999999999999</v>
      </c>
      <c r="C1304" s="28">
        <v>0.64900000000000002</v>
      </c>
    </row>
    <row r="1305" spans="1:3" x14ac:dyDescent="0.35">
      <c r="A1305" s="27" t="s">
        <v>1929</v>
      </c>
      <c r="B1305" s="28">
        <v>403.50900000000001</v>
      </c>
      <c r="C1305" s="28">
        <v>1.1399999999999999</v>
      </c>
    </row>
    <row r="1306" spans="1:3" x14ac:dyDescent="0.35">
      <c r="A1306" s="27" t="s">
        <v>1930</v>
      </c>
      <c r="B1306" s="28">
        <v>452.83</v>
      </c>
      <c r="C1306" s="28">
        <v>-3.1179999999999999</v>
      </c>
    </row>
    <row r="1307" spans="1:3" x14ac:dyDescent="0.35">
      <c r="A1307" s="27" t="s">
        <v>1931</v>
      </c>
      <c r="B1307" s="28">
        <v>631.57899999999995</v>
      </c>
      <c r="C1307" s="28">
        <v>0.66700000000000004</v>
      </c>
    </row>
    <row r="1308" spans="1:3" x14ac:dyDescent="0.35">
      <c r="A1308" s="27" t="s">
        <v>1932</v>
      </c>
      <c r="B1308" s="28">
        <v>182.51</v>
      </c>
      <c r="C1308" s="28">
        <v>0.91300000000000003</v>
      </c>
    </row>
    <row r="1309" spans="1:3" x14ac:dyDescent="0.35">
      <c r="A1309" s="27" t="s">
        <v>1933</v>
      </c>
      <c r="B1309" s="28">
        <v>912.69799999999998</v>
      </c>
      <c r="C1309" s="28">
        <v>0.77800000000000002</v>
      </c>
    </row>
    <row r="1310" spans="1:3" x14ac:dyDescent="0.35">
      <c r="A1310" s="27" t="s">
        <v>1934</v>
      </c>
      <c r="B1310" s="28">
        <v>200</v>
      </c>
      <c r="C1310" s="28">
        <v>0.90200000000000002</v>
      </c>
    </row>
    <row r="1311" spans="1:3" x14ac:dyDescent="0.35">
      <c r="A1311" s="27" t="s">
        <v>1935</v>
      </c>
      <c r="B1311" s="28">
        <v>225.80600000000001</v>
      </c>
      <c r="C1311" s="28">
        <v>0.71499999999999997</v>
      </c>
    </row>
    <row r="1312" spans="1:3" x14ac:dyDescent="0.35">
      <c r="A1312" s="27" t="s">
        <v>1936</v>
      </c>
      <c r="B1312" s="28">
        <v>328.125</v>
      </c>
      <c r="C1312" s="28">
        <v>2</v>
      </c>
    </row>
    <row r="1313" spans="1:3" x14ac:dyDescent="0.35">
      <c r="A1313" s="27" t="s">
        <v>1937</v>
      </c>
      <c r="B1313" s="28">
        <v>360</v>
      </c>
      <c r="C1313" s="28">
        <v>0.89300000000000002</v>
      </c>
    </row>
    <row r="1314" spans="1:3" x14ac:dyDescent="0.35">
      <c r="A1314" s="27" t="s">
        <v>1938</v>
      </c>
      <c r="B1314" s="28">
        <v>3666.6669999999999</v>
      </c>
      <c r="C1314" s="28">
        <v>0.05</v>
      </c>
    </row>
    <row r="1315" spans="1:3" x14ac:dyDescent="0.35">
      <c r="A1315" s="27" t="s">
        <v>1939</v>
      </c>
      <c r="B1315" s="28">
        <v>320.755</v>
      </c>
      <c r="C1315" s="28">
        <v>0.96399999999999997</v>
      </c>
    </row>
    <row r="1316" spans="1:3" x14ac:dyDescent="0.35">
      <c r="A1316" s="27" t="s">
        <v>1940</v>
      </c>
      <c r="B1316" s="28">
        <v>205.072</v>
      </c>
      <c r="C1316" s="28">
        <v>0.86099999999999999</v>
      </c>
    </row>
    <row r="1317" spans="1:3" x14ac:dyDescent="0.35">
      <c r="A1317" s="27" t="s">
        <v>1941</v>
      </c>
      <c r="B1317" s="28">
        <v>1625</v>
      </c>
      <c r="C1317" s="28">
        <v>0.308</v>
      </c>
    </row>
    <row r="1318" spans="1:3" x14ac:dyDescent="0.35">
      <c r="A1318" s="27" t="s">
        <v>1943</v>
      </c>
      <c r="B1318" s="28">
        <v>552.94100000000003</v>
      </c>
      <c r="C1318" s="28">
        <v>0.84699999999999998</v>
      </c>
    </row>
    <row r="1319" spans="1:3" x14ac:dyDescent="0.35">
      <c r="A1319" s="27" t="s">
        <v>1944</v>
      </c>
      <c r="B1319" s="28">
        <v>3011.1480000000001</v>
      </c>
      <c r="C1319" s="28">
        <v>0.48099999999999998</v>
      </c>
    </row>
    <row r="1320" spans="1:3" x14ac:dyDescent="0.35">
      <c r="A1320" s="27" t="s">
        <v>1945</v>
      </c>
      <c r="B1320" s="28">
        <v>943.59</v>
      </c>
      <c r="C1320" s="28">
        <v>1.1819999999999999</v>
      </c>
    </row>
    <row r="1321" spans="1:3" x14ac:dyDescent="0.35">
      <c r="A1321" s="27" t="s">
        <v>1946</v>
      </c>
      <c r="B1321" s="28">
        <v>128.364</v>
      </c>
      <c r="C1321" s="28">
        <v>1.45</v>
      </c>
    </row>
    <row r="1322" spans="1:3" x14ac:dyDescent="0.35">
      <c r="A1322" s="27" t="s">
        <v>1947</v>
      </c>
      <c r="B1322" s="28">
        <v>0</v>
      </c>
      <c r="C1322" s="28">
        <v>0.97599999999999998</v>
      </c>
    </row>
    <row r="1323" spans="1:3" x14ac:dyDescent="0.35">
      <c r="A1323" s="27" t="s">
        <v>1948</v>
      </c>
      <c r="B1323" s="28">
        <v>2.8010000000000002</v>
      </c>
      <c r="C1323" s="28">
        <v>1.008</v>
      </c>
    </row>
    <row r="1324" spans="1:3" x14ac:dyDescent="0.35">
      <c r="A1324" s="27" t="s">
        <v>1949</v>
      </c>
      <c r="B1324" s="28">
        <v>1400</v>
      </c>
      <c r="C1324" s="28">
        <v>0.51</v>
      </c>
    </row>
    <row r="1325" spans="1:3" x14ac:dyDescent="0.35">
      <c r="A1325" s="27" t="s">
        <v>1950</v>
      </c>
      <c r="B1325" s="28">
        <v>0</v>
      </c>
      <c r="C1325" s="28">
        <v>0.91800000000000004</v>
      </c>
    </row>
    <row r="1326" spans="1:3" x14ac:dyDescent="0.35">
      <c r="A1326" s="27" t="s">
        <v>1951</v>
      </c>
      <c r="B1326" s="28">
        <v>579.18600000000004</v>
      </c>
      <c r="C1326" s="28">
        <v>0.69699999999999995</v>
      </c>
    </row>
    <row r="1327" spans="1:3" x14ac:dyDescent="0.35">
      <c r="A1327" s="27" t="s">
        <v>1952</v>
      </c>
      <c r="B1327" s="28">
        <v>1133.3330000000001</v>
      </c>
      <c r="C1327" s="28">
        <v>0.90900000000000003</v>
      </c>
    </row>
    <row r="1328" spans="1:3" x14ac:dyDescent="0.35">
      <c r="A1328" s="27" t="s">
        <v>1953</v>
      </c>
      <c r="B1328" s="28">
        <v>3062.5</v>
      </c>
      <c r="C1328" s="28">
        <v>0.308</v>
      </c>
    </row>
    <row r="1329" spans="1:3" x14ac:dyDescent="0.35">
      <c r="A1329" s="27" t="s">
        <v>1954</v>
      </c>
      <c r="B1329" s="28">
        <v>338.71</v>
      </c>
      <c r="C1329" s="28">
        <v>0.5</v>
      </c>
    </row>
    <row r="1330" spans="1:3" x14ac:dyDescent="0.35">
      <c r="A1330" s="27" t="s">
        <v>1955</v>
      </c>
      <c r="B1330" s="28">
        <v>2125</v>
      </c>
      <c r="C1330" s="28">
        <v>0.47099999999999997</v>
      </c>
    </row>
    <row r="1331" spans="1:3" x14ac:dyDescent="0.35">
      <c r="A1331" s="27" t="s">
        <v>1956</v>
      </c>
      <c r="B1331" s="28">
        <v>113.04300000000001</v>
      </c>
      <c r="C1331" s="28">
        <v>0.78200000000000003</v>
      </c>
    </row>
    <row r="1332" spans="1:3" x14ac:dyDescent="0.35">
      <c r="A1332" s="27" t="s">
        <v>1957</v>
      </c>
      <c r="B1332" s="28">
        <v>161.29</v>
      </c>
      <c r="C1332" s="28">
        <v>1.409</v>
      </c>
    </row>
    <row r="1333" spans="1:3" x14ac:dyDescent="0.35">
      <c r="A1333" s="27" t="s">
        <v>1959</v>
      </c>
      <c r="B1333" s="28">
        <v>0</v>
      </c>
      <c r="C1333" s="28">
        <v>0.995</v>
      </c>
    </row>
    <row r="1334" spans="1:3" x14ac:dyDescent="0.35">
      <c r="A1334" s="27" t="s">
        <v>1960</v>
      </c>
      <c r="B1334" s="28">
        <v>70.64</v>
      </c>
      <c r="C1334" s="28">
        <v>1.0109999999999999</v>
      </c>
    </row>
    <row r="1335" spans="1:3" x14ac:dyDescent="0.35">
      <c r="A1335" s="27" t="s">
        <v>1961</v>
      </c>
      <c r="B1335" s="28">
        <v>61.947000000000003</v>
      </c>
      <c r="C1335" s="28">
        <v>2.2160000000000002</v>
      </c>
    </row>
    <row r="1336" spans="1:3" x14ac:dyDescent="0.35">
      <c r="A1336" s="27" t="s">
        <v>1962</v>
      </c>
      <c r="B1336" s="28">
        <v>169.33600000000001</v>
      </c>
      <c r="C1336" s="28">
        <v>0.91600000000000004</v>
      </c>
    </row>
    <row r="1337" spans="1:3" x14ac:dyDescent="0.35">
      <c r="A1337" s="27" t="s">
        <v>1963</v>
      </c>
      <c r="B1337" s="28">
        <v>714.28599999999994</v>
      </c>
      <c r="C1337" s="28">
        <v>-2.3330000000000002</v>
      </c>
    </row>
    <row r="1338" spans="1:3" x14ac:dyDescent="0.35">
      <c r="A1338" s="27" t="s">
        <v>1964</v>
      </c>
      <c r="B1338" s="28">
        <v>529.41200000000003</v>
      </c>
      <c r="C1338" s="28">
        <v>0.748</v>
      </c>
    </row>
    <row r="1339" spans="1:3" x14ac:dyDescent="0.35">
      <c r="A1339" s="27" t="s">
        <v>1965</v>
      </c>
      <c r="B1339" s="28">
        <v>102.56399999999999</v>
      </c>
      <c r="C1339" s="28">
        <v>1.1140000000000001</v>
      </c>
    </row>
    <row r="1340" spans="1:3" x14ac:dyDescent="0.35">
      <c r="A1340" s="27" t="s">
        <v>1966</v>
      </c>
      <c r="B1340" s="28">
        <v>530.48800000000006</v>
      </c>
      <c r="C1340" s="28">
        <v>0.72199999999999998</v>
      </c>
    </row>
    <row r="1341" spans="1:3" x14ac:dyDescent="0.35">
      <c r="A1341" s="27" t="s">
        <v>1967</v>
      </c>
      <c r="B1341" s="28">
        <v>0</v>
      </c>
      <c r="C1341" s="28">
        <v>0.96399999999999997</v>
      </c>
    </row>
    <row r="1342" spans="1:3" x14ac:dyDescent="0.35">
      <c r="A1342" s="27" t="s">
        <v>1968</v>
      </c>
      <c r="B1342" s="28">
        <v>0</v>
      </c>
      <c r="C1342" s="28">
        <v>0.98099999999999998</v>
      </c>
    </row>
    <row r="1343" spans="1:3" x14ac:dyDescent="0.35">
      <c r="A1343" s="27" t="s">
        <v>1969</v>
      </c>
      <c r="B1343" s="28">
        <v>176.96600000000001</v>
      </c>
      <c r="C1343" s="28">
        <v>0.89400000000000002</v>
      </c>
    </row>
    <row r="1344" spans="1:3" x14ac:dyDescent="0.35">
      <c r="A1344" s="27" t="s">
        <v>1970</v>
      </c>
      <c r="B1344" s="28">
        <v>415</v>
      </c>
      <c r="C1344" s="28">
        <v>0.76300000000000001</v>
      </c>
    </row>
    <row r="1345" spans="1:3" x14ac:dyDescent="0.35">
      <c r="A1345" s="27" t="s">
        <v>1971</v>
      </c>
      <c r="B1345" s="28">
        <v>172.99600000000001</v>
      </c>
      <c r="C1345" s="28">
        <v>1.0580000000000001</v>
      </c>
    </row>
    <row r="1346" spans="1:3" x14ac:dyDescent="0.35">
      <c r="A1346" s="27" t="s">
        <v>1972</v>
      </c>
      <c r="B1346" s="28">
        <v>709.154</v>
      </c>
      <c r="C1346" s="28">
        <v>0.82399999999999995</v>
      </c>
    </row>
    <row r="1347" spans="1:3" x14ac:dyDescent="0.35">
      <c r="A1347" s="27" t="s">
        <v>1973</v>
      </c>
      <c r="B1347" s="28">
        <v>182.25399999999999</v>
      </c>
      <c r="C1347" s="28">
        <v>0.83899999999999997</v>
      </c>
    </row>
    <row r="1348" spans="1:3" x14ac:dyDescent="0.35">
      <c r="A1348" s="27" t="s">
        <v>1974</v>
      </c>
      <c r="B1348" s="28">
        <v>0</v>
      </c>
      <c r="C1348" s="28">
        <v>1.0289999999999999</v>
      </c>
    </row>
    <row r="1349" spans="1:3" x14ac:dyDescent="0.35">
      <c r="A1349" s="27" t="s">
        <v>1975</v>
      </c>
      <c r="B1349" s="28">
        <v>0</v>
      </c>
      <c r="C1349" s="28">
        <v>2.8959999999999999</v>
      </c>
    </row>
    <row r="1350" spans="1:3" x14ac:dyDescent="0.35">
      <c r="A1350" s="27" t="s">
        <v>1976</v>
      </c>
      <c r="B1350" s="28">
        <v>0</v>
      </c>
      <c r="C1350" s="28">
        <v>1.452</v>
      </c>
    </row>
    <row r="1351" spans="1:3" x14ac:dyDescent="0.35">
      <c r="A1351" s="27" t="s">
        <v>1977</v>
      </c>
      <c r="B1351" s="28">
        <v>132.143</v>
      </c>
      <c r="C1351" s="28">
        <v>0.78700000000000003</v>
      </c>
    </row>
    <row r="1352" spans="1:3" x14ac:dyDescent="0.35">
      <c r="A1352" s="27" t="s">
        <v>1978</v>
      </c>
      <c r="B1352" s="28">
        <v>0</v>
      </c>
      <c r="C1352" s="28">
        <v>0.72299999999999998</v>
      </c>
    </row>
    <row r="1353" spans="1:3" x14ac:dyDescent="0.35">
      <c r="A1353" s="27" t="s">
        <v>1979</v>
      </c>
      <c r="B1353" s="28">
        <v>244.44399999999999</v>
      </c>
      <c r="C1353" s="28">
        <v>0.97799999999999998</v>
      </c>
    </row>
    <row r="1354" spans="1:3" x14ac:dyDescent="0.35">
      <c r="A1354" s="27" t="s">
        <v>1980</v>
      </c>
      <c r="B1354" s="28">
        <v>157.60900000000001</v>
      </c>
      <c r="C1354" s="28">
        <v>1.115</v>
      </c>
    </row>
    <row r="1355" spans="1:3" x14ac:dyDescent="0.35">
      <c r="A1355" s="27" t="s">
        <v>1981</v>
      </c>
      <c r="B1355" s="28">
        <v>20.010999999999999</v>
      </c>
      <c r="C1355" s="28">
        <v>0.98599999999999999</v>
      </c>
    </row>
    <row r="1356" spans="1:3" x14ac:dyDescent="0.35">
      <c r="A1356" s="27" t="s">
        <v>1982</v>
      </c>
      <c r="B1356" s="28">
        <v>271.76799999999997</v>
      </c>
      <c r="C1356" s="28">
        <v>0.83299999999999996</v>
      </c>
    </row>
    <row r="1357" spans="1:3" x14ac:dyDescent="0.35">
      <c r="A1357" s="27" t="s">
        <v>1983</v>
      </c>
      <c r="B1357" s="28">
        <v>1636.364</v>
      </c>
      <c r="C1357" s="28">
        <v>0.73299999999999998</v>
      </c>
    </row>
    <row r="1358" spans="1:3" x14ac:dyDescent="0.35">
      <c r="A1358" s="27" t="s">
        <v>1984</v>
      </c>
      <c r="B1358" s="28">
        <v>116.279</v>
      </c>
      <c r="C1358" s="28">
        <v>0.82699999999999996</v>
      </c>
    </row>
    <row r="1359" spans="1:3" x14ac:dyDescent="0.35">
      <c r="A1359" s="27" t="s">
        <v>1985</v>
      </c>
      <c r="B1359" s="28">
        <v>1224.49</v>
      </c>
      <c r="C1359" s="28">
        <v>0.36299999999999999</v>
      </c>
    </row>
    <row r="1360" spans="1:3" x14ac:dyDescent="0.35">
      <c r="A1360" s="27" t="s">
        <v>1986</v>
      </c>
      <c r="B1360" s="28">
        <v>437.5</v>
      </c>
      <c r="C1360" s="28">
        <v>1.008</v>
      </c>
    </row>
    <row r="1361" spans="1:3" x14ac:dyDescent="0.35">
      <c r="A1361" s="27" t="s">
        <v>1987</v>
      </c>
      <c r="B1361" s="28">
        <v>250.429</v>
      </c>
      <c r="C1361" s="28">
        <v>0.84699999999999998</v>
      </c>
    </row>
    <row r="1362" spans="1:3" x14ac:dyDescent="0.35">
      <c r="A1362" s="27" t="s">
        <v>1988</v>
      </c>
      <c r="B1362" s="28">
        <v>397.59</v>
      </c>
      <c r="C1362" s="28">
        <v>0.81</v>
      </c>
    </row>
    <row r="1363" spans="1:3" x14ac:dyDescent="0.35">
      <c r="A1363" s="27" t="s">
        <v>1989</v>
      </c>
      <c r="B1363" s="28">
        <v>245.614</v>
      </c>
      <c r="C1363" s="28">
        <v>0.54300000000000004</v>
      </c>
    </row>
    <row r="1364" spans="1:3" x14ac:dyDescent="0.35">
      <c r="A1364" s="27" t="s">
        <v>1990</v>
      </c>
      <c r="B1364" s="28">
        <v>421.68700000000001</v>
      </c>
      <c r="C1364" s="28">
        <v>0.88300000000000001</v>
      </c>
    </row>
    <row r="1365" spans="1:3" x14ac:dyDescent="0.35">
      <c r="A1365" s="27" t="s">
        <v>1991</v>
      </c>
      <c r="B1365" s="28">
        <v>191.083</v>
      </c>
      <c r="C1365" s="28">
        <v>0.95699999999999996</v>
      </c>
    </row>
    <row r="1366" spans="1:3" x14ac:dyDescent="0.35">
      <c r="A1366" s="27" t="s">
        <v>1992</v>
      </c>
      <c r="B1366" s="28">
        <v>126.214</v>
      </c>
      <c r="C1366" s="28">
        <v>0.84399999999999997</v>
      </c>
    </row>
    <row r="1367" spans="1:3" x14ac:dyDescent="0.35">
      <c r="A1367" s="27" t="s">
        <v>1993</v>
      </c>
      <c r="B1367" s="28">
        <v>377.358</v>
      </c>
      <c r="C1367" s="28">
        <v>2.3039999999999998</v>
      </c>
    </row>
    <row r="1368" spans="1:3" x14ac:dyDescent="0.35">
      <c r="A1368" s="27" t="s">
        <v>1994</v>
      </c>
      <c r="B1368" s="28">
        <v>69.444000000000003</v>
      </c>
      <c r="C1368" s="28">
        <v>0.67300000000000004</v>
      </c>
    </row>
    <row r="1369" spans="1:3" x14ac:dyDescent="0.35">
      <c r="A1369" s="27" t="s">
        <v>1995</v>
      </c>
      <c r="B1369" s="28">
        <v>278.68900000000002</v>
      </c>
      <c r="C1369" s="28">
        <v>4.6920000000000002</v>
      </c>
    </row>
    <row r="1370" spans="1:3" x14ac:dyDescent="0.35">
      <c r="A1370" s="27" t="s">
        <v>1996</v>
      </c>
      <c r="B1370" s="28">
        <v>90.909000000000006</v>
      </c>
      <c r="C1370" s="28">
        <v>0.29699999999999999</v>
      </c>
    </row>
    <row r="1371" spans="1:3" x14ac:dyDescent="0.35">
      <c r="A1371" s="27" t="s">
        <v>1997</v>
      </c>
      <c r="B1371" s="28">
        <v>416.66699999999997</v>
      </c>
      <c r="C1371" s="28">
        <v>0.68600000000000005</v>
      </c>
    </row>
    <row r="1372" spans="1:3" x14ac:dyDescent="0.35">
      <c r="A1372" s="27" t="s">
        <v>1998</v>
      </c>
      <c r="B1372" s="28">
        <v>442.30799999999999</v>
      </c>
      <c r="C1372" s="28">
        <v>0.69099999999999995</v>
      </c>
    </row>
    <row r="1373" spans="1:3" x14ac:dyDescent="0.35">
      <c r="A1373" s="27" t="s">
        <v>1999</v>
      </c>
      <c r="B1373" s="28">
        <v>341.46300000000002</v>
      </c>
      <c r="C1373" s="28">
        <v>0.79600000000000004</v>
      </c>
    </row>
    <row r="1374" spans="1:3" x14ac:dyDescent="0.35">
      <c r="A1374" s="27" t="s">
        <v>2000</v>
      </c>
      <c r="B1374" s="28">
        <v>41.667000000000002</v>
      </c>
      <c r="C1374" s="28">
        <v>1.2310000000000001</v>
      </c>
    </row>
    <row r="1375" spans="1:3" x14ac:dyDescent="0.35">
      <c r="A1375" s="27" t="s">
        <v>2001</v>
      </c>
      <c r="B1375" s="28">
        <v>84.906000000000006</v>
      </c>
      <c r="C1375" s="28">
        <v>1.1519999999999999</v>
      </c>
    </row>
    <row r="1376" spans="1:3" x14ac:dyDescent="0.35">
      <c r="A1376" s="27" t="s">
        <v>2002</v>
      </c>
      <c r="B1376" s="28">
        <v>415.92899999999997</v>
      </c>
      <c r="C1376" s="28">
        <v>0.72899999999999998</v>
      </c>
    </row>
    <row r="1377" spans="1:3" x14ac:dyDescent="0.35">
      <c r="A1377" s="27" t="s">
        <v>2003</v>
      </c>
      <c r="B1377" s="28">
        <v>383.33300000000003</v>
      </c>
      <c r="C1377" s="28">
        <v>0.26200000000000001</v>
      </c>
    </row>
    <row r="1378" spans="1:3" x14ac:dyDescent="0.35">
      <c r="A1378" s="27" t="s">
        <v>2004</v>
      </c>
      <c r="B1378" s="28">
        <v>216.56100000000001</v>
      </c>
      <c r="C1378" s="28">
        <v>0.81799999999999995</v>
      </c>
    </row>
    <row r="1379" spans="1:3" x14ac:dyDescent="0.35">
      <c r="A1379" s="27" t="s">
        <v>2005</v>
      </c>
      <c r="B1379" s="28">
        <v>1130.4349999999999</v>
      </c>
      <c r="C1379" s="28">
        <v>0.65700000000000003</v>
      </c>
    </row>
    <row r="1380" spans="1:3" x14ac:dyDescent="0.35">
      <c r="A1380" s="27" t="s">
        <v>2006</v>
      </c>
      <c r="B1380" s="28">
        <v>1150.5239999999999</v>
      </c>
      <c r="C1380" s="28">
        <v>0.63500000000000001</v>
      </c>
    </row>
    <row r="1381" spans="1:3" x14ac:dyDescent="0.35">
      <c r="A1381" s="27" t="s">
        <v>2007</v>
      </c>
      <c r="B1381" s="28">
        <v>0</v>
      </c>
      <c r="C1381" s="28">
        <v>1.181</v>
      </c>
    </row>
    <row r="1382" spans="1:3" x14ac:dyDescent="0.35">
      <c r="A1382" s="27" t="s">
        <v>2008</v>
      </c>
      <c r="B1382" s="28">
        <v>7.1429999999999998</v>
      </c>
      <c r="C1382" s="28">
        <v>1.069</v>
      </c>
    </row>
    <row r="1383" spans="1:3" x14ac:dyDescent="0.35">
      <c r="A1383" s="27" t="s">
        <v>2009</v>
      </c>
      <c r="B1383" s="28">
        <v>311.92700000000002</v>
      </c>
      <c r="C1383" s="28">
        <v>27.25</v>
      </c>
    </row>
    <row r="1384" spans="1:3" x14ac:dyDescent="0.35">
      <c r="A1384" s="27" t="s">
        <v>2010</v>
      </c>
      <c r="B1384" s="28">
        <v>283.58199999999999</v>
      </c>
      <c r="C1384" s="28">
        <v>0.42099999999999999</v>
      </c>
    </row>
    <row r="1385" spans="1:3" x14ac:dyDescent="0.35">
      <c r="A1385" s="27" t="s">
        <v>2011</v>
      </c>
      <c r="B1385" s="28">
        <v>457.14299999999997</v>
      </c>
      <c r="C1385" s="28">
        <v>0.79500000000000004</v>
      </c>
    </row>
    <row r="1386" spans="1:3" x14ac:dyDescent="0.35">
      <c r="A1386" s="27" t="s">
        <v>2012</v>
      </c>
      <c r="B1386" s="28">
        <v>3000</v>
      </c>
      <c r="C1386" s="28">
        <v>0.39100000000000001</v>
      </c>
    </row>
    <row r="1387" spans="1:3" x14ac:dyDescent="0.35">
      <c r="A1387" s="27" t="s">
        <v>2013</v>
      </c>
      <c r="B1387" s="28">
        <v>2272.7269999999999</v>
      </c>
      <c r="C1387" s="28">
        <v>0.29699999999999999</v>
      </c>
    </row>
    <row r="1388" spans="1:3" x14ac:dyDescent="0.35">
      <c r="A1388" s="27" t="s">
        <v>2014</v>
      </c>
      <c r="B1388" s="28">
        <v>1054.0540000000001</v>
      </c>
      <c r="C1388" s="28">
        <v>0.66100000000000003</v>
      </c>
    </row>
    <row r="1389" spans="1:3" x14ac:dyDescent="0.35">
      <c r="A1389" s="27" t="s">
        <v>2015</v>
      </c>
      <c r="B1389" s="28">
        <v>138.614</v>
      </c>
      <c r="C1389" s="28">
        <v>1.202</v>
      </c>
    </row>
    <row r="1390" spans="1:3" x14ac:dyDescent="0.35">
      <c r="A1390" s="27" t="s">
        <v>2016</v>
      </c>
      <c r="B1390" s="28">
        <v>188.119</v>
      </c>
      <c r="C1390" s="28">
        <v>0.93500000000000005</v>
      </c>
    </row>
    <row r="1391" spans="1:3" x14ac:dyDescent="0.35">
      <c r="A1391" s="27" t="s">
        <v>2017</v>
      </c>
      <c r="B1391" s="28">
        <v>38.76</v>
      </c>
      <c r="C1391" s="28">
        <v>0.33300000000000002</v>
      </c>
    </row>
    <row r="1392" spans="1:3" x14ac:dyDescent="0.35">
      <c r="A1392" s="27" t="s">
        <v>2018</v>
      </c>
      <c r="B1392" s="28">
        <v>172.54900000000001</v>
      </c>
      <c r="C1392" s="28">
        <v>0.74299999999999999</v>
      </c>
    </row>
    <row r="1393" spans="1:3" x14ac:dyDescent="0.35">
      <c r="A1393" s="27" t="s">
        <v>2019</v>
      </c>
      <c r="B1393" s="28">
        <v>256.637</v>
      </c>
      <c r="C1393" s="28">
        <v>0.57799999999999996</v>
      </c>
    </row>
    <row r="1394" spans="1:3" x14ac:dyDescent="0.35">
      <c r="A1394" s="27" t="s">
        <v>2020</v>
      </c>
      <c r="B1394" s="28">
        <v>0</v>
      </c>
      <c r="C1394" s="28">
        <v>1</v>
      </c>
    </row>
    <row r="1395" spans="1:3" x14ac:dyDescent="0.35">
      <c r="A1395" s="27" t="s">
        <v>2021</v>
      </c>
      <c r="B1395" s="28">
        <v>405.40499999999997</v>
      </c>
      <c r="C1395" s="28">
        <v>0.92500000000000004</v>
      </c>
    </row>
    <row r="1396" spans="1:3" x14ac:dyDescent="0.35">
      <c r="A1396" s="27" t="s">
        <v>2022</v>
      </c>
      <c r="B1396" s="28">
        <v>230.76900000000001</v>
      </c>
      <c r="C1396" s="28">
        <v>0.78500000000000003</v>
      </c>
    </row>
    <row r="1397" spans="1:3" x14ac:dyDescent="0.35">
      <c r="A1397" s="27" t="s">
        <v>2023</v>
      </c>
      <c r="B1397" s="28">
        <v>194.44399999999999</v>
      </c>
      <c r="C1397" s="28">
        <v>1.0289999999999999</v>
      </c>
    </row>
    <row r="1398" spans="1:3" x14ac:dyDescent="0.35">
      <c r="A1398" s="27" t="s">
        <v>2024</v>
      </c>
      <c r="B1398" s="28">
        <v>436.36399999999998</v>
      </c>
      <c r="C1398" s="28">
        <v>0.88700000000000001</v>
      </c>
    </row>
    <row r="1399" spans="1:3" x14ac:dyDescent="0.35">
      <c r="A1399" s="27" t="s">
        <v>2025</v>
      </c>
      <c r="B1399" s="28">
        <v>48.625999999999998</v>
      </c>
      <c r="C1399" s="28">
        <v>2.4129999999999998</v>
      </c>
    </row>
    <row r="1400" spans="1:3" x14ac:dyDescent="0.35">
      <c r="A1400" s="27" t="s">
        <v>2026</v>
      </c>
      <c r="B1400" s="28">
        <v>1472.222</v>
      </c>
      <c r="C1400" s="28">
        <v>0.73499999999999999</v>
      </c>
    </row>
    <row r="1401" spans="1:3" x14ac:dyDescent="0.35">
      <c r="A1401" s="27" t="s">
        <v>2027</v>
      </c>
      <c r="B1401" s="28">
        <v>838.71</v>
      </c>
      <c r="C1401" s="28">
        <v>0.83799999999999997</v>
      </c>
    </row>
    <row r="1402" spans="1:3" x14ac:dyDescent="0.35">
      <c r="A1402" s="27" t="s">
        <v>2028</v>
      </c>
      <c r="B1402" s="28">
        <v>3.1219999999999999</v>
      </c>
      <c r="C1402" s="28">
        <v>0.88900000000000001</v>
      </c>
    </row>
    <row r="1403" spans="1:3" x14ac:dyDescent="0.35">
      <c r="A1403" s="27" t="s">
        <v>2029</v>
      </c>
      <c r="B1403" s="28">
        <v>0.42699999999999999</v>
      </c>
      <c r="C1403" s="28">
        <v>1.3029999999999999</v>
      </c>
    </row>
    <row r="1404" spans="1:3" x14ac:dyDescent="0.35">
      <c r="A1404" s="27" t="s">
        <v>2030</v>
      </c>
      <c r="B1404" s="28">
        <v>297.07100000000003</v>
      </c>
      <c r="C1404" s="28">
        <v>0.94099999999999995</v>
      </c>
    </row>
    <row r="1405" spans="1:3" x14ac:dyDescent="0.35">
      <c r="A1405" s="27" t="s">
        <v>2031</v>
      </c>
      <c r="B1405" s="28">
        <v>0</v>
      </c>
      <c r="C1405" s="28">
        <v>0.98899999999999999</v>
      </c>
    </row>
    <row r="1406" spans="1:3" x14ac:dyDescent="0.35">
      <c r="A1406" s="27" t="s">
        <v>2032</v>
      </c>
      <c r="B1406" s="28">
        <v>19.417000000000002</v>
      </c>
      <c r="C1406" s="28">
        <v>1.0169999999999999</v>
      </c>
    </row>
    <row r="1407" spans="1:3" x14ac:dyDescent="0.35">
      <c r="A1407" s="27" t="s">
        <v>2033</v>
      </c>
      <c r="B1407" s="28">
        <v>2000</v>
      </c>
      <c r="C1407" s="28">
        <v>0.58299999999999996</v>
      </c>
    </row>
    <row r="1408" spans="1:3" x14ac:dyDescent="0.35">
      <c r="A1408" s="27" t="s">
        <v>2034</v>
      </c>
      <c r="B1408" s="28">
        <v>0</v>
      </c>
      <c r="C1408" s="28">
        <v>0.98</v>
      </c>
    </row>
    <row r="1409" spans="1:3" x14ac:dyDescent="0.35">
      <c r="A1409" s="27" t="s">
        <v>2035</v>
      </c>
      <c r="B1409" s="28">
        <v>148.541</v>
      </c>
      <c r="C1409" s="28">
        <v>0.81299999999999994</v>
      </c>
    </row>
    <row r="1410" spans="1:3" x14ac:dyDescent="0.35">
      <c r="A1410" s="27" t="s">
        <v>2036</v>
      </c>
      <c r="B1410" s="28">
        <v>206.89699999999999</v>
      </c>
      <c r="C1410" s="28">
        <v>0.93500000000000005</v>
      </c>
    </row>
    <row r="1411" spans="1:3" x14ac:dyDescent="0.35">
      <c r="A1411" s="27" t="s">
        <v>2037</v>
      </c>
      <c r="B1411" s="28">
        <v>119.255</v>
      </c>
      <c r="C1411" s="28">
        <v>0.85499999999999998</v>
      </c>
    </row>
    <row r="1412" spans="1:3" x14ac:dyDescent="0.35">
      <c r="A1412" s="27" t="s">
        <v>2038</v>
      </c>
      <c r="B1412" s="28">
        <v>30.303000000000001</v>
      </c>
      <c r="C1412" s="28">
        <v>1.1379999999999999</v>
      </c>
    </row>
    <row r="1413" spans="1:3" x14ac:dyDescent="0.35">
      <c r="A1413" s="27" t="s">
        <v>2039</v>
      </c>
      <c r="B1413" s="28">
        <v>297.46800000000002</v>
      </c>
      <c r="C1413" s="28">
        <v>1.881</v>
      </c>
    </row>
    <row r="1414" spans="1:3" x14ac:dyDescent="0.35">
      <c r="A1414" s="27" t="s">
        <v>2040</v>
      </c>
      <c r="B1414" s="28">
        <v>173.50700000000001</v>
      </c>
      <c r="C1414" s="28">
        <v>1.0589999999999999</v>
      </c>
    </row>
    <row r="1415" spans="1:3" x14ac:dyDescent="0.35">
      <c r="A1415" s="27" t="s">
        <v>2041</v>
      </c>
      <c r="B1415" s="28">
        <v>129.63</v>
      </c>
      <c r="C1415" s="28">
        <v>0.96399999999999997</v>
      </c>
    </row>
    <row r="1416" spans="1:3" x14ac:dyDescent="0.35">
      <c r="A1416" s="27" t="s">
        <v>2042</v>
      </c>
      <c r="B1416" s="28">
        <v>0</v>
      </c>
      <c r="C1416" s="28">
        <v>0.89700000000000002</v>
      </c>
    </row>
    <row r="1417" spans="1:3" x14ac:dyDescent="0.35">
      <c r="A1417" s="27" t="s">
        <v>2043</v>
      </c>
      <c r="B1417" s="28">
        <v>348.83699999999999</v>
      </c>
      <c r="C1417" s="28">
        <v>0.85099999999999998</v>
      </c>
    </row>
    <row r="1418" spans="1:3" x14ac:dyDescent="0.35">
      <c r="A1418" s="27" t="s">
        <v>2044</v>
      </c>
      <c r="B1418" s="28">
        <v>750</v>
      </c>
      <c r="C1418" s="28">
        <v>1</v>
      </c>
    </row>
    <row r="1419" spans="1:3" x14ac:dyDescent="0.35">
      <c r="A1419" s="27" t="s">
        <v>2045</v>
      </c>
      <c r="B1419" s="28">
        <v>126.506</v>
      </c>
      <c r="C1419" s="28">
        <v>1.1859999999999999</v>
      </c>
    </row>
    <row r="1420" spans="1:3" x14ac:dyDescent="0.35">
      <c r="A1420" s="27" t="s">
        <v>2046</v>
      </c>
      <c r="B1420" s="28">
        <v>31.847000000000001</v>
      </c>
      <c r="C1420" s="28">
        <v>1.18</v>
      </c>
    </row>
    <row r="1421" spans="1:3" x14ac:dyDescent="0.35">
      <c r="A1421" s="27" t="s">
        <v>2047</v>
      </c>
      <c r="B1421" s="28">
        <v>56.338000000000001</v>
      </c>
      <c r="C1421" s="28">
        <v>3.944</v>
      </c>
    </row>
    <row r="1422" spans="1:3" x14ac:dyDescent="0.35">
      <c r="A1422" s="27" t="s">
        <v>2048</v>
      </c>
      <c r="B1422" s="28">
        <v>307.69200000000001</v>
      </c>
      <c r="C1422" s="28">
        <v>1.5289999999999999</v>
      </c>
    </row>
    <row r="1423" spans="1:3" x14ac:dyDescent="0.35">
      <c r="A1423" s="27" t="s">
        <v>2049</v>
      </c>
      <c r="B1423" s="28">
        <v>55.555999999999997</v>
      </c>
      <c r="C1423" s="28">
        <v>0.98599999999999999</v>
      </c>
    </row>
    <row r="1424" spans="1:3" x14ac:dyDescent="0.35">
      <c r="A1424" s="27" t="s">
        <v>2050</v>
      </c>
      <c r="B1424" s="28">
        <v>191.56399999999999</v>
      </c>
      <c r="C1424" s="28">
        <v>0.95199999999999996</v>
      </c>
    </row>
    <row r="1425" spans="1:3" x14ac:dyDescent="0.35">
      <c r="A1425" s="27" t="s">
        <v>2051</v>
      </c>
      <c r="B1425" s="28">
        <v>82.352999999999994</v>
      </c>
      <c r="C1425" s="28">
        <v>0.60699999999999998</v>
      </c>
    </row>
    <row r="1426" spans="1:3" x14ac:dyDescent="0.35">
      <c r="A1426" s="27" t="s">
        <v>2052</v>
      </c>
      <c r="B1426" s="28">
        <v>412.63900000000001</v>
      </c>
      <c r="C1426" s="28">
        <v>0.91200000000000003</v>
      </c>
    </row>
    <row r="1427" spans="1:3" x14ac:dyDescent="0.35">
      <c r="A1427" s="27" t="s">
        <v>2053</v>
      </c>
      <c r="B1427" s="28">
        <v>73.77</v>
      </c>
      <c r="C1427" s="28">
        <v>1.0249999999999999</v>
      </c>
    </row>
    <row r="1428" spans="1:3" x14ac:dyDescent="0.35">
      <c r="A1428" s="27" t="s">
        <v>2054</v>
      </c>
      <c r="B1428" s="28">
        <v>146.893</v>
      </c>
      <c r="C1428" s="28">
        <v>0.23200000000000001</v>
      </c>
    </row>
    <row r="1429" spans="1:3" x14ac:dyDescent="0.35">
      <c r="A1429" s="27" t="s">
        <v>2055</v>
      </c>
      <c r="B1429" s="28">
        <v>788.46199999999999</v>
      </c>
      <c r="C1429" s="28">
        <v>0.72099999999999997</v>
      </c>
    </row>
    <row r="1430" spans="1:3" x14ac:dyDescent="0.35">
      <c r="A1430" s="27" t="s">
        <v>2056</v>
      </c>
      <c r="B1430" s="28">
        <v>236.84200000000001</v>
      </c>
      <c r="C1430" s="28">
        <v>0.75600000000000001</v>
      </c>
    </row>
    <row r="1431" spans="1:3" x14ac:dyDescent="0.35">
      <c r="A1431" s="27" t="s">
        <v>2057</v>
      </c>
      <c r="B1431" s="28">
        <v>625</v>
      </c>
      <c r="C1431" s="28">
        <v>1.1850000000000001</v>
      </c>
    </row>
    <row r="1432" spans="1:3" x14ac:dyDescent="0.35">
      <c r="A1432" s="27" t="s">
        <v>2058</v>
      </c>
      <c r="B1432" s="28">
        <v>72.847999999999999</v>
      </c>
      <c r="C1432" s="28">
        <v>1.034</v>
      </c>
    </row>
    <row r="1433" spans="1:3" x14ac:dyDescent="0.35">
      <c r="A1433" s="27" t="s">
        <v>2059</v>
      </c>
      <c r="B1433" s="28">
        <v>465.11599999999999</v>
      </c>
      <c r="C1433" s="28">
        <v>0.79600000000000004</v>
      </c>
    </row>
    <row r="1434" spans="1:3" x14ac:dyDescent="0.35">
      <c r="A1434" s="27" t="s">
        <v>2060</v>
      </c>
      <c r="B1434" s="28">
        <v>1189.4739999999999</v>
      </c>
      <c r="C1434" s="28">
        <v>0.40400000000000003</v>
      </c>
    </row>
    <row r="1435" spans="1:3" x14ac:dyDescent="0.35">
      <c r="A1435" s="27" t="s">
        <v>2061</v>
      </c>
      <c r="B1435" s="28">
        <v>94.076999999999998</v>
      </c>
      <c r="C1435" s="28">
        <v>0.90300000000000002</v>
      </c>
    </row>
    <row r="1436" spans="1:3" x14ac:dyDescent="0.35">
      <c r="A1436" s="27" t="s">
        <v>2062</v>
      </c>
      <c r="B1436" s="28">
        <v>152.941</v>
      </c>
      <c r="C1436" s="28">
        <v>0.66900000000000004</v>
      </c>
    </row>
    <row r="1437" spans="1:3" x14ac:dyDescent="0.35">
      <c r="A1437" s="27" t="s">
        <v>2063</v>
      </c>
      <c r="B1437" s="28">
        <v>75</v>
      </c>
      <c r="C1437" s="28">
        <v>0.85099999999999998</v>
      </c>
    </row>
    <row r="1438" spans="1:3" x14ac:dyDescent="0.35">
      <c r="A1438" s="27" t="s">
        <v>2064</v>
      </c>
      <c r="B1438" s="28">
        <v>333.33300000000003</v>
      </c>
      <c r="C1438" s="28">
        <v>2.25</v>
      </c>
    </row>
    <row r="1439" spans="1:3" x14ac:dyDescent="0.35">
      <c r="A1439" s="27" t="s">
        <v>2065</v>
      </c>
      <c r="B1439" s="28">
        <v>133.333</v>
      </c>
      <c r="C1439" s="28">
        <v>1.071</v>
      </c>
    </row>
    <row r="1440" spans="1:3" x14ac:dyDescent="0.35">
      <c r="A1440" s="27" t="s">
        <v>2066</v>
      </c>
      <c r="B1440" s="28">
        <v>1181.818</v>
      </c>
      <c r="C1440" s="28">
        <v>0.55000000000000004</v>
      </c>
    </row>
    <row r="1441" spans="1:3" x14ac:dyDescent="0.35">
      <c r="A1441" s="27" t="s">
        <v>2067</v>
      </c>
      <c r="B1441" s="28">
        <v>250</v>
      </c>
      <c r="C1441" s="28">
        <v>2.3159999999999998</v>
      </c>
    </row>
    <row r="1442" spans="1:3" x14ac:dyDescent="0.35">
      <c r="A1442" s="27" t="s">
        <v>2068</v>
      </c>
      <c r="B1442" s="28">
        <v>322.58100000000002</v>
      </c>
      <c r="C1442" s="28">
        <v>0.81399999999999995</v>
      </c>
    </row>
    <row r="1443" spans="1:3" x14ac:dyDescent="0.35">
      <c r="A1443" s="27" t="s">
        <v>2069</v>
      </c>
      <c r="B1443" s="28">
        <v>91.873000000000005</v>
      </c>
      <c r="C1443" s="28">
        <v>1.1839999999999999</v>
      </c>
    </row>
    <row r="1444" spans="1:3" x14ac:dyDescent="0.35">
      <c r="A1444" s="27" t="s">
        <v>2070</v>
      </c>
      <c r="B1444" s="28">
        <v>98.361000000000004</v>
      </c>
      <c r="C1444" s="28">
        <v>0.89700000000000002</v>
      </c>
    </row>
    <row r="1445" spans="1:3" x14ac:dyDescent="0.35">
      <c r="A1445" s="27" t="s">
        <v>2071</v>
      </c>
      <c r="B1445" s="28">
        <v>214.286</v>
      </c>
      <c r="C1445" s="28">
        <v>3.92</v>
      </c>
    </row>
    <row r="1446" spans="1:3" x14ac:dyDescent="0.35">
      <c r="A1446" s="27" t="s">
        <v>2072</v>
      </c>
      <c r="B1446" s="28">
        <v>49.587000000000003</v>
      </c>
      <c r="C1446" s="28">
        <v>0.47799999999999998</v>
      </c>
    </row>
    <row r="1447" spans="1:3" x14ac:dyDescent="0.35">
      <c r="A1447" s="27" t="s">
        <v>2073</v>
      </c>
      <c r="B1447" s="28">
        <v>680</v>
      </c>
      <c r="C1447" s="28">
        <v>0.73499999999999999</v>
      </c>
    </row>
    <row r="1448" spans="1:3" x14ac:dyDescent="0.35">
      <c r="A1448" s="27" t="s">
        <v>2074</v>
      </c>
      <c r="B1448" s="28">
        <v>3.1549999999999998</v>
      </c>
      <c r="C1448" s="28">
        <v>0.79600000000000004</v>
      </c>
    </row>
    <row r="1449" spans="1:3" x14ac:dyDescent="0.35">
      <c r="A1449" s="27" t="s">
        <v>2075</v>
      </c>
      <c r="B1449" s="28">
        <v>74.073999999999998</v>
      </c>
      <c r="C1449" s="28">
        <v>1.1870000000000001</v>
      </c>
    </row>
    <row r="1450" spans="1:3" x14ac:dyDescent="0.35">
      <c r="A1450" s="27" t="s">
        <v>2076</v>
      </c>
      <c r="B1450" s="28">
        <v>162.16200000000001</v>
      </c>
      <c r="C1450" s="28">
        <v>0.82499999999999996</v>
      </c>
    </row>
    <row r="1451" spans="1:3" x14ac:dyDescent="0.35">
      <c r="A1451" s="27" t="s">
        <v>2077</v>
      </c>
      <c r="B1451" s="28">
        <v>11000</v>
      </c>
      <c r="C1451" s="28">
        <v>0.2</v>
      </c>
    </row>
    <row r="1452" spans="1:3" x14ac:dyDescent="0.35">
      <c r="A1452" s="27" t="s">
        <v>2078</v>
      </c>
      <c r="B1452" s="28">
        <v>95.238</v>
      </c>
      <c r="C1452" s="28">
        <v>0.93799999999999994</v>
      </c>
    </row>
    <row r="1453" spans="1:3" x14ac:dyDescent="0.35">
      <c r="A1453" s="27" t="s">
        <v>2079</v>
      </c>
      <c r="B1453" s="28">
        <v>142.857</v>
      </c>
      <c r="C1453" s="28">
        <v>0.95499999999999996</v>
      </c>
    </row>
    <row r="1454" spans="1:3" x14ac:dyDescent="0.35">
      <c r="A1454" s="27" t="s">
        <v>2080</v>
      </c>
      <c r="B1454" s="28">
        <v>126.05</v>
      </c>
      <c r="C1454" s="28">
        <v>0.95199999999999996</v>
      </c>
    </row>
    <row r="1455" spans="1:3" x14ac:dyDescent="0.35">
      <c r="A1455" s="27" t="s">
        <v>2081</v>
      </c>
      <c r="B1455" s="28">
        <v>621.62199999999996</v>
      </c>
      <c r="C1455" s="28">
        <v>0.46800000000000003</v>
      </c>
    </row>
    <row r="1456" spans="1:3" x14ac:dyDescent="0.35">
      <c r="A1456" s="27" t="s">
        <v>2082</v>
      </c>
      <c r="B1456" s="28">
        <v>214.286</v>
      </c>
      <c r="C1456" s="28">
        <v>0.64600000000000002</v>
      </c>
    </row>
    <row r="1457" spans="1:3" x14ac:dyDescent="0.35">
      <c r="A1457" s="27" t="s">
        <v>2083</v>
      </c>
      <c r="B1457" s="28">
        <v>1058.8240000000001</v>
      </c>
      <c r="C1457" s="28">
        <v>0.54500000000000004</v>
      </c>
    </row>
    <row r="1458" spans="1:3" x14ac:dyDescent="0.35">
      <c r="A1458" s="27" t="s">
        <v>2084</v>
      </c>
      <c r="B1458" s="28">
        <v>393.93900000000002</v>
      </c>
      <c r="C1458" s="28">
        <v>0.57899999999999996</v>
      </c>
    </row>
    <row r="1459" spans="1:3" x14ac:dyDescent="0.35">
      <c r="A1459" s="27" t="s">
        <v>2085</v>
      </c>
      <c r="B1459" s="28">
        <v>0</v>
      </c>
      <c r="C1459" s="28">
        <v>0.73699999999999999</v>
      </c>
    </row>
    <row r="1460" spans="1:3" x14ac:dyDescent="0.35">
      <c r="A1460" s="27" t="s">
        <v>2086</v>
      </c>
      <c r="B1460" s="28">
        <v>305.55599999999998</v>
      </c>
      <c r="C1460" s="28">
        <v>0.60499999999999998</v>
      </c>
    </row>
    <row r="1461" spans="1:3" x14ac:dyDescent="0.35">
      <c r="A1461" s="27" t="s">
        <v>2087</v>
      </c>
      <c r="B1461" s="28">
        <v>22.222000000000001</v>
      </c>
      <c r="C1461" s="28">
        <v>0.88800000000000001</v>
      </c>
    </row>
    <row r="1462" spans="1:3" x14ac:dyDescent="0.35">
      <c r="A1462" s="27" t="s">
        <v>2088</v>
      </c>
      <c r="B1462" s="28">
        <v>232.87700000000001</v>
      </c>
      <c r="C1462" s="28">
        <v>1.248</v>
      </c>
    </row>
    <row r="1463" spans="1:3" x14ac:dyDescent="0.35">
      <c r="A1463" s="27" t="s">
        <v>2089</v>
      </c>
      <c r="B1463" s="28">
        <v>76.991</v>
      </c>
      <c r="C1463" s="28">
        <v>0.78300000000000003</v>
      </c>
    </row>
    <row r="1464" spans="1:3" x14ac:dyDescent="0.35">
      <c r="A1464" s="27" t="s">
        <v>2090</v>
      </c>
      <c r="B1464" s="28">
        <v>293.33300000000003</v>
      </c>
      <c r="C1464" s="28">
        <v>0.72099999999999997</v>
      </c>
    </row>
    <row r="1465" spans="1:3" x14ac:dyDescent="0.35">
      <c r="A1465" s="27" t="s">
        <v>2091</v>
      </c>
      <c r="B1465" s="28">
        <v>1588.2349999999999</v>
      </c>
      <c r="C1465" s="28">
        <v>0.39500000000000002</v>
      </c>
    </row>
    <row r="1466" spans="1:3" x14ac:dyDescent="0.35">
      <c r="A1466" s="27" t="s">
        <v>2092</v>
      </c>
      <c r="B1466" s="28">
        <v>52.631999999999998</v>
      </c>
      <c r="C1466" s="28">
        <v>1.046</v>
      </c>
    </row>
    <row r="1467" spans="1:3" x14ac:dyDescent="0.35">
      <c r="A1467" s="27" t="s">
        <v>2093</v>
      </c>
      <c r="B1467" s="28">
        <v>1583.3330000000001</v>
      </c>
      <c r="C1467" s="28">
        <v>0.36399999999999999</v>
      </c>
    </row>
    <row r="1468" spans="1:3" x14ac:dyDescent="0.35">
      <c r="A1468" s="27" t="s">
        <v>2094</v>
      </c>
      <c r="B1468" s="28" t="e">
        <v>#DIV/0!</v>
      </c>
      <c r="C1468" s="28">
        <v>0</v>
      </c>
    </row>
    <row r="1469" spans="1:3" x14ac:dyDescent="0.35">
      <c r="A1469" s="27" t="s">
        <v>2095</v>
      </c>
      <c r="B1469" s="28">
        <v>109.67700000000001</v>
      </c>
      <c r="C1469" s="28">
        <v>1.26</v>
      </c>
    </row>
    <row r="1470" spans="1:3" x14ac:dyDescent="0.35">
      <c r="A1470" s="27" t="s">
        <v>2097</v>
      </c>
      <c r="B1470" s="28">
        <v>210.52600000000001</v>
      </c>
      <c r="C1470" s="28">
        <v>0.74</v>
      </c>
    </row>
    <row r="1471" spans="1:3" x14ac:dyDescent="0.35">
      <c r="A1471" s="27" t="s">
        <v>2098</v>
      </c>
      <c r="B1471" s="28">
        <v>8400</v>
      </c>
      <c r="C1471" s="28">
        <v>5.1999999999999998E-2</v>
      </c>
    </row>
    <row r="1472" spans="1:3" x14ac:dyDescent="0.35">
      <c r="A1472" s="27" t="s">
        <v>2119</v>
      </c>
      <c r="B1472" s="28">
        <v>1062.8045082949304</v>
      </c>
      <c r="C1472" s="28">
        <v>0.77874862637362696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29FE-8AF6-4307-B31E-7F0F2B5449AE}">
  <dimension ref="A1:A674"/>
  <sheetViews>
    <sheetView topLeftCell="A419" workbookViewId="0">
      <selection activeCell="B447" sqref="B447"/>
    </sheetView>
  </sheetViews>
  <sheetFormatPr defaultRowHeight="14.5" x14ac:dyDescent="0.35"/>
  <cols>
    <col min="1" max="1" width="65.36328125" customWidth="1"/>
  </cols>
  <sheetData>
    <row r="1" spans="1:1" x14ac:dyDescent="0.35">
      <c r="A1" t="s">
        <v>298</v>
      </c>
    </row>
    <row r="2" spans="1:1" x14ac:dyDescent="0.35">
      <c r="A2" t="s">
        <v>299</v>
      </c>
    </row>
    <row r="4" spans="1:1" x14ac:dyDescent="0.35">
      <c r="A4" t="s">
        <v>300</v>
      </c>
    </row>
    <row r="5" spans="1:1" x14ac:dyDescent="0.35">
      <c r="A5" t="s">
        <v>301</v>
      </c>
    </row>
    <row r="6" spans="1:1" x14ac:dyDescent="0.35">
      <c r="A6" t="s">
        <v>302</v>
      </c>
    </row>
    <row r="8" spans="1:1" x14ac:dyDescent="0.35">
      <c r="A8" t="s">
        <v>303</v>
      </c>
    </row>
    <row r="10" spans="1:1" x14ac:dyDescent="0.35">
      <c r="A10" t="s">
        <v>304</v>
      </c>
    </row>
    <row r="11" spans="1:1" x14ac:dyDescent="0.35">
      <c r="A11" t="s">
        <v>305</v>
      </c>
    </row>
    <row r="13" spans="1:1" x14ac:dyDescent="0.35">
      <c r="A13" t="s">
        <v>306</v>
      </c>
    </row>
    <row r="14" spans="1:1" x14ac:dyDescent="0.35">
      <c r="A14" t="s">
        <v>307</v>
      </c>
    </row>
    <row r="15" spans="1:1" x14ac:dyDescent="0.35">
      <c r="A15" t="s">
        <v>308</v>
      </c>
    </row>
    <row r="16" spans="1:1" x14ac:dyDescent="0.35">
      <c r="A16" t="s">
        <v>309</v>
      </c>
    </row>
    <row r="17" spans="1:1" x14ac:dyDescent="0.35">
      <c r="A17" t="s">
        <v>310</v>
      </c>
    </row>
    <row r="18" spans="1:1" x14ac:dyDescent="0.35">
      <c r="A18" t="s">
        <v>311</v>
      </c>
    </row>
    <row r="19" spans="1:1" x14ac:dyDescent="0.35">
      <c r="A19" t="s">
        <v>312</v>
      </c>
    </row>
    <row r="20" spans="1:1" x14ac:dyDescent="0.35">
      <c r="A20" t="s">
        <v>313</v>
      </c>
    </row>
    <row r="22" spans="1:1" x14ac:dyDescent="0.35">
      <c r="A22" t="s">
        <v>314</v>
      </c>
    </row>
    <row r="23" spans="1:1" x14ac:dyDescent="0.35">
      <c r="A23" t="s">
        <v>315</v>
      </c>
    </row>
    <row r="24" spans="1:1" x14ac:dyDescent="0.35">
      <c r="A24" t="s">
        <v>316</v>
      </c>
    </row>
    <row r="25" spans="1:1" x14ac:dyDescent="0.35">
      <c r="A25" t="s">
        <v>317</v>
      </c>
    </row>
    <row r="26" spans="1:1" x14ac:dyDescent="0.35">
      <c r="A26" t="s">
        <v>318</v>
      </c>
    </row>
    <row r="27" spans="1:1" x14ac:dyDescent="0.35">
      <c r="A27" t="s">
        <v>319</v>
      </c>
    </row>
    <row r="29" spans="1:1" x14ac:dyDescent="0.35">
      <c r="A29" t="s">
        <v>320</v>
      </c>
    </row>
    <row r="30" spans="1:1" x14ac:dyDescent="0.35">
      <c r="A30" t="s">
        <v>321</v>
      </c>
    </row>
    <row r="31" spans="1:1" x14ac:dyDescent="0.35">
      <c r="A31" t="s">
        <v>322</v>
      </c>
    </row>
    <row r="32" spans="1:1" x14ac:dyDescent="0.35">
      <c r="A32" t="s">
        <v>323</v>
      </c>
    </row>
    <row r="34" spans="1:1" x14ac:dyDescent="0.35">
      <c r="A34" t="s">
        <v>324</v>
      </c>
    </row>
    <row r="35" spans="1:1" x14ac:dyDescent="0.35">
      <c r="A35" t="s">
        <v>325</v>
      </c>
    </row>
    <row r="36" spans="1:1" x14ac:dyDescent="0.35">
      <c r="A36" t="s">
        <v>326</v>
      </c>
    </row>
    <row r="37" spans="1:1" x14ac:dyDescent="0.35">
      <c r="A37" t="s">
        <v>327</v>
      </c>
    </row>
    <row r="38" spans="1:1" x14ac:dyDescent="0.35">
      <c r="A38" t="s">
        <v>328</v>
      </c>
    </row>
    <row r="40" spans="1:1" x14ac:dyDescent="0.35">
      <c r="A40" t="s">
        <v>329</v>
      </c>
    </row>
    <row r="41" spans="1:1" x14ac:dyDescent="0.35">
      <c r="A41" t="s">
        <v>330</v>
      </c>
    </row>
    <row r="42" spans="1:1" x14ac:dyDescent="0.35">
      <c r="A42" t="s">
        <v>331</v>
      </c>
    </row>
    <row r="44" spans="1:1" x14ac:dyDescent="0.35">
      <c r="A44" t="s">
        <v>332</v>
      </c>
    </row>
    <row r="45" spans="1:1" x14ac:dyDescent="0.35">
      <c r="A45" t="s">
        <v>333</v>
      </c>
    </row>
    <row r="46" spans="1:1" x14ac:dyDescent="0.35">
      <c r="A46" t="s">
        <v>334</v>
      </c>
    </row>
    <row r="47" spans="1:1" x14ac:dyDescent="0.35">
      <c r="A47" t="s">
        <v>335</v>
      </c>
    </row>
    <row r="48" spans="1:1" x14ac:dyDescent="0.35">
      <c r="A48" t="s">
        <v>336</v>
      </c>
    </row>
    <row r="50" spans="1:1" x14ac:dyDescent="0.35">
      <c r="A50" t="s">
        <v>337</v>
      </c>
    </row>
    <row r="51" spans="1:1" x14ac:dyDescent="0.35">
      <c r="A51" t="s">
        <v>338</v>
      </c>
    </row>
    <row r="52" spans="1:1" x14ac:dyDescent="0.35">
      <c r="A52" t="s">
        <v>339</v>
      </c>
    </row>
    <row r="53" spans="1:1" x14ac:dyDescent="0.35">
      <c r="A53" t="s">
        <v>340</v>
      </c>
    </row>
    <row r="54" spans="1:1" x14ac:dyDescent="0.35">
      <c r="A54" t="s">
        <v>341</v>
      </c>
    </row>
    <row r="55" spans="1:1" x14ac:dyDescent="0.35">
      <c r="A55" t="s">
        <v>342</v>
      </c>
    </row>
    <row r="56" spans="1:1" x14ac:dyDescent="0.35">
      <c r="A56" t="s">
        <v>343</v>
      </c>
    </row>
    <row r="57" spans="1:1" x14ac:dyDescent="0.35">
      <c r="A57" t="s">
        <v>344</v>
      </c>
    </row>
    <row r="58" spans="1:1" x14ac:dyDescent="0.35">
      <c r="A58" t="s">
        <v>345</v>
      </c>
    </row>
    <row r="59" spans="1:1" x14ac:dyDescent="0.35">
      <c r="A59" t="s">
        <v>346</v>
      </c>
    </row>
    <row r="61" spans="1:1" x14ac:dyDescent="0.35">
      <c r="A61" t="s">
        <v>347</v>
      </c>
    </row>
    <row r="62" spans="1:1" x14ac:dyDescent="0.35">
      <c r="A62" t="s">
        <v>348</v>
      </c>
    </row>
    <row r="63" spans="1:1" x14ac:dyDescent="0.35">
      <c r="A63" t="s">
        <v>349</v>
      </c>
    </row>
    <row r="64" spans="1:1" x14ac:dyDescent="0.35">
      <c r="A64" t="s">
        <v>350</v>
      </c>
    </row>
    <row r="65" spans="1:1" x14ac:dyDescent="0.35">
      <c r="A65" t="s">
        <v>351</v>
      </c>
    </row>
    <row r="66" spans="1:1" x14ac:dyDescent="0.35">
      <c r="A66" t="s">
        <v>352</v>
      </c>
    </row>
    <row r="68" spans="1:1" x14ac:dyDescent="0.35">
      <c r="A68" t="s">
        <v>353</v>
      </c>
    </row>
    <row r="69" spans="1:1" x14ac:dyDescent="0.35">
      <c r="A69" t="s">
        <v>354</v>
      </c>
    </row>
    <row r="71" spans="1:1" x14ac:dyDescent="0.35">
      <c r="A71" t="s">
        <v>355</v>
      </c>
    </row>
    <row r="73" spans="1:1" x14ac:dyDescent="0.35">
      <c r="A73" t="s">
        <v>356</v>
      </c>
    </row>
    <row r="75" spans="1:1" x14ac:dyDescent="0.35">
      <c r="A75" t="s">
        <v>357</v>
      </c>
    </row>
    <row r="77" spans="1:1" x14ac:dyDescent="0.35">
      <c r="A77" t="s">
        <v>358</v>
      </c>
    </row>
    <row r="78" spans="1:1" x14ac:dyDescent="0.35">
      <c r="A78" t="s">
        <v>359</v>
      </c>
    </row>
    <row r="80" spans="1:1" x14ac:dyDescent="0.35">
      <c r="A80" t="s">
        <v>360</v>
      </c>
    </row>
    <row r="81" spans="1:1" x14ac:dyDescent="0.35">
      <c r="A81" t="s">
        <v>361</v>
      </c>
    </row>
    <row r="82" spans="1:1" x14ac:dyDescent="0.35">
      <c r="A82" t="s">
        <v>362</v>
      </c>
    </row>
    <row r="84" spans="1:1" x14ac:dyDescent="0.35">
      <c r="A84" t="s">
        <v>363</v>
      </c>
    </row>
    <row r="85" spans="1:1" x14ac:dyDescent="0.35">
      <c r="A85" t="s">
        <v>364</v>
      </c>
    </row>
    <row r="86" spans="1:1" x14ac:dyDescent="0.35">
      <c r="A86" t="s">
        <v>365</v>
      </c>
    </row>
    <row r="87" spans="1:1" x14ac:dyDescent="0.35">
      <c r="A87" t="s">
        <v>366</v>
      </c>
    </row>
    <row r="89" spans="1:1" x14ac:dyDescent="0.35">
      <c r="A89" t="s">
        <v>367</v>
      </c>
    </row>
    <row r="90" spans="1:1" x14ac:dyDescent="0.35">
      <c r="A90" t="s">
        <v>368</v>
      </c>
    </row>
    <row r="92" spans="1:1" x14ac:dyDescent="0.35">
      <c r="A92" t="s">
        <v>369</v>
      </c>
    </row>
    <row r="93" spans="1:1" x14ac:dyDescent="0.35">
      <c r="A93" t="s">
        <v>370</v>
      </c>
    </row>
    <row r="94" spans="1:1" x14ac:dyDescent="0.35">
      <c r="A94" t="s">
        <v>371</v>
      </c>
    </row>
    <row r="95" spans="1:1" x14ac:dyDescent="0.35">
      <c r="A95" t="s">
        <v>372</v>
      </c>
    </row>
    <row r="96" spans="1:1" x14ac:dyDescent="0.35">
      <c r="A96" t="s">
        <v>373</v>
      </c>
    </row>
    <row r="97" spans="1:1" x14ac:dyDescent="0.35">
      <c r="A97" t="s">
        <v>374</v>
      </c>
    </row>
    <row r="99" spans="1:1" x14ac:dyDescent="0.35">
      <c r="A99" t="s">
        <v>375</v>
      </c>
    </row>
    <row r="100" spans="1:1" x14ac:dyDescent="0.35">
      <c r="A100" t="s">
        <v>376</v>
      </c>
    </row>
    <row r="101" spans="1:1" x14ac:dyDescent="0.35">
      <c r="A101" t="s">
        <v>377</v>
      </c>
    </row>
    <row r="103" spans="1:1" x14ac:dyDescent="0.35">
      <c r="A103" t="s">
        <v>378</v>
      </c>
    </row>
    <row r="104" spans="1:1" x14ac:dyDescent="0.35">
      <c r="A104" t="s">
        <v>379</v>
      </c>
    </row>
    <row r="105" spans="1:1" x14ac:dyDescent="0.35">
      <c r="A105" t="s">
        <v>380</v>
      </c>
    </row>
    <row r="106" spans="1:1" x14ac:dyDescent="0.35">
      <c r="A106" t="s">
        <v>381</v>
      </c>
    </row>
    <row r="107" spans="1:1" x14ac:dyDescent="0.35">
      <c r="A107" t="s">
        <v>382</v>
      </c>
    </row>
    <row r="108" spans="1:1" x14ac:dyDescent="0.35">
      <c r="A108" t="s">
        <v>383</v>
      </c>
    </row>
    <row r="109" spans="1:1" x14ac:dyDescent="0.35">
      <c r="A109" t="s">
        <v>384</v>
      </c>
    </row>
    <row r="110" spans="1:1" x14ac:dyDescent="0.35">
      <c r="A110" t="s">
        <v>385</v>
      </c>
    </row>
    <row r="112" spans="1:1" x14ac:dyDescent="0.35">
      <c r="A112" t="s">
        <v>386</v>
      </c>
    </row>
    <row r="114" spans="1:1" x14ac:dyDescent="0.35">
      <c r="A114" t="s">
        <v>387</v>
      </c>
    </row>
    <row r="115" spans="1:1" x14ac:dyDescent="0.35">
      <c r="A115" t="s">
        <v>388</v>
      </c>
    </row>
    <row r="116" spans="1:1" x14ac:dyDescent="0.35">
      <c r="A116" t="s">
        <v>389</v>
      </c>
    </row>
    <row r="118" spans="1:1" x14ac:dyDescent="0.35">
      <c r="A118" t="s">
        <v>390</v>
      </c>
    </row>
    <row r="119" spans="1:1" x14ac:dyDescent="0.35">
      <c r="A119" t="s">
        <v>391</v>
      </c>
    </row>
    <row r="120" spans="1:1" x14ac:dyDescent="0.35">
      <c r="A120" t="s">
        <v>392</v>
      </c>
    </row>
    <row r="121" spans="1:1" x14ac:dyDescent="0.35">
      <c r="A121" t="s">
        <v>393</v>
      </c>
    </row>
    <row r="123" spans="1:1" x14ac:dyDescent="0.35">
      <c r="A123" t="s">
        <v>394</v>
      </c>
    </row>
    <row r="124" spans="1:1" x14ac:dyDescent="0.35">
      <c r="A124" t="s">
        <v>395</v>
      </c>
    </row>
    <row r="125" spans="1:1" x14ac:dyDescent="0.35">
      <c r="A125" t="s">
        <v>396</v>
      </c>
    </row>
    <row r="126" spans="1:1" x14ac:dyDescent="0.35">
      <c r="A126" t="s">
        <v>397</v>
      </c>
    </row>
    <row r="127" spans="1:1" x14ac:dyDescent="0.35">
      <c r="A127" t="s">
        <v>398</v>
      </c>
    </row>
    <row r="128" spans="1:1" x14ac:dyDescent="0.35">
      <c r="A128" t="s">
        <v>399</v>
      </c>
    </row>
    <row r="129" spans="1:1" x14ac:dyDescent="0.35">
      <c r="A129" t="s">
        <v>400</v>
      </c>
    </row>
    <row r="130" spans="1:1" x14ac:dyDescent="0.35">
      <c r="A130" t="s">
        <v>401</v>
      </c>
    </row>
    <row r="131" spans="1:1" x14ac:dyDescent="0.35">
      <c r="A131" t="s">
        <v>402</v>
      </c>
    </row>
    <row r="132" spans="1:1" x14ac:dyDescent="0.35">
      <c r="A132" t="s">
        <v>403</v>
      </c>
    </row>
    <row r="134" spans="1:1" x14ac:dyDescent="0.35">
      <c r="A134" t="s">
        <v>404</v>
      </c>
    </row>
    <row r="135" spans="1:1" x14ac:dyDescent="0.35">
      <c r="A135" t="s">
        <v>405</v>
      </c>
    </row>
    <row r="136" spans="1:1" x14ac:dyDescent="0.35">
      <c r="A136" t="s">
        <v>406</v>
      </c>
    </row>
    <row r="137" spans="1:1" x14ac:dyDescent="0.35">
      <c r="A137" t="s">
        <v>407</v>
      </c>
    </row>
    <row r="138" spans="1:1" x14ac:dyDescent="0.35">
      <c r="A138" t="s">
        <v>408</v>
      </c>
    </row>
    <row r="139" spans="1:1" x14ac:dyDescent="0.35">
      <c r="A139" t="s">
        <v>409</v>
      </c>
    </row>
    <row r="140" spans="1:1" x14ac:dyDescent="0.35">
      <c r="A140" t="s">
        <v>410</v>
      </c>
    </row>
    <row r="141" spans="1:1" x14ac:dyDescent="0.35">
      <c r="A141" t="s">
        <v>411</v>
      </c>
    </row>
    <row r="142" spans="1:1" x14ac:dyDescent="0.35">
      <c r="A142" t="s">
        <v>412</v>
      </c>
    </row>
    <row r="143" spans="1:1" x14ac:dyDescent="0.35">
      <c r="A143" t="s">
        <v>413</v>
      </c>
    </row>
    <row r="144" spans="1:1" x14ac:dyDescent="0.35">
      <c r="A144" t="s">
        <v>414</v>
      </c>
    </row>
    <row r="145" spans="1:1" x14ac:dyDescent="0.35">
      <c r="A145" t="s">
        <v>415</v>
      </c>
    </row>
    <row r="147" spans="1:1" x14ac:dyDescent="0.35">
      <c r="A147" t="s">
        <v>416</v>
      </c>
    </row>
    <row r="148" spans="1:1" x14ac:dyDescent="0.35">
      <c r="A148" t="s">
        <v>417</v>
      </c>
    </row>
    <row r="149" spans="1:1" x14ac:dyDescent="0.35">
      <c r="A149" t="s">
        <v>418</v>
      </c>
    </row>
    <row r="151" spans="1:1" x14ac:dyDescent="0.35">
      <c r="A151" t="s">
        <v>419</v>
      </c>
    </row>
    <row r="152" spans="1:1" x14ac:dyDescent="0.35">
      <c r="A152" t="s">
        <v>420</v>
      </c>
    </row>
    <row r="154" spans="1:1" x14ac:dyDescent="0.35">
      <c r="A154" t="s">
        <v>421</v>
      </c>
    </row>
    <row r="156" spans="1:1" x14ac:dyDescent="0.35">
      <c r="A156" t="s">
        <v>422</v>
      </c>
    </row>
    <row r="157" spans="1:1" x14ac:dyDescent="0.35">
      <c r="A157" t="s">
        <v>423</v>
      </c>
    </row>
    <row r="158" spans="1:1" x14ac:dyDescent="0.35">
      <c r="A158" t="s">
        <v>424</v>
      </c>
    </row>
    <row r="159" spans="1:1" x14ac:dyDescent="0.35">
      <c r="A159" t="s">
        <v>425</v>
      </c>
    </row>
    <row r="160" spans="1:1" x14ac:dyDescent="0.35">
      <c r="A160" t="s">
        <v>426</v>
      </c>
    </row>
    <row r="161" spans="1:1" x14ac:dyDescent="0.35">
      <c r="A161" t="s">
        <v>427</v>
      </c>
    </row>
    <row r="162" spans="1:1" x14ac:dyDescent="0.35">
      <c r="A162" t="s">
        <v>428</v>
      </c>
    </row>
    <row r="164" spans="1:1" x14ac:dyDescent="0.35">
      <c r="A164" t="s">
        <v>429</v>
      </c>
    </row>
    <row r="165" spans="1:1" x14ac:dyDescent="0.35">
      <c r="A165" t="s">
        <v>430</v>
      </c>
    </row>
    <row r="166" spans="1:1" x14ac:dyDescent="0.35">
      <c r="A166" t="s">
        <v>431</v>
      </c>
    </row>
    <row r="167" spans="1:1" x14ac:dyDescent="0.35">
      <c r="A167" t="s">
        <v>432</v>
      </c>
    </row>
    <row r="168" spans="1:1" x14ac:dyDescent="0.35">
      <c r="A168" t="s">
        <v>433</v>
      </c>
    </row>
    <row r="169" spans="1:1" x14ac:dyDescent="0.35">
      <c r="A169" t="s">
        <v>434</v>
      </c>
    </row>
    <row r="170" spans="1:1" x14ac:dyDescent="0.35">
      <c r="A170" t="s">
        <v>435</v>
      </c>
    </row>
    <row r="171" spans="1:1" x14ac:dyDescent="0.35">
      <c r="A171" t="s">
        <v>436</v>
      </c>
    </row>
    <row r="172" spans="1:1" x14ac:dyDescent="0.35">
      <c r="A172" t="s">
        <v>437</v>
      </c>
    </row>
    <row r="173" spans="1:1" x14ac:dyDescent="0.35">
      <c r="A173" t="s">
        <v>438</v>
      </c>
    </row>
    <row r="175" spans="1:1" x14ac:dyDescent="0.35">
      <c r="A175" t="s">
        <v>439</v>
      </c>
    </row>
    <row r="176" spans="1:1" x14ac:dyDescent="0.35">
      <c r="A176" t="s">
        <v>440</v>
      </c>
    </row>
    <row r="177" spans="1:1" x14ac:dyDescent="0.35">
      <c r="A177" t="s">
        <v>441</v>
      </c>
    </row>
    <row r="179" spans="1:1" x14ac:dyDescent="0.35">
      <c r="A179" t="s">
        <v>442</v>
      </c>
    </row>
    <row r="181" spans="1:1" x14ac:dyDescent="0.35">
      <c r="A181" t="s">
        <v>443</v>
      </c>
    </row>
    <row r="182" spans="1:1" x14ac:dyDescent="0.35">
      <c r="A182" t="s">
        <v>444</v>
      </c>
    </row>
    <row r="183" spans="1:1" x14ac:dyDescent="0.35">
      <c r="A183" t="s">
        <v>445</v>
      </c>
    </row>
    <row r="184" spans="1:1" x14ac:dyDescent="0.35">
      <c r="A184" t="s">
        <v>446</v>
      </c>
    </row>
    <row r="185" spans="1:1" x14ac:dyDescent="0.35">
      <c r="A185" t="s">
        <v>447</v>
      </c>
    </row>
    <row r="187" spans="1:1" x14ac:dyDescent="0.35">
      <c r="A187" t="s">
        <v>448</v>
      </c>
    </row>
    <row r="188" spans="1:1" x14ac:dyDescent="0.35">
      <c r="A188" t="s">
        <v>449</v>
      </c>
    </row>
    <row r="189" spans="1:1" x14ac:dyDescent="0.35">
      <c r="A189" t="s">
        <v>450</v>
      </c>
    </row>
    <row r="190" spans="1:1" x14ac:dyDescent="0.35">
      <c r="A190" t="s">
        <v>451</v>
      </c>
    </row>
    <row r="191" spans="1:1" x14ac:dyDescent="0.35">
      <c r="A191" t="s">
        <v>452</v>
      </c>
    </row>
    <row r="192" spans="1:1" x14ac:dyDescent="0.35">
      <c r="A192" t="s">
        <v>453</v>
      </c>
    </row>
    <row r="193" spans="1:1" x14ac:dyDescent="0.35">
      <c r="A193" t="s">
        <v>454</v>
      </c>
    </row>
    <row r="195" spans="1:1" x14ac:dyDescent="0.35">
      <c r="A195" t="s">
        <v>455</v>
      </c>
    </row>
    <row r="197" spans="1:1" x14ac:dyDescent="0.35">
      <c r="A197" t="s">
        <v>456</v>
      </c>
    </row>
    <row r="198" spans="1:1" x14ac:dyDescent="0.35">
      <c r="A198" t="s">
        <v>457</v>
      </c>
    </row>
    <row r="199" spans="1:1" x14ac:dyDescent="0.35">
      <c r="A199" t="s">
        <v>458</v>
      </c>
    </row>
    <row r="200" spans="1:1" x14ac:dyDescent="0.35">
      <c r="A200" t="s">
        <v>459</v>
      </c>
    </row>
    <row r="201" spans="1:1" x14ac:dyDescent="0.35">
      <c r="A201" t="s">
        <v>460</v>
      </c>
    </row>
    <row r="202" spans="1:1" x14ac:dyDescent="0.35">
      <c r="A202" t="s">
        <v>461</v>
      </c>
    </row>
    <row r="203" spans="1:1" x14ac:dyDescent="0.35">
      <c r="A203" t="s">
        <v>462</v>
      </c>
    </row>
    <row r="205" spans="1:1" x14ac:dyDescent="0.35">
      <c r="A205" t="s">
        <v>463</v>
      </c>
    </row>
    <row r="206" spans="1:1" x14ac:dyDescent="0.35">
      <c r="A206" t="s">
        <v>464</v>
      </c>
    </row>
    <row r="208" spans="1:1" x14ac:dyDescent="0.35">
      <c r="A208" t="s">
        <v>465</v>
      </c>
    </row>
    <row r="210" spans="1:1" x14ac:dyDescent="0.35">
      <c r="A210" t="s">
        <v>466</v>
      </c>
    </row>
    <row r="211" spans="1:1" x14ac:dyDescent="0.35">
      <c r="A211" t="s">
        <v>467</v>
      </c>
    </row>
    <row r="212" spans="1:1" x14ac:dyDescent="0.35">
      <c r="A212" t="s">
        <v>468</v>
      </c>
    </row>
    <row r="214" spans="1:1" x14ac:dyDescent="0.35">
      <c r="A214" t="s">
        <v>469</v>
      </c>
    </row>
    <row r="215" spans="1:1" x14ac:dyDescent="0.35">
      <c r="A215" t="s">
        <v>470</v>
      </c>
    </row>
    <row r="217" spans="1:1" x14ac:dyDescent="0.35">
      <c r="A217" t="s">
        <v>471</v>
      </c>
    </row>
    <row r="218" spans="1:1" x14ac:dyDescent="0.35">
      <c r="A218" t="s">
        <v>472</v>
      </c>
    </row>
    <row r="219" spans="1:1" x14ac:dyDescent="0.35">
      <c r="A219" t="s">
        <v>473</v>
      </c>
    </row>
    <row r="220" spans="1:1" x14ac:dyDescent="0.35">
      <c r="A220" t="s">
        <v>474</v>
      </c>
    </row>
    <row r="222" spans="1:1" x14ac:dyDescent="0.35">
      <c r="A222" t="s">
        <v>475</v>
      </c>
    </row>
    <row r="223" spans="1:1" x14ac:dyDescent="0.35">
      <c r="A223" t="s">
        <v>476</v>
      </c>
    </row>
    <row r="224" spans="1:1" x14ac:dyDescent="0.35">
      <c r="A224" t="s">
        <v>477</v>
      </c>
    </row>
    <row r="225" spans="1:1" x14ac:dyDescent="0.35">
      <c r="A225" t="s">
        <v>478</v>
      </c>
    </row>
    <row r="226" spans="1:1" x14ac:dyDescent="0.35">
      <c r="A226" t="s">
        <v>479</v>
      </c>
    </row>
    <row r="227" spans="1:1" x14ac:dyDescent="0.35">
      <c r="A227" t="s">
        <v>480</v>
      </c>
    </row>
    <row r="228" spans="1:1" x14ac:dyDescent="0.35">
      <c r="A228" t="s">
        <v>481</v>
      </c>
    </row>
    <row r="230" spans="1:1" x14ac:dyDescent="0.35">
      <c r="A230" t="s">
        <v>482</v>
      </c>
    </row>
    <row r="231" spans="1:1" x14ac:dyDescent="0.35">
      <c r="A231" t="s">
        <v>483</v>
      </c>
    </row>
    <row r="232" spans="1:1" x14ac:dyDescent="0.35">
      <c r="A232" t="s">
        <v>484</v>
      </c>
    </row>
    <row r="233" spans="1:1" x14ac:dyDescent="0.35">
      <c r="A233" t="s">
        <v>485</v>
      </c>
    </row>
    <row r="235" spans="1:1" x14ac:dyDescent="0.35">
      <c r="A235" t="s">
        <v>486</v>
      </c>
    </row>
    <row r="236" spans="1:1" x14ac:dyDescent="0.35">
      <c r="A236" t="s">
        <v>487</v>
      </c>
    </row>
    <row r="237" spans="1:1" x14ac:dyDescent="0.35">
      <c r="A237" t="s">
        <v>488</v>
      </c>
    </row>
    <row r="238" spans="1:1" x14ac:dyDescent="0.35">
      <c r="A238" t="s">
        <v>489</v>
      </c>
    </row>
    <row r="239" spans="1:1" x14ac:dyDescent="0.35">
      <c r="A239" t="s">
        <v>490</v>
      </c>
    </row>
    <row r="240" spans="1:1" x14ac:dyDescent="0.35">
      <c r="A240" t="s">
        <v>491</v>
      </c>
    </row>
    <row r="241" spans="1:1" x14ac:dyDescent="0.35">
      <c r="A241" t="s">
        <v>492</v>
      </c>
    </row>
    <row r="242" spans="1:1" x14ac:dyDescent="0.35">
      <c r="A242" t="s">
        <v>493</v>
      </c>
    </row>
    <row r="243" spans="1:1" x14ac:dyDescent="0.35">
      <c r="A243" t="s">
        <v>494</v>
      </c>
    </row>
    <row r="245" spans="1:1" x14ac:dyDescent="0.35">
      <c r="A245" t="s">
        <v>495</v>
      </c>
    </row>
    <row r="247" spans="1:1" x14ac:dyDescent="0.35">
      <c r="A247" t="s">
        <v>496</v>
      </c>
    </row>
    <row r="248" spans="1:1" x14ac:dyDescent="0.35">
      <c r="A248" t="s">
        <v>497</v>
      </c>
    </row>
    <row r="249" spans="1:1" x14ac:dyDescent="0.35">
      <c r="A249" t="s">
        <v>498</v>
      </c>
    </row>
    <row r="250" spans="1:1" x14ac:dyDescent="0.35">
      <c r="A250" t="s">
        <v>499</v>
      </c>
    </row>
    <row r="252" spans="1:1" x14ac:dyDescent="0.35">
      <c r="A252" t="s">
        <v>500</v>
      </c>
    </row>
    <row r="253" spans="1:1" x14ac:dyDescent="0.35">
      <c r="A253" t="s">
        <v>501</v>
      </c>
    </row>
    <row r="254" spans="1:1" x14ac:dyDescent="0.35">
      <c r="A254" t="s">
        <v>502</v>
      </c>
    </row>
    <row r="255" spans="1:1" x14ac:dyDescent="0.35">
      <c r="A255" t="s">
        <v>503</v>
      </c>
    </row>
    <row r="257" spans="1:1" x14ac:dyDescent="0.35">
      <c r="A257" t="s">
        <v>504</v>
      </c>
    </row>
    <row r="258" spans="1:1" x14ac:dyDescent="0.35">
      <c r="A258" t="s">
        <v>505</v>
      </c>
    </row>
    <row r="259" spans="1:1" x14ac:dyDescent="0.35">
      <c r="A259" t="s">
        <v>506</v>
      </c>
    </row>
    <row r="260" spans="1:1" x14ac:dyDescent="0.35">
      <c r="A260" t="s">
        <v>507</v>
      </c>
    </row>
    <row r="261" spans="1:1" x14ac:dyDescent="0.35">
      <c r="A261" t="s">
        <v>508</v>
      </c>
    </row>
    <row r="262" spans="1:1" x14ac:dyDescent="0.35">
      <c r="A262" t="s">
        <v>509</v>
      </c>
    </row>
    <row r="263" spans="1:1" x14ac:dyDescent="0.35">
      <c r="A263" t="s">
        <v>510</v>
      </c>
    </row>
    <row r="264" spans="1:1" x14ac:dyDescent="0.35">
      <c r="A264" t="s">
        <v>511</v>
      </c>
    </row>
    <row r="265" spans="1:1" x14ac:dyDescent="0.35">
      <c r="A265" t="s">
        <v>512</v>
      </c>
    </row>
    <row r="266" spans="1:1" x14ac:dyDescent="0.35">
      <c r="A266" t="s">
        <v>513</v>
      </c>
    </row>
    <row r="267" spans="1:1" x14ac:dyDescent="0.35">
      <c r="A267" t="s">
        <v>514</v>
      </c>
    </row>
    <row r="269" spans="1:1" x14ac:dyDescent="0.35">
      <c r="A269" t="s">
        <v>515</v>
      </c>
    </row>
    <row r="270" spans="1:1" x14ac:dyDescent="0.35">
      <c r="A270" t="s">
        <v>516</v>
      </c>
    </row>
    <row r="271" spans="1:1" x14ac:dyDescent="0.35">
      <c r="A271" t="s">
        <v>517</v>
      </c>
    </row>
    <row r="272" spans="1:1" x14ac:dyDescent="0.35">
      <c r="A272" t="s">
        <v>518</v>
      </c>
    </row>
    <row r="273" spans="1:1" x14ac:dyDescent="0.35">
      <c r="A273" t="s">
        <v>519</v>
      </c>
    </row>
    <row r="275" spans="1:1" x14ac:dyDescent="0.35">
      <c r="A275" t="s">
        <v>520</v>
      </c>
    </row>
    <row r="276" spans="1:1" x14ac:dyDescent="0.35">
      <c r="A276" t="s">
        <v>521</v>
      </c>
    </row>
    <row r="277" spans="1:1" x14ac:dyDescent="0.35">
      <c r="A277" t="s">
        <v>522</v>
      </c>
    </row>
    <row r="278" spans="1:1" x14ac:dyDescent="0.35">
      <c r="A278" t="s">
        <v>523</v>
      </c>
    </row>
    <row r="279" spans="1:1" x14ac:dyDescent="0.35">
      <c r="A279" t="s">
        <v>524</v>
      </c>
    </row>
    <row r="280" spans="1:1" x14ac:dyDescent="0.35">
      <c r="A280" t="s">
        <v>525</v>
      </c>
    </row>
    <row r="281" spans="1:1" x14ac:dyDescent="0.35">
      <c r="A281" t="s">
        <v>526</v>
      </c>
    </row>
    <row r="282" spans="1:1" x14ac:dyDescent="0.35">
      <c r="A282" t="s">
        <v>527</v>
      </c>
    </row>
    <row r="283" spans="1:1" x14ac:dyDescent="0.35">
      <c r="A283" t="s">
        <v>528</v>
      </c>
    </row>
    <row r="284" spans="1:1" x14ac:dyDescent="0.35">
      <c r="A284" t="s">
        <v>529</v>
      </c>
    </row>
    <row r="285" spans="1:1" x14ac:dyDescent="0.35">
      <c r="A285" t="s">
        <v>530</v>
      </c>
    </row>
    <row r="286" spans="1:1" x14ac:dyDescent="0.35">
      <c r="A286" t="s">
        <v>531</v>
      </c>
    </row>
    <row r="288" spans="1:1" x14ac:dyDescent="0.35">
      <c r="A288" t="s">
        <v>532</v>
      </c>
    </row>
    <row r="289" spans="1:1" x14ac:dyDescent="0.35">
      <c r="A289" t="s">
        <v>533</v>
      </c>
    </row>
    <row r="290" spans="1:1" x14ac:dyDescent="0.35">
      <c r="A290" t="s">
        <v>534</v>
      </c>
    </row>
    <row r="291" spans="1:1" x14ac:dyDescent="0.35">
      <c r="A291" t="s">
        <v>535</v>
      </c>
    </row>
    <row r="293" spans="1:1" x14ac:dyDescent="0.35">
      <c r="A293" t="s">
        <v>536</v>
      </c>
    </row>
    <row r="294" spans="1:1" x14ac:dyDescent="0.35">
      <c r="A294" t="s">
        <v>537</v>
      </c>
    </row>
    <row r="295" spans="1:1" x14ac:dyDescent="0.35">
      <c r="A295" t="s">
        <v>538</v>
      </c>
    </row>
    <row r="297" spans="1:1" x14ac:dyDescent="0.35">
      <c r="A297" t="s">
        <v>539</v>
      </c>
    </row>
    <row r="298" spans="1:1" x14ac:dyDescent="0.35">
      <c r="A298" t="s">
        <v>540</v>
      </c>
    </row>
    <row r="299" spans="1:1" x14ac:dyDescent="0.35">
      <c r="A299" t="s">
        <v>541</v>
      </c>
    </row>
    <row r="300" spans="1:1" x14ac:dyDescent="0.35">
      <c r="A300" t="s">
        <v>542</v>
      </c>
    </row>
    <row r="301" spans="1:1" x14ac:dyDescent="0.35">
      <c r="A301" t="s">
        <v>543</v>
      </c>
    </row>
    <row r="302" spans="1:1" x14ac:dyDescent="0.35">
      <c r="A302" t="s">
        <v>544</v>
      </c>
    </row>
    <row r="303" spans="1:1" x14ac:dyDescent="0.35">
      <c r="A303" t="s">
        <v>545</v>
      </c>
    </row>
    <row r="304" spans="1:1" x14ac:dyDescent="0.35">
      <c r="A304" t="s">
        <v>546</v>
      </c>
    </row>
    <row r="305" spans="1:1" x14ac:dyDescent="0.35">
      <c r="A305" t="s">
        <v>547</v>
      </c>
    </row>
    <row r="306" spans="1:1" x14ac:dyDescent="0.35">
      <c r="A306" t="s">
        <v>548</v>
      </c>
    </row>
    <row r="307" spans="1:1" x14ac:dyDescent="0.35">
      <c r="A307" t="s">
        <v>549</v>
      </c>
    </row>
    <row r="308" spans="1:1" x14ac:dyDescent="0.35">
      <c r="A308" t="s">
        <v>550</v>
      </c>
    </row>
    <row r="310" spans="1:1" x14ac:dyDescent="0.35">
      <c r="A310" t="s">
        <v>551</v>
      </c>
    </row>
    <row r="311" spans="1:1" x14ac:dyDescent="0.35">
      <c r="A311" t="s">
        <v>552</v>
      </c>
    </row>
    <row r="312" spans="1:1" x14ac:dyDescent="0.35">
      <c r="A312" t="s">
        <v>553</v>
      </c>
    </row>
    <row r="313" spans="1:1" x14ac:dyDescent="0.35">
      <c r="A313" t="s">
        <v>554</v>
      </c>
    </row>
    <row r="314" spans="1:1" x14ac:dyDescent="0.35">
      <c r="A314" t="s">
        <v>555</v>
      </c>
    </row>
    <row r="315" spans="1:1" x14ac:dyDescent="0.35">
      <c r="A315" t="s">
        <v>556</v>
      </c>
    </row>
    <row r="316" spans="1:1" x14ac:dyDescent="0.35">
      <c r="A316" t="s">
        <v>557</v>
      </c>
    </row>
    <row r="318" spans="1:1" x14ac:dyDescent="0.35">
      <c r="A318" t="s">
        <v>558</v>
      </c>
    </row>
    <row r="319" spans="1:1" x14ac:dyDescent="0.35">
      <c r="A319" t="s">
        <v>559</v>
      </c>
    </row>
    <row r="320" spans="1:1" x14ac:dyDescent="0.35">
      <c r="A320" t="s">
        <v>560</v>
      </c>
    </row>
    <row r="321" spans="1:1" x14ac:dyDescent="0.35">
      <c r="A321" t="s">
        <v>561</v>
      </c>
    </row>
    <row r="322" spans="1:1" x14ac:dyDescent="0.35">
      <c r="A322" t="s">
        <v>562</v>
      </c>
    </row>
    <row r="323" spans="1:1" x14ac:dyDescent="0.35">
      <c r="A323" t="s">
        <v>563</v>
      </c>
    </row>
    <row r="324" spans="1:1" x14ac:dyDescent="0.35">
      <c r="A324" t="s">
        <v>564</v>
      </c>
    </row>
    <row r="325" spans="1:1" x14ac:dyDescent="0.35">
      <c r="A325" t="s">
        <v>565</v>
      </c>
    </row>
    <row r="326" spans="1:1" x14ac:dyDescent="0.35">
      <c r="A326" t="s">
        <v>566</v>
      </c>
    </row>
    <row r="327" spans="1:1" x14ac:dyDescent="0.35">
      <c r="A327" t="s">
        <v>567</v>
      </c>
    </row>
    <row r="329" spans="1:1" x14ac:dyDescent="0.35">
      <c r="A329" t="s">
        <v>568</v>
      </c>
    </row>
    <row r="330" spans="1:1" x14ac:dyDescent="0.35">
      <c r="A330" t="s">
        <v>569</v>
      </c>
    </row>
    <row r="331" spans="1:1" x14ac:dyDescent="0.35">
      <c r="A331" t="s">
        <v>570</v>
      </c>
    </row>
    <row r="332" spans="1:1" x14ac:dyDescent="0.35">
      <c r="A332" t="s">
        <v>571</v>
      </c>
    </row>
    <row r="333" spans="1:1" x14ac:dyDescent="0.35">
      <c r="A333" t="s">
        <v>572</v>
      </c>
    </row>
    <row r="334" spans="1:1" x14ac:dyDescent="0.35">
      <c r="A334" t="s">
        <v>573</v>
      </c>
    </row>
    <row r="335" spans="1:1" x14ac:dyDescent="0.35">
      <c r="A335" t="s">
        <v>574</v>
      </c>
    </row>
    <row r="337" spans="1:1" x14ac:dyDescent="0.35">
      <c r="A337" t="s">
        <v>575</v>
      </c>
    </row>
    <row r="338" spans="1:1" x14ac:dyDescent="0.35">
      <c r="A338" t="s">
        <v>576</v>
      </c>
    </row>
    <row r="339" spans="1:1" x14ac:dyDescent="0.35">
      <c r="A339" t="s">
        <v>577</v>
      </c>
    </row>
    <row r="340" spans="1:1" x14ac:dyDescent="0.35">
      <c r="A340" t="s">
        <v>578</v>
      </c>
    </row>
    <row r="341" spans="1:1" x14ac:dyDescent="0.35">
      <c r="A341" t="s">
        <v>579</v>
      </c>
    </row>
    <row r="343" spans="1:1" x14ac:dyDescent="0.35">
      <c r="A343" t="s">
        <v>580</v>
      </c>
    </row>
    <row r="345" spans="1:1" x14ac:dyDescent="0.35">
      <c r="A345" t="s">
        <v>581</v>
      </c>
    </row>
    <row r="346" spans="1:1" x14ac:dyDescent="0.35">
      <c r="A346" t="s">
        <v>582</v>
      </c>
    </row>
    <row r="347" spans="1:1" x14ac:dyDescent="0.35">
      <c r="A347" t="s">
        <v>583</v>
      </c>
    </row>
    <row r="348" spans="1:1" x14ac:dyDescent="0.35">
      <c r="A348" t="s">
        <v>584</v>
      </c>
    </row>
    <row r="349" spans="1:1" x14ac:dyDescent="0.35">
      <c r="A349" t="s">
        <v>585</v>
      </c>
    </row>
    <row r="350" spans="1:1" x14ac:dyDescent="0.35">
      <c r="A350" t="s">
        <v>586</v>
      </c>
    </row>
    <row r="351" spans="1:1" x14ac:dyDescent="0.35">
      <c r="A351" t="s">
        <v>587</v>
      </c>
    </row>
    <row r="352" spans="1:1" x14ac:dyDescent="0.35">
      <c r="A352" t="s">
        <v>588</v>
      </c>
    </row>
    <row r="354" spans="1:1" x14ac:dyDescent="0.35">
      <c r="A354" t="s">
        <v>589</v>
      </c>
    </row>
    <row r="355" spans="1:1" x14ac:dyDescent="0.35">
      <c r="A355" t="s">
        <v>590</v>
      </c>
    </row>
    <row r="356" spans="1:1" x14ac:dyDescent="0.35">
      <c r="A356" t="s">
        <v>591</v>
      </c>
    </row>
    <row r="357" spans="1:1" x14ac:dyDescent="0.35">
      <c r="A357" t="s">
        <v>592</v>
      </c>
    </row>
    <row r="358" spans="1:1" x14ac:dyDescent="0.35">
      <c r="A358" t="s">
        <v>593</v>
      </c>
    </row>
    <row r="359" spans="1:1" x14ac:dyDescent="0.35">
      <c r="A359" t="s">
        <v>594</v>
      </c>
    </row>
    <row r="361" spans="1:1" x14ac:dyDescent="0.35">
      <c r="A361" t="s">
        <v>595</v>
      </c>
    </row>
    <row r="362" spans="1:1" x14ac:dyDescent="0.35">
      <c r="A362" t="s">
        <v>596</v>
      </c>
    </row>
    <row r="363" spans="1:1" x14ac:dyDescent="0.35">
      <c r="A363" t="s">
        <v>597</v>
      </c>
    </row>
    <row r="365" spans="1:1" x14ac:dyDescent="0.35">
      <c r="A365" t="s">
        <v>598</v>
      </c>
    </row>
    <row r="366" spans="1:1" x14ac:dyDescent="0.35">
      <c r="A366" t="s">
        <v>599</v>
      </c>
    </row>
    <row r="368" spans="1:1" x14ac:dyDescent="0.35">
      <c r="A368" t="s">
        <v>600</v>
      </c>
    </row>
    <row r="369" spans="1:1" x14ac:dyDescent="0.35">
      <c r="A369" t="s">
        <v>601</v>
      </c>
    </row>
    <row r="370" spans="1:1" x14ac:dyDescent="0.35">
      <c r="A370" t="s">
        <v>602</v>
      </c>
    </row>
    <row r="372" spans="1:1" x14ac:dyDescent="0.35">
      <c r="A372" t="s">
        <v>603</v>
      </c>
    </row>
    <row r="373" spans="1:1" x14ac:dyDescent="0.35">
      <c r="A373" t="s">
        <v>604</v>
      </c>
    </row>
    <row r="374" spans="1:1" x14ac:dyDescent="0.35">
      <c r="A374" t="s">
        <v>605</v>
      </c>
    </row>
    <row r="376" spans="1:1" x14ac:dyDescent="0.35">
      <c r="A376" t="s">
        <v>606</v>
      </c>
    </row>
    <row r="377" spans="1:1" x14ac:dyDescent="0.35">
      <c r="A377" t="s">
        <v>607</v>
      </c>
    </row>
    <row r="379" spans="1:1" x14ac:dyDescent="0.35">
      <c r="A379" t="s">
        <v>608</v>
      </c>
    </row>
    <row r="380" spans="1:1" x14ac:dyDescent="0.35">
      <c r="A380" t="s">
        <v>609</v>
      </c>
    </row>
    <row r="382" spans="1:1" x14ac:dyDescent="0.35">
      <c r="A382" t="s">
        <v>610</v>
      </c>
    </row>
    <row r="383" spans="1:1" x14ac:dyDescent="0.35">
      <c r="A383" t="s">
        <v>611</v>
      </c>
    </row>
    <row r="384" spans="1:1" x14ac:dyDescent="0.35">
      <c r="A384" t="s">
        <v>612</v>
      </c>
    </row>
    <row r="385" spans="1:1" x14ac:dyDescent="0.35">
      <c r="A385" t="s">
        <v>613</v>
      </c>
    </row>
    <row r="386" spans="1:1" x14ac:dyDescent="0.35">
      <c r="A386" t="s">
        <v>614</v>
      </c>
    </row>
    <row r="388" spans="1:1" x14ac:dyDescent="0.35">
      <c r="A388" t="s">
        <v>615</v>
      </c>
    </row>
    <row r="389" spans="1:1" x14ac:dyDescent="0.35">
      <c r="A389" t="s">
        <v>616</v>
      </c>
    </row>
    <row r="390" spans="1:1" x14ac:dyDescent="0.35">
      <c r="A390" t="s">
        <v>617</v>
      </c>
    </row>
    <row r="391" spans="1:1" x14ac:dyDescent="0.35">
      <c r="A391" t="s">
        <v>618</v>
      </c>
    </row>
    <row r="392" spans="1:1" x14ac:dyDescent="0.35">
      <c r="A392" t="s">
        <v>619</v>
      </c>
    </row>
    <row r="393" spans="1:1" x14ac:dyDescent="0.35">
      <c r="A393" t="s">
        <v>620</v>
      </c>
    </row>
    <row r="394" spans="1:1" x14ac:dyDescent="0.35">
      <c r="A394" t="s">
        <v>621</v>
      </c>
    </row>
    <row r="395" spans="1:1" x14ac:dyDescent="0.35">
      <c r="A395" t="s">
        <v>622</v>
      </c>
    </row>
    <row r="396" spans="1:1" x14ac:dyDescent="0.35">
      <c r="A396" t="s">
        <v>623</v>
      </c>
    </row>
    <row r="398" spans="1:1" x14ac:dyDescent="0.35">
      <c r="A398" t="s">
        <v>624</v>
      </c>
    </row>
    <row r="399" spans="1:1" x14ac:dyDescent="0.35">
      <c r="A399" t="s">
        <v>625</v>
      </c>
    </row>
    <row r="400" spans="1:1" x14ac:dyDescent="0.35">
      <c r="A400" t="s">
        <v>626</v>
      </c>
    </row>
    <row r="401" spans="1:1" x14ac:dyDescent="0.35">
      <c r="A401" t="s">
        <v>627</v>
      </c>
    </row>
    <row r="403" spans="1:1" x14ac:dyDescent="0.35">
      <c r="A403" t="s">
        <v>628</v>
      </c>
    </row>
    <row r="404" spans="1:1" x14ac:dyDescent="0.35">
      <c r="A404" t="s">
        <v>629</v>
      </c>
    </row>
    <row r="405" spans="1:1" x14ac:dyDescent="0.35">
      <c r="A405" t="s">
        <v>630</v>
      </c>
    </row>
    <row r="407" spans="1:1" x14ac:dyDescent="0.35">
      <c r="A407" t="s">
        <v>631</v>
      </c>
    </row>
    <row r="409" spans="1:1" x14ac:dyDescent="0.35">
      <c r="A409" t="s">
        <v>632</v>
      </c>
    </row>
    <row r="410" spans="1:1" x14ac:dyDescent="0.35">
      <c r="A410" t="s">
        <v>633</v>
      </c>
    </row>
    <row r="411" spans="1:1" x14ac:dyDescent="0.35">
      <c r="A411" t="s">
        <v>634</v>
      </c>
    </row>
    <row r="412" spans="1:1" x14ac:dyDescent="0.35">
      <c r="A412" t="s">
        <v>635</v>
      </c>
    </row>
    <row r="413" spans="1:1" x14ac:dyDescent="0.35">
      <c r="A413" t="s">
        <v>636</v>
      </c>
    </row>
    <row r="415" spans="1:1" x14ac:dyDescent="0.35">
      <c r="A415" t="s">
        <v>637</v>
      </c>
    </row>
    <row r="416" spans="1:1" x14ac:dyDescent="0.35">
      <c r="A416" t="s">
        <v>638</v>
      </c>
    </row>
    <row r="417" spans="1:1" x14ac:dyDescent="0.35">
      <c r="A417" t="s">
        <v>639</v>
      </c>
    </row>
    <row r="418" spans="1:1" x14ac:dyDescent="0.35">
      <c r="A418" t="s">
        <v>640</v>
      </c>
    </row>
    <row r="419" spans="1:1" x14ac:dyDescent="0.35">
      <c r="A419" t="s">
        <v>641</v>
      </c>
    </row>
    <row r="420" spans="1:1" x14ac:dyDescent="0.35">
      <c r="A420" t="s">
        <v>642</v>
      </c>
    </row>
    <row r="422" spans="1:1" x14ac:dyDescent="0.35">
      <c r="A422" t="s">
        <v>643</v>
      </c>
    </row>
    <row r="423" spans="1:1" x14ac:dyDescent="0.35">
      <c r="A423" t="s">
        <v>644</v>
      </c>
    </row>
    <row r="424" spans="1:1" x14ac:dyDescent="0.35">
      <c r="A424" t="s">
        <v>645</v>
      </c>
    </row>
    <row r="425" spans="1:1" x14ac:dyDescent="0.35">
      <c r="A425" t="s">
        <v>646</v>
      </c>
    </row>
    <row r="426" spans="1:1" x14ac:dyDescent="0.35">
      <c r="A426" t="s">
        <v>647</v>
      </c>
    </row>
    <row r="427" spans="1:1" x14ac:dyDescent="0.35">
      <c r="A427" t="s">
        <v>648</v>
      </c>
    </row>
    <row r="429" spans="1:1" x14ac:dyDescent="0.35">
      <c r="A429" t="s">
        <v>649</v>
      </c>
    </row>
    <row r="430" spans="1:1" x14ac:dyDescent="0.35">
      <c r="A430" t="s">
        <v>650</v>
      </c>
    </row>
    <row r="431" spans="1:1" x14ac:dyDescent="0.35">
      <c r="A431" t="s">
        <v>651</v>
      </c>
    </row>
    <row r="432" spans="1:1" x14ac:dyDescent="0.35">
      <c r="A432" t="s">
        <v>652</v>
      </c>
    </row>
    <row r="433" spans="1:1" x14ac:dyDescent="0.35">
      <c r="A433" t="s">
        <v>653</v>
      </c>
    </row>
    <row r="435" spans="1:1" x14ac:dyDescent="0.35">
      <c r="A435" t="s">
        <v>654</v>
      </c>
    </row>
    <row r="437" spans="1:1" x14ac:dyDescent="0.35">
      <c r="A437" t="s">
        <v>655</v>
      </c>
    </row>
    <row r="438" spans="1:1" x14ac:dyDescent="0.35">
      <c r="A438" t="s">
        <v>656</v>
      </c>
    </row>
    <row r="439" spans="1:1" x14ac:dyDescent="0.35">
      <c r="A439" t="s">
        <v>657</v>
      </c>
    </row>
    <row r="440" spans="1:1" x14ac:dyDescent="0.35">
      <c r="A440" t="s">
        <v>658</v>
      </c>
    </row>
    <row r="441" spans="1:1" x14ac:dyDescent="0.35">
      <c r="A441" t="s">
        <v>659</v>
      </c>
    </row>
    <row r="442" spans="1:1" x14ac:dyDescent="0.35">
      <c r="A442" t="s">
        <v>660</v>
      </c>
    </row>
    <row r="443" spans="1:1" x14ac:dyDescent="0.35">
      <c r="A443" t="s">
        <v>661</v>
      </c>
    </row>
    <row r="444" spans="1:1" x14ac:dyDescent="0.35">
      <c r="A444" t="s">
        <v>662</v>
      </c>
    </row>
    <row r="446" spans="1:1" x14ac:dyDescent="0.35">
      <c r="A446" t="s">
        <v>663</v>
      </c>
    </row>
    <row r="448" spans="1:1" x14ac:dyDescent="0.35">
      <c r="A448" t="s">
        <v>664</v>
      </c>
    </row>
    <row r="449" spans="1:1" x14ac:dyDescent="0.35">
      <c r="A449" t="s">
        <v>665</v>
      </c>
    </row>
    <row r="450" spans="1:1" x14ac:dyDescent="0.35">
      <c r="A450" t="s">
        <v>666</v>
      </c>
    </row>
    <row r="451" spans="1:1" x14ac:dyDescent="0.35">
      <c r="A451" t="s">
        <v>667</v>
      </c>
    </row>
    <row r="453" spans="1:1" x14ac:dyDescent="0.35">
      <c r="A453" t="s">
        <v>668</v>
      </c>
    </row>
    <row r="454" spans="1:1" x14ac:dyDescent="0.35">
      <c r="A454" t="s">
        <v>669</v>
      </c>
    </row>
    <row r="455" spans="1:1" x14ac:dyDescent="0.35">
      <c r="A455" t="s">
        <v>670</v>
      </c>
    </row>
    <row r="456" spans="1:1" x14ac:dyDescent="0.35">
      <c r="A456" t="s">
        <v>671</v>
      </c>
    </row>
    <row r="457" spans="1:1" x14ac:dyDescent="0.35">
      <c r="A457" t="s">
        <v>672</v>
      </c>
    </row>
    <row r="458" spans="1:1" x14ac:dyDescent="0.35">
      <c r="A458" t="s">
        <v>673</v>
      </c>
    </row>
    <row r="459" spans="1:1" x14ac:dyDescent="0.35">
      <c r="A459" t="s">
        <v>674</v>
      </c>
    </row>
    <row r="460" spans="1:1" x14ac:dyDescent="0.35">
      <c r="A460" t="s">
        <v>675</v>
      </c>
    </row>
    <row r="461" spans="1:1" x14ac:dyDescent="0.35">
      <c r="A461" t="s">
        <v>676</v>
      </c>
    </row>
    <row r="463" spans="1:1" x14ac:dyDescent="0.35">
      <c r="A463" t="s">
        <v>677</v>
      </c>
    </row>
    <row r="464" spans="1:1" x14ac:dyDescent="0.35">
      <c r="A464" t="s">
        <v>678</v>
      </c>
    </row>
    <row r="465" spans="1:1" x14ac:dyDescent="0.35">
      <c r="A465" t="s">
        <v>679</v>
      </c>
    </row>
    <row r="466" spans="1:1" x14ac:dyDescent="0.35">
      <c r="A466" t="s">
        <v>680</v>
      </c>
    </row>
    <row r="467" spans="1:1" x14ac:dyDescent="0.35">
      <c r="A467" t="s">
        <v>681</v>
      </c>
    </row>
    <row r="468" spans="1:1" x14ac:dyDescent="0.35">
      <c r="A468" t="s">
        <v>682</v>
      </c>
    </row>
    <row r="469" spans="1:1" x14ac:dyDescent="0.35">
      <c r="A469" t="s">
        <v>683</v>
      </c>
    </row>
    <row r="471" spans="1:1" x14ac:dyDescent="0.35">
      <c r="A471" t="s">
        <v>684</v>
      </c>
    </row>
    <row r="473" spans="1:1" x14ac:dyDescent="0.35">
      <c r="A473" t="s">
        <v>685</v>
      </c>
    </row>
    <row r="474" spans="1:1" x14ac:dyDescent="0.35">
      <c r="A474" t="s">
        <v>686</v>
      </c>
    </row>
    <row r="475" spans="1:1" x14ac:dyDescent="0.35">
      <c r="A475" t="s">
        <v>687</v>
      </c>
    </row>
    <row r="477" spans="1:1" x14ac:dyDescent="0.35">
      <c r="A477" t="s">
        <v>688</v>
      </c>
    </row>
    <row r="478" spans="1:1" x14ac:dyDescent="0.35">
      <c r="A478" t="s">
        <v>689</v>
      </c>
    </row>
    <row r="479" spans="1:1" x14ac:dyDescent="0.35">
      <c r="A479" t="s">
        <v>690</v>
      </c>
    </row>
    <row r="480" spans="1:1" x14ac:dyDescent="0.35">
      <c r="A480" t="s">
        <v>691</v>
      </c>
    </row>
    <row r="481" spans="1:1" x14ac:dyDescent="0.35">
      <c r="A481" t="s">
        <v>692</v>
      </c>
    </row>
    <row r="482" spans="1:1" x14ac:dyDescent="0.35">
      <c r="A482" t="s">
        <v>693</v>
      </c>
    </row>
    <row r="483" spans="1:1" x14ac:dyDescent="0.35">
      <c r="A483" t="s">
        <v>694</v>
      </c>
    </row>
    <row r="484" spans="1:1" x14ac:dyDescent="0.35">
      <c r="A484" t="s">
        <v>695</v>
      </c>
    </row>
    <row r="485" spans="1:1" x14ac:dyDescent="0.35">
      <c r="A485" t="s">
        <v>696</v>
      </c>
    </row>
    <row r="487" spans="1:1" x14ac:dyDescent="0.35">
      <c r="A487" t="s">
        <v>697</v>
      </c>
    </row>
    <row r="488" spans="1:1" x14ac:dyDescent="0.35">
      <c r="A488" t="s">
        <v>698</v>
      </c>
    </row>
    <row r="489" spans="1:1" x14ac:dyDescent="0.35">
      <c r="A489" t="s">
        <v>699</v>
      </c>
    </row>
    <row r="490" spans="1:1" x14ac:dyDescent="0.35">
      <c r="A490" t="s">
        <v>700</v>
      </c>
    </row>
    <row r="492" spans="1:1" x14ac:dyDescent="0.35">
      <c r="A492" t="s">
        <v>701</v>
      </c>
    </row>
    <row r="493" spans="1:1" x14ac:dyDescent="0.35">
      <c r="A493" t="s">
        <v>702</v>
      </c>
    </row>
    <row r="494" spans="1:1" x14ac:dyDescent="0.35">
      <c r="A494" t="s">
        <v>703</v>
      </c>
    </row>
    <row r="495" spans="1:1" x14ac:dyDescent="0.35">
      <c r="A495" t="s">
        <v>704</v>
      </c>
    </row>
    <row r="496" spans="1:1" x14ac:dyDescent="0.35">
      <c r="A496" t="s">
        <v>705</v>
      </c>
    </row>
    <row r="497" spans="1:1" x14ac:dyDescent="0.35">
      <c r="A497" t="s">
        <v>706</v>
      </c>
    </row>
    <row r="499" spans="1:1" x14ac:dyDescent="0.35">
      <c r="A499" t="s">
        <v>707</v>
      </c>
    </row>
    <row r="500" spans="1:1" x14ac:dyDescent="0.35">
      <c r="A500" t="s">
        <v>708</v>
      </c>
    </row>
    <row r="501" spans="1:1" x14ac:dyDescent="0.35">
      <c r="A501" t="s">
        <v>709</v>
      </c>
    </row>
    <row r="502" spans="1:1" x14ac:dyDescent="0.35">
      <c r="A502" t="s">
        <v>710</v>
      </c>
    </row>
    <row r="503" spans="1:1" x14ac:dyDescent="0.35">
      <c r="A503" t="s">
        <v>711</v>
      </c>
    </row>
    <row r="504" spans="1:1" x14ac:dyDescent="0.35">
      <c r="A504" t="s">
        <v>712</v>
      </c>
    </row>
    <row r="505" spans="1:1" x14ac:dyDescent="0.35">
      <c r="A505" t="s">
        <v>713</v>
      </c>
    </row>
    <row r="506" spans="1:1" x14ac:dyDescent="0.35">
      <c r="A506" t="s">
        <v>714</v>
      </c>
    </row>
    <row r="507" spans="1:1" x14ac:dyDescent="0.35">
      <c r="A507" t="s">
        <v>715</v>
      </c>
    </row>
    <row r="508" spans="1:1" x14ac:dyDescent="0.35">
      <c r="A508" t="s">
        <v>716</v>
      </c>
    </row>
    <row r="509" spans="1:1" x14ac:dyDescent="0.35">
      <c r="A509" t="s">
        <v>717</v>
      </c>
    </row>
    <row r="510" spans="1:1" x14ac:dyDescent="0.35">
      <c r="A510" t="s">
        <v>718</v>
      </c>
    </row>
    <row r="511" spans="1:1" x14ac:dyDescent="0.35">
      <c r="A511" t="s">
        <v>719</v>
      </c>
    </row>
    <row r="513" spans="1:1" x14ac:dyDescent="0.35">
      <c r="A513" t="s">
        <v>720</v>
      </c>
    </row>
    <row r="514" spans="1:1" x14ac:dyDescent="0.35">
      <c r="A514" t="s">
        <v>721</v>
      </c>
    </row>
    <row r="515" spans="1:1" x14ac:dyDescent="0.35">
      <c r="A515" t="s">
        <v>722</v>
      </c>
    </row>
    <row r="516" spans="1:1" x14ac:dyDescent="0.35">
      <c r="A516" t="s">
        <v>723</v>
      </c>
    </row>
    <row r="517" spans="1:1" x14ac:dyDescent="0.35">
      <c r="A517" t="s">
        <v>724</v>
      </c>
    </row>
    <row r="518" spans="1:1" x14ac:dyDescent="0.35">
      <c r="A518" t="s">
        <v>725</v>
      </c>
    </row>
    <row r="519" spans="1:1" x14ac:dyDescent="0.35">
      <c r="A519" t="s">
        <v>726</v>
      </c>
    </row>
    <row r="521" spans="1:1" x14ac:dyDescent="0.35">
      <c r="A521" t="s">
        <v>727</v>
      </c>
    </row>
    <row r="522" spans="1:1" x14ac:dyDescent="0.35">
      <c r="A522" t="s">
        <v>728</v>
      </c>
    </row>
    <row r="523" spans="1:1" x14ac:dyDescent="0.35">
      <c r="A523" t="s">
        <v>729</v>
      </c>
    </row>
    <row r="524" spans="1:1" x14ac:dyDescent="0.35">
      <c r="A524" t="s">
        <v>730</v>
      </c>
    </row>
    <row r="525" spans="1:1" x14ac:dyDescent="0.35">
      <c r="A525" t="s">
        <v>731</v>
      </c>
    </row>
    <row r="526" spans="1:1" x14ac:dyDescent="0.35">
      <c r="A526" t="s">
        <v>732</v>
      </c>
    </row>
    <row r="527" spans="1:1" x14ac:dyDescent="0.35">
      <c r="A527" t="s">
        <v>733</v>
      </c>
    </row>
    <row r="528" spans="1:1" x14ac:dyDescent="0.35">
      <c r="A528" t="s">
        <v>734</v>
      </c>
    </row>
    <row r="529" spans="1:1" x14ac:dyDescent="0.35">
      <c r="A529" t="s">
        <v>735</v>
      </c>
    </row>
    <row r="530" spans="1:1" x14ac:dyDescent="0.35">
      <c r="A530" t="s">
        <v>736</v>
      </c>
    </row>
    <row r="531" spans="1:1" x14ac:dyDescent="0.35">
      <c r="A531" t="s">
        <v>737</v>
      </c>
    </row>
    <row r="532" spans="1:1" x14ac:dyDescent="0.35">
      <c r="A532" t="s">
        <v>738</v>
      </c>
    </row>
    <row r="533" spans="1:1" x14ac:dyDescent="0.35">
      <c r="A533" t="s">
        <v>739</v>
      </c>
    </row>
    <row r="534" spans="1:1" x14ac:dyDescent="0.35">
      <c r="A534" t="s">
        <v>740</v>
      </c>
    </row>
    <row r="536" spans="1:1" x14ac:dyDescent="0.35">
      <c r="A536" t="s">
        <v>741</v>
      </c>
    </row>
    <row r="537" spans="1:1" x14ac:dyDescent="0.35">
      <c r="A537" t="s">
        <v>742</v>
      </c>
    </row>
    <row r="538" spans="1:1" x14ac:dyDescent="0.35">
      <c r="A538" t="s">
        <v>743</v>
      </c>
    </row>
    <row r="540" spans="1:1" x14ac:dyDescent="0.35">
      <c r="A540" t="s">
        <v>744</v>
      </c>
    </row>
    <row r="542" spans="1:1" x14ac:dyDescent="0.35">
      <c r="A542" t="s">
        <v>745</v>
      </c>
    </row>
    <row r="543" spans="1:1" x14ac:dyDescent="0.35">
      <c r="A543" t="s">
        <v>746</v>
      </c>
    </row>
    <row r="544" spans="1:1" x14ac:dyDescent="0.35">
      <c r="A544" t="s">
        <v>747</v>
      </c>
    </row>
    <row r="545" spans="1:1" x14ac:dyDescent="0.35">
      <c r="A545" t="s">
        <v>748</v>
      </c>
    </row>
    <row r="546" spans="1:1" x14ac:dyDescent="0.35">
      <c r="A546" t="s">
        <v>749</v>
      </c>
    </row>
    <row r="547" spans="1:1" x14ac:dyDescent="0.35">
      <c r="A547" t="s">
        <v>750</v>
      </c>
    </row>
    <row r="548" spans="1:1" x14ac:dyDescent="0.35">
      <c r="A548" t="s">
        <v>751</v>
      </c>
    </row>
    <row r="549" spans="1:1" x14ac:dyDescent="0.35">
      <c r="A549" t="s">
        <v>752</v>
      </c>
    </row>
    <row r="550" spans="1:1" x14ac:dyDescent="0.35">
      <c r="A550" t="s">
        <v>753</v>
      </c>
    </row>
    <row r="552" spans="1:1" x14ac:dyDescent="0.35">
      <c r="A552" t="s">
        <v>754</v>
      </c>
    </row>
    <row r="554" spans="1:1" x14ac:dyDescent="0.35">
      <c r="A554" t="s">
        <v>755</v>
      </c>
    </row>
    <row r="555" spans="1:1" x14ac:dyDescent="0.35">
      <c r="A555" t="s">
        <v>756</v>
      </c>
    </row>
    <row r="556" spans="1:1" x14ac:dyDescent="0.35">
      <c r="A556" t="s">
        <v>757</v>
      </c>
    </row>
    <row r="557" spans="1:1" x14ac:dyDescent="0.35">
      <c r="A557" t="s">
        <v>758</v>
      </c>
    </row>
    <row r="558" spans="1:1" x14ac:dyDescent="0.35">
      <c r="A558" t="s">
        <v>759</v>
      </c>
    </row>
    <row r="559" spans="1:1" x14ac:dyDescent="0.35">
      <c r="A559" t="s">
        <v>760</v>
      </c>
    </row>
    <row r="560" spans="1:1" x14ac:dyDescent="0.35">
      <c r="A560" t="s">
        <v>761</v>
      </c>
    </row>
    <row r="561" spans="1:1" x14ac:dyDescent="0.35">
      <c r="A561" t="s">
        <v>762</v>
      </c>
    </row>
    <row r="563" spans="1:1" x14ac:dyDescent="0.35">
      <c r="A563" t="s">
        <v>763</v>
      </c>
    </row>
    <row r="565" spans="1:1" x14ac:dyDescent="0.35">
      <c r="A565" t="s">
        <v>764</v>
      </c>
    </row>
    <row r="566" spans="1:1" x14ac:dyDescent="0.35">
      <c r="A566" t="s">
        <v>765</v>
      </c>
    </row>
    <row r="567" spans="1:1" x14ac:dyDescent="0.35">
      <c r="A567" t="s">
        <v>766</v>
      </c>
    </row>
    <row r="568" spans="1:1" x14ac:dyDescent="0.35">
      <c r="A568" t="s">
        <v>767</v>
      </c>
    </row>
    <row r="570" spans="1:1" x14ac:dyDescent="0.35">
      <c r="A570" t="s">
        <v>768</v>
      </c>
    </row>
    <row r="571" spans="1:1" x14ac:dyDescent="0.35">
      <c r="A571" t="s">
        <v>769</v>
      </c>
    </row>
    <row r="572" spans="1:1" x14ac:dyDescent="0.35">
      <c r="A572" t="s">
        <v>770</v>
      </c>
    </row>
    <row r="573" spans="1:1" x14ac:dyDescent="0.35">
      <c r="A573" t="s">
        <v>771</v>
      </c>
    </row>
    <row r="574" spans="1:1" x14ac:dyDescent="0.35">
      <c r="A574" t="s">
        <v>772</v>
      </c>
    </row>
    <row r="575" spans="1:1" x14ac:dyDescent="0.35">
      <c r="A575" t="s">
        <v>773</v>
      </c>
    </row>
    <row r="576" spans="1:1" x14ac:dyDescent="0.35">
      <c r="A576" t="s">
        <v>774</v>
      </c>
    </row>
    <row r="577" spans="1:1" x14ac:dyDescent="0.35">
      <c r="A577" t="s">
        <v>775</v>
      </c>
    </row>
    <row r="579" spans="1:1" x14ac:dyDescent="0.35">
      <c r="A579" t="s">
        <v>776</v>
      </c>
    </row>
    <row r="580" spans="1:1" x14ac:dyDescent="0.35">
      <c r="A580" t="s">
        <v>777</v>
      </c>
    </row>
    <row r="581" spans="1:1" x14ac:dyDescent="0.35">
      <c r="A581" t="s">
        <v>778</v>
      </c>
    </row>
    <row r="582" spans="1:1" x14ac:dyDescent="0.35">
      <c r="A582" t="s">
        <v>779</v>
      </c>
    </row>
    <row r="584" spans="1:1" x14ac:dyDescent="0.35">
      <c r="A584" t="s">
        <v>780</v>
      </c>
    </row>
    <row r="585" spans="1:1" x14ac:dyDescent="0.35">
      <c r="A585" t="s">
        <v>781</v>
      </c>
    </row>
    <row r="586" spans="1:1" x14ac:dyDescent="0.35">
      <c r="A586" t="s">
        <v>782</v>
      </c>
    </row>
    <row r="587" spans="1:1" x14ac:dyDescent="0.35">
      <c r="A587" t="s">
        <v>783</v>
      </c>
    </row>
    <row r="589" spans="1:1" x14ac:dyDescent="0.35">
      <c r="A589" t="s">
        <v>784</v>
      </c>
    </row>
    <row r="591" spans="1:1" x14ac:dyDescent="0.35">
      <c r="A591" t="s">
        <v>785</v>
      </c>
    </row>
    <row r="592" spans="1:1" x14ac:dyDescent="0.35">
      <c r="A592" t="s">
        <v>786</v>
      </c>
    </row>
    <row r="593" spans="1:1" x14ac:dyDescent="0.35">
      <c r="A593" t="s">
        <v>787</v>
      </c>
    </row>
    <row r="594" spans="1:1" x14ac:dyDescent="0.35">
      <c r="A594" t="s">
        <v>788</v>
      </c>
    </row>
    <row r="595" spans="1:1" x14ac:dyDescent="0.35">
      <c r="A595" t="s">
        <v>789</v>
      </c>
    </row>
    <row r="596" spans="1:1" x14ac:dyDescent="0.35">
      <c r="A596" t="s">
        <v>790</v>
      </c>
    </row>
    <row r="597" spans="1:1" x14ac:dyDescent="0.35">
      <c r="A597" t="s">
        <v>791</v>
      </c>
    </row>
    <row r="598" spans="1:1" x14ac:dyDescent="0.35">
      <c r="A598" t="s">
        <v>792</v>
      </c>
    </row>
    <row r="600" spans="1:1" x14ac:dyDescent="0.35">
      <c r="A600" t="s">
        <v>793</v>
      </c>
    </row>
    <row r="602" spans="1:1" x14ac:dyDescent="0.35">
      <c r="A602" t="s">
        <v>794</v>
      </c>
    </row>
    <row r="603" spans="1:1" x14ac:dyDescent="0.35">
      <c r="A603" t="s">
        <v>795</v>
      </c>
    </row>
    <row r="604" spans="1:1" x14ac:dyDescent="0.35">
      <c r="A604" t="s">
        <v>796</v>
      </c>
    </row>
    <row r="605" spans="1:1" x14ac:dyDescent="0.35">
      <c r="A605" t="s">
        <v>797</v>
      </c>
    </row>
    <row r="606" spans="1:1" x14ac:dyDescent="0.35">
      <c r="A606" t="s">
        <v>798</v>
      </c>
    </row>
    <row r="607" spans="1:1" x14ac:dyDescent="0.35">
      <c r="A607" t="s">
        <v>799</v>
      </c>
    </row>
    <row r="608" spans="1:1" x14ac:dyDescent="0.35">
      <c r="A608" t="s">
        <v>800</v>
      </c>
    </row>
    <row r="609" spans="1:1" x14ac:dyDescent="0.35">
      <c r="A609" t="s">
        <v>801</v>
      </c>
    </row>
    <row r="610" spans="1:1" x14ac:dyDescent="0.35">
      <c r="A610" t="s">
        <v>802</v>
      </c>
    </row>
    <row r="612" spans="1:1" x14ac:dyDescent="0.35">
      <c r="A612" t="s">
        <v>803</v>
      </c>
    </row>
    <row r="614" spans="1:1" x14ac:dyDescent="0.35">
      <c r="A614" t="s">
        <v>804</v>
      </c>
    </row>
    <row r="615" spans="1:1" x14ac:dyDescent="0.35">
      <c r="A615" t="s">
        <v>805</v>
      </c>
    </row>
    <row r="616" spans="1:1" x14ac:dyDescent="0.35">
      <c r="A616" t="s">
        <v>806</v>
      </c>
    </row>
    <row r="617" spans="1:1" x14ac:dyDescent="0.35">
      <c r="A617" t="s">
        <v>807</v>
      </c>
    </row>
    <row r="618" spans="1:1" x14ac:dyDescent="0.35">
      <c r="A618" t="s">
        <v>808</v>
      </c>
    </row>
    <row r="619" spans="1:1" x14ac:dyDescent="0.35">
      <c r="A619" t="s">
        <v>809</v>
      </c>
    </row>
    <row r="621" spans="1:1" x14ac:dyDescent="0.35">
      <c r="A621" t="s">
        <v>810</v>
      </c>
    </row>
    <row r="623" spans="1:1" x14ac:dyDescent="0.35">
      <c r="A623" t="s">
        <v>811</v>
      </c>
    </row>
    <row r="625" spans="1:1" x14ac:dyDescent="0.35">
      <c r="A625" t="s">
        <v>812</v>
      </c>
    </row>
    <row r="626" spans="1:1" x14ac:dyDescent="0.35">
      <c r="A626" t="s">
        <v>813</v>
      </c>
    </row>
    <row r="627" spans="1:1" x14ac:dyDescent="0.35">
      <c r="A627" t="s">
        <v>814</v>
      </c>
    </row>
    <row r="629" spans="1:1" x14ac:dyDescent="0.35">
      <c r="A629" t="s">
        <v>815</v>
      </c>
    </row>
    <row r="630" spans="1:1" x14ac:dyDescent="0.35">
      <c r="A630" t="s">
        <v>816</v>
      </c>
    </row>
    <row r="631" spans="1:1" x14ac:dyDescent="0.35">
      <c r="A631" t="s">
        <v>817</v>
      </c>
    </row>
    <row r="632" spans="1:1" x14ac:dyDescent="0.35">
      <c r="A632" t="s">
        <v>818</v>
      </c>
    </row>
    <row r="634" spans="1:1" x14ac:dyDescent="0.35">
      <c r="A634" t="s">
        <v>819</v>
      </c>
    </row>
    <row r="635" spans="1:1" x14ac:dyDescent="0.35">
      <c r="A635" t="s">
        <v>820</v>
      </c>
    </row>
    <row r="637" spans="1:1" x14ac:dyDescent="0.35">
      <c r="A637" t="s">
        <v>821</v>
      </c>
    </row>
    <row r="638" spans="1:1" x14ac:dyDescent="0.35">
      <c r="A638" t="s">
        <v>822</v>
      </c>
    </row>
    <row r="639" spans="1:1" x14ac:dyDescent="0.35">
      <c r="A639" t="s">
        <v>823</v>
      </c>
    </row>
    <row r="640" spans="1:1" x14ac:dyDescent="0.35">
      <c r="A640" t="s">
        <v>824</v>
      </c>
    </row>
    <row r="642" spans="1:1" x14ac:dyDescent="0.35">
      <c r="A642" t="s">
        <v>825</v>
      </c>
    </row>
    <row r="643" spans="1:1" x14ac:dyDescent="0.35">
      <c r="A643" t="s">
        <v>826</v>
      </c>
    </row>
    <row r="644" spans="1:1" x14ac:dyDescent="0.35">
      <c r="A644" t="s">
        <v>827</v>
      </c>
    </row>
    <row r="645" spans="1:1" x14ac:dyDescent="0.35">
      <c r="A645" t="s">
        <v>828</v>
      </c>
    </row>
    <row r="647" spans="1:1" x14ac:dyDescent="0.35">
      <c r="A647" t="s">
        <v>829</v>
      </c>
    </row>
    <row r="648" spans="1:1" x14ac:dyDescent="0.35">
      <c r="A648" t="s">
        <v>830</v>
      </c>
    </row>
    <row r="650" spans="1:1" x14ac:dyDescent="0.35">
      <c r="A650" t="s">
        <v>831</v>
      </c>
    </row>
    <row r="652" spans="1:1" x14ac:dyDescent="0.35">
      <c r="A652" t="s">
        <v>832</v>
      </c>
    </row>
    <row r="653" spans="1:1" x14ac:dyDescent="0.35">
      <c r="A653" t="s">
        <v>833</v>
      </c>
    </row>
    <row r="655" spans="1:1" x14ac:dyDescent="0.35">
      <c r="A655" t="s">
        <v>834</v>
      </c>
    </row>
    <row r="656" spans="1:1" x14ac:dyDescent="0.35">
      <c r="A656" t="s">
        <v>835</v>
      </c>
    </row>
    <row r="657" spans="1:1" x14ac:dyDescent="0.35">
      <c r="A657" t="s">
        <v>836</v>
      </c>
    </row>
    <row r="658" spans="1:1" x14ac:dyDescent="0.35">
      <c r="A658" t="s">
        <v>837</v>
      </c>
    </row>
    <row r="660" spans="1:1" x14ac:dyDescent="0.35">
      <c r="A660" t="s">
        <v>838</v>
      </c>
    </row>
    <row r="661" spans="1:1" x14ac:dyDescent="0.35">
      <c r="A661" t="s">
        <v>839</v>
      </c>
    </row>
    <row r="662" spans="1:1" x14ac:dyDescent="0.35">
      <c r="A662" t="s">
        <v>840</v>
      </c>
    </row>
    <row r="664" spans="1:1" x14ac:dyDescent="0.35">
      <c r="A664" t="s">
        <v>841</v>
      </c>
    </row>
    <row r="665" spans="1:1" x14ac:dyDescent="0.35">
      <c r="A665" t="s">
        <v>842</v>
      </c>
    </row>
    <row r="666" spans="1:1" x14ac:dyDescent="0.35">
      <c r="A666" t="s">
        <v>843</v>
      </c>
    </row>
    <row r="667" spans="1:1" x14ac:dyDescent="0.35">
      <c r="A667" t="s">
        <v>844</v>
      </c>
    </row>
    <row r="669" spans="1:1" x14ac:dyDescent="0.35">
      <c r="A669" t="s">
        <v>845</v>
      </c>
    </row>
    <row r="670" spans="1:1" x14ac:dyDescent="0.35">
      <c r="A670" t="s">
        <v>846</v>
      </c>
    </row>
    <row r="671" spans="1:1" x14ac:dyDescent="0.35">
      <c r="A671" t="s">
        <v>847</v>
      </c>
    </row>
    <row r="672" spans="1:1" x14ac:dyDescent="0.35">
      <c r="A672" t="s">
        <v>848</v>
      </c>
    </row>
    <row r="673" spans="1:1" x14ac:dyDescent="0.35">
      <c r="A673" t="s">
        <v>849</v>
      </c>
    </row>
    <row r="674" spans="1:1" x14ac:dyDescent="0.35">
      <c r="A674" t="s">
        <v>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Charts</vt:lpstr>
      </vt:variant>
      <vt:variant>
        <vt:i4>2</vt:i4>
      </vt:variant>
    </vt:vector>
  </HeadingPairs>
  <TitlesOfParts>
    <vt:vector size="9" baseType="lpstr">
      <vt:lpstr>Instructions</vt:lpstr>
      <vt:lpstr>Inputs</vt:lpstr>
      <vt:lpstr>Benchmark_Inputs</vt:lpstr>
      <vt:lpstr>Benchmark filtered</vt:lpstr>
      <vt:lpstr>Timelines</vt:lpstr>
      <vt:lpstr>Analysis</vt:lpstr>
      <vt:lpstr>License</vt:lpstr>
      <vt:lpstr>Strategy Chart (log)</vt:lpstr>
      <vt:lpstr>Strategy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Healy</dc:creator>
  <cp:lastModifiedBy>Rob Healy</cp:lastModifiedBy>
  <dcterms:created xsi:type="dcterms:W3CDTF">2025-01-29T21:32:16Z</dcterms:created>
  <dcterms:modified xsi:type="dcterms:W3CDTF">2025-10-20T12:58:54Z</dcterms:modified>
</cp:coreProperties>
</file>